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2.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務・職責給体系（年俸給）設計ソフト（お試し版）\"/>
    </mc:Choice>
  </mc:AlternateContent>
  <xr:revisionPtr revIDLastSave="0" documentId="13_ncr:1_{9053E424-A450-401D-8661-B8E75D246F0D}" xr6:coauthVersionLast="47" xr6:coauthVersionMax="47" xr10:uidLastSave="{00000000-0000-0000-0000-000000000000}"/>
  <bookViews>
    <workbookView xWindow="-108" yWindow="-108" windowWidth="23256" windowHeight="12456" tabRatio="812" xr2:uid="{00000000-000D-0000-FFFF-FFFF00000000}"/>
  </bookViews>
  <sheets>
    <sheet name="メニュー一覧" sheetId="45" r:id="rId1"/>
    <sheet name="0.説明" sheetId="12" r:id="rId2"/>
    <sheet name="1.制度のフレーム設計" sheetId="42" r:id="rId3"/>
    <sheet name="2.モデル基本給の設計" sheetId="43" r:id="rId4"/>
    <sheet name="3.サラリースケール" sheetId="44" r:id="rId5"/>
    <sheet name="4.グレード別基本給グラフ" sheetId="46" r:id="rId6"/>
    <sheet name="5.手当・賞与配分の設計" sheetId="41" r:id="rId7"/>
    <sheet name="6.モデル年俸表の作成" sheetId="31" r:id="rId8"/>
    <sheet name="7.グレード別年俸表の作成" sheetId="32" r:id="rId9"/>
    <sheet name="8.年俸一覧表（グラフデータ）" sheetId="34" r:id="rId10"/>
    <sheet name="9.グレード別年俸グラフ" sheetId="40" r:id="rId11"/>
    <sheet name="10.標準生計費データ" sheetId="14" r:id="rId12"/>
    <sheet name="11.使用上の注意" sheetId="13" r:id="rId13"/>
  </sheets>
  <definedNames>
    <definedName name="_xlnm.Print_Area" localSheetId="1">'0.説明'!$A$1:$N$138</definedName>
    <definedName name="_xlnm.Print_Area" localSheetId="2">'1.制度のフレーム設計'!$B$5:$I$39</definedName>
    <definedName name="_xlnm.Print_Area" localSheetId="11">'10.標準生計費データ'!$B$7:$E$55</definedName>
    <definedName name="_xlnm.Print_Area" localSheetId="12">'11.使用上の注意'!$B$3:$J$21</definedName>
    <definedName name="_xlnm.Print_Area" localSheetId="3">'2.モデル基本給の設計'!$B$5:$Q$40</definedName>
    <definedName name="_xlnm.Print_Area" localSheetId="4">'3.サラリースケール'!$D$4:$R$38</definedName>
    <definedName name="_xlnm.Print_Area" localSheetId="6">'5.手当・賞与配分の設計'!$B$2:$R$48</definedName>
    <definedName name="_xlnm.Print_Area" localSheetId="7">'6.モデル年俸表の作成'!$B$2:$N$48</definedName>
    <definedName name="_xlnm.Print_Area" localSheetId="8">'7.グレード別年俸表の作成'!$E$3:$AB$921</definedName>
    <definedName name="_xlnm.Print_Area" localSheetId="9">'8.年俸一覧表（グラフデータ）'!$B$2:$V$46</definedName>
    <definedName name="_xlnm.Print_Titles" localSheetId="9">'8.年俸一覧表（グラフデータ）'!$B:$B</definedName>
  </definedNames>
  <calcPr calcId="191029"/>
</workbook>
</file>

<file path=xl/calcChain.xml><?xml version="1.0" encoding="utf-8"?>
<calcChain xmlns="http://schemas.openxmlformats.org/spreadsheetml/2006/main">
  <c r="P4" i="44" l="1"/>
  <c r="L14" i="44"/>
  <c r="N34" i="44"/>
  <c r="N29" i="44"/>
  <c r="N24" i="44"/>
  <c r="N19" i="44"/>
  <c r="N14" i="44"/>
  <c r="N10" i="44"/>
  <c r="L34" i="44"/>
  <c r="L29" i="44"/>
  <c r="L24" i="44"/>
  <c r="L19" i="44"/>
  <c r="L10" i="44"/>
  <c r="N6" i="44"/>
  <c r="L6" i="44"/>
  <c r="J34" i="44"/>
  <c r="D34" i="44"/>
  <c r="D29" i="44"/>
  <c r="D24" i="44"/>
  <c r="D14" i="44"/>
  <c r="D19" i="44"/>
  <c r="D10" i="44"/>
  <c r="G38" i="44"/>
  <c r="F38" i="44"/>
  <c r="E38" i="44"/>
  <c r="B38" i="44" s="1"/>
  <c r="A38" i="44" s="1"/>
  <c r="G37" i="44"/>
  <c r="BE37" i="44" s="1"/>
  <c r="F37" i="44"/>
  <c r="E37" i="44"/>
  <c r="B37" i="44" s="1"/>
  <c r="A37" i="44" s="1"/>
  <c r="G36" i="44"/>
  <c r="F36" i="44"/>
  <c r="E36" i="44"/>
  <c r="B36" i="44" s="1"/>
  <c r="A36" i="44" s="1"/>
  <c r="G35" i="44"/>
  <c r="BG35" i="44" s="1"/>
  <c r="F35" i="44"/>
  <c r="E35" i="44"/>
  <c r="B35" i="44" s="1"/>
  <c r="A35" i="44" s="1"/>
  <c r="G34" i="44"/>
  <c r="F34" i="44"/>
  <c r="E34" i="44"/>
  <c r="B34" i="44" s="1"/>
  <c r="A34" i="44" s="1"/>
  <c r="G33" i="44"/>
  <c r="BA33" i="44" s="1"/>
  <c r="F33" i="44"/>
  <c r="E33" i="44"/>
  <c r="B33" i="44" s="1"/>
  <c r="A33" i="44" s="1"/>
  <c r="G32" i="44"/>
  <c r="F32" i="44"/>
  <c r="E32" i="44"/>
  <c r="B32" i="44" s="1"/>
  <c r="A32" i="44" s="1"/>
  <c r="G31" i="44"/>
  <c r="AV31" i="44" s="1"/>
  <c r="F31" i="44"/>
  <c r="E31" i="44"/>
  <c r="B31" i="44" s="1"/>
  <c r="G30" i="44"/>
  <c r="F30" i="44"/>
  <c r="E30" i="44"/>
  <c r="B30" i="44" s="1"/>
  <c r="G29" i="44"/>
  <c r="AV29" i="44" s="1"/>
  <c r="F29" i="44"/>
  <c r="E29" i="44"/>
  <c r="B29" i="44" s="1"/>
  <c r="G28" i="44"/>
  <c r="F28" i="44"/>
  <c r="E28" i="44"/>
  <c r="B28" i="44" s="1"/>
  <c r="A28" i="44" s="1"/>
  <c r="G27" i="44"/>
  <c r="AS27" i="44" s="1"/>
  <c r="F27" i="44"/>
  <c r="E27" i="44"/>
  <c r="B27" i="44" s="1"/>
  <c r="G26" i="44"/>
  <c r="F26" i="44"/>
  <c r="E26" i="44"/>
  <c r="B26" i="44" s="1"/>
  <c r="G25" i="44"/>
  <c r="AO25" i="44" s="1"/>
  <c r="F25" i="44"/>
  <c r="E25" i="44"/>
  <c r="B25" i="44" s="1"/>
  <c r="G24" i="44"/>
  <c r="F24" i="44"/>
  <c r="E24" i="44"/>
  <c r="B24" i="44" s="1"/>
  <c r="G23" i="44"/>
  <c r="AI23" i="44" s="1"/>
  <c r="F23" i="44"/>
  <c r="E23" i="44"/>
  <c r="B23" i="44" s="1"/>
  <c r="G22" i="44"/>
  <c r="F22" i="44"/>
  <c r="E22" i="44"/>
  <c r="B22" i="44" s="1"/>
  <c r="G21" i="44"/>
  <c r="AE21" i="44" s="1"/>
  <c r="F21" i="44"/>
  <c r="E21" i="44"/>
  <c r="B21" i="44" s="1"/>
  <c r="G20" i="44"/>
  <c r="F20" i="44"/>
  <c r="E20" i="44"/>
  <c r="B20" i="44" s="1"/>
  <c r="G19" i="44"/>
  <c r="F19" i="44"/>
  <c r="E19" i="44"/>
  <c r="B19" i="44" s="1"/>
  <c r="G18" i="44"/>
  <c r="F18" i="44"/>
  <c r="E18" i="44"/>
  <c r="B18" i="44" s="1"/>
  <c r="A18" i="44" s="1"/>
  <c r="G17" i="44"/>
  <c r="Z17" i="44" s="1"/>
  <c r="F17" i="44"/>
  <c r="E17" i="44"/>
  <c r="B17" i="44" s="1"/>
  <c r="G16" i="44"/>
  <c r="F16" i="44"/>
  <c r="E16" i="44"/>
  <c r="B16" i="44" s="1"/>
  <c r="G15" i="44"/>
  <c r="Z15" i="44" s="1"/>
  <c r="F15" i="44"/>
  <c r="E15" i="44"/>
  <c r="B15" i="44" s="1"/>
  <c r="G14" i="44"/>
  <c r="F14" i="44"/>
  <c r="E14" i="44"/>
  <c r="B14" i="44" s="1"/>
  <c r="G13" i="44"/>
  <c r="V13" i="44" s="1"/>
  <c r="F13" i="44"/>
  <c r="E13" i="44"/>
  <c r="B13" i="44" s="1"/>
  <c r="G12" i="44"/>
  <c r="F12" i="44"/>
  <c r="E12" i="44"/>
  <c r="B12" i="44" s="1"/>
  <c r="G11" i="44"/>
  <c r="V11" i="44" s="1"/>
  <c r="F11" i="44"/>
  <c r="E11" i="44"/>
  <c r="B11" i="44" s="1"/>
  <c r="G10" i="44"/>
  <c r="F10" i="44"/>
  <c r="E10" i="44"/>
  <c r="B10" i="44" s="1"/>
  <c r="G9" i="44"/>
  <c r="T9" i="44" s="1"/>
  <c r="F9" i="44"/>
  <c r="E9" i="44"/>
  <c r="B9" i="44" s="1"/>
  <c r="G8" i="44"/>
  <c r="F8" i="44"/>
  <c r="E8" i="44"/>
  <c r="B8" i="44" s="1"/>
  <c r="G7" i="44"/>
  <c r="S7" i="44" s="1"/>
  <c r="F7" i="44"/>
  <c r="E7" i="44"/>
  <c r="B7" i="44" s="1"/>
  <c r="G6" i="44"/>
  <c r="F6" i="44"/>
  <c r="E6" i="44"/>
  <c r="B6" i="44" s="1"/>
  <c r="A6" i="44" s="1"/>
  <c r="D6" i="44"/>
  <c r="E39" i="43"/>
  <c r="D39" i="43"/>
  <c r="C39" i="43"/>
  <c r="E38" i="43"/>
  <c r="D38" i="43"/>
  <c r="C38" i="43"/>
  <c r="E37" i="43"/>
  <c r="D37" i="43"/>
  <c r="C37" i="43"/>
  <c r="E36" i="43"/>
  <c r="D36" i="43"/>
  <c r="C36" i="43"/>
  <c r="E35" i="43"/>
  <c r="D35" i="43"/>
  <c r="C35" i="43"/>
  <c r="E34" i="43"/>
  <c r="D34" i="43"/>
  <c r="C34" i="43"/>
  <c r="E33" i="43"/>
  <c r="D33" i="43"/>
  <c r="C33" i="43"/>
  <c r="E32" i="43"/>
  <c r="D32" i="43"/>
  <c r="C32" i="43"/>
  <c r="E31" i="43"/>
  <c r="D31" i="43"/>
  <c r="C31" i="43"/>
  <c r="E30" i="43"/>
  <c r="D30" i="43"/>
  <c r="C30" i="43"/>
  <c r="E29" i="43"/>
  <c r="D29" i="43"/>
  <c r="C29" i="43"/>
  <c r="E28" i="43"/>
  <c r="D28" i="43"/>
  <c r="C28" i="43"/>
  <c r="E27" i="43"/>
  <c r="D27" i="43"/>
  <c r="C27" i="43"/>
  <c r="E26" i="43"/>
  <c r="D26" i="43"/>
  <c r="C26" i="43"/>
  <c r="E25" i="43"/>
  <c r="D25" i="43"/>
  <c r="C25" i="43"/>
  <c r="E24" i="43"/>
  <c r="D24" i="43"/>
  <c r="C24" i="43"/>
  <c r="E23" i="43"/>
  <c r="D23" i="43"/>
  <c r="C23" i="43"/>
  <c r="E22" i="43"/>
  <c r="D22" i="43"/>
  <c r="C22" i="43"/>
  <c r="E21" i="43"/>
  <c r="D21" i="43"/>
  <c r="C21" i="43"/>
  <c r="E20" i="43"/>
  <c r="D20" i="43"/>
  <c r="C20" i="43"/>
  <c r="E19" i="43"/>
  <c r="D19" i="43"/>
  <c r="C19" i="43"/>
  <c r="E18" i="43"/>
  <c r="D18" i="43"/>
  <c r="C18" i="43"/>
  <c r="E17" i="43"/>
  <c r="D17" i="43"/>
  <c r="C17" i="43"/>
  <c r="E16" i="43"/>
  <c r="D16" i="43"/>
  <c r="C16" i="43"/>
  <c r="E15" i="43"/>
  <c r="D15" i="43"/>
  <c r="C15" i="43"/>
  <c r="E14" i="43"/>
  <c r="D14" i="43"/>
  <c r="C14" i="43"/>
  <c r="E13" i="43"/>
  <c r="D13" i="43"/>
  <c r="C13" i="43"/>
  <c r="E12" i="43"/>
  <c r="D12" i="43"/>
  <c r="C12" i="43"/>
  <c r="E11" i="43"/>
  <c r="D11" i="43"/>
  <c r="C11" i="43"/>
  <c r="E10" i="43"/>
  <c r="D10" i="43"/>
  <c r="C10" i="43"/>
  <c r="E9" i="43"/>
  <c r="D9" i="43"/>
  <c r="C9" i="43"/>
  <c r="E8" i="43"/>
  <c r="D8" i="43"/>
  <c r="C8" i="43"/>
  <c r="E7" i="43"/>
  <c r="D7" i="43"/>
  <c r="C7" i="43"/>
  <c r="B35" i="43"/>
  <c r="B30" i="43"/>
  <c r="B25" i="43"/>
  <c r="B20" i="43"/>
  <c r="B15" i="43"/>
  <c r="B11" i="43"/>
  <c r="B7" i="43"/>
  <c r="BH39" i="44"/>
  <c r="BG39" i="44"/>
  <c r="BF39" i="44"/>
  <c r="BE39" i="44"/>
  <c r="BD39" i="44"/>
  <c r="BC39" i="44"/>
  <c r="BB39" i="44"/>
  <c r="BA39" i="44"/>
  <c r="AZ39" i="44"/>
  <c r="AY39" i="44"/>
  <c r="AX39" i="44"/>
  <c r="AW39" i="44"/>
  <c r="AV39" i="44"/>
  <c r="AU39" i="44"/>
  <c r="AT39" i="44"/>
  <c r="AS39" i="44"/>
  <c r="AR39" i="44"/>
  <c r="AQ39" i="44"/>
  <c r="AP39" i="44"/>
  <c r="AO39" i="44"/>
  <c r="AN39" i="44"/>
  <c r="AM39" i="44"/>
  <c r="AL39" i="44"/>
  <c r="AK39" i="44"/>
  <c r="AJ39" i="44"/>
  <c r="AI39" i="44"/>
  <c r="AH39" i="44"/>
  <c r="AG39" i="44"/>
  <c r="AF39" i="44"/>
  <c r="AE39" i="44"/>
  <c r="AD39" i="44"/>
  <c r="AC39" i="44"/>
  <c r="AB39" i="44"/>
  <c r="AA39" i="44"/>
  <c r="Z39" i="44"/>
  <c r="Y39" i="44"/>
  <c r="X39" i="44"/>
  <c r="W39" i="44"/>
  <c r="V39" i="44"/>
  <c r="U39" i="44"/>
  <c r="T39" i="44"/>
  <c r="S39" i="44"/>
  <c r="BH38" i="44"/>
  <c r="BG38" i="44"/>
  <c r="BF38" i="44"/>
  <c r="BE38" i="44"/>
  <c r="BD38" i="44"/>
  <c r="BC38" i="44"/>
  <c r="BB38" i="44"/>
  <c r="BA38" i="44"/>
  <c r="AZ38" i="44"/>
  <c r="AY38" i="44"/>
  <c r="AX38" i="44"/>
  <c r="AW38" i="44"/>
  <c r="AV38" i="44"/>
  <c r="AU38" i="44"/>
  <c r="AT38" i="44"/>
  <c r="AS38" i="44"/>
  <c r="AR38" i="44"/>
  <c r="AQ38" i="44"/>
  <c r="AP38" i="44"/>
  <c r="AO38" i="44"/>
  <c r="AN38" i="44"/>
  <c r="AM38" i="44"/>
  <c r="AL38" i="44"/>
  <c r="AK38" i="44"/>
  <c r="AJ38" i="44"/>
  <c r="AI38" i="44"/>
  <c r="AH38" i="44"/>
  <c r="AG38" i="44"/>
  <c r="AF38" i="44"/>
  <c r="AE38" i="44"/>
  <c r="AD38" i="44"/>
  <c r="AC38" i="44"/>
  <c r="AB38" i="44"/>
  <c r="AA38" i="44"/>
  <c r="Z38" i="44"/>
  <c r="Y38" i="44"/>
  <c r="X38" i="44"/>
  <c r="W38" i="44"/>
  <c r="V38" i="44"/>
  <c r="U38" i="44"/>
  <c r="T38" i="44"/>
  <c r="S38" i="44"/>
  <c r="BA37" i="44"/>
  <c r="AS37" i="44"/>
  <c r="AK37" i="44"/>
  <c r="AC37" i="44"/>
  <c r="U37" i="44"/>
  <c r="BH36" i="44"/>
  <c r="BG36" i="44"/>
  <c r="BF36" i="44"/>
  <c r="BE36" i="44"/>
  <c r="BD36" i="44"/>
  <c r="BC36" i="44"/>
  <c r="BB36" i="44"/>
  <c r="BA36" i="44"/>
  <c r="AZ36" i="44"/>
  <c r="AY36" i="44"/>
  <c r="AX36" i="44"/>
  <c r="AW36" i="44"/>
  <c r="AV36" i="44"/>
  <c r="AU36" i="44"/>
  <c r="AT36" i="44"/>
  <c r="AS36" i="44"/>
  <c r="AR36" i="44"/>
  <c r="AQ36" i="44"/>
  <c r="AP36" i="44"/>
  <c r="AO36" i="44"/>
  <c r="AN36" i="44"/>
  <c r="AM36" i="44"/>
  <c r="AL36" i="44"/>
  <c r="AK36" i="44"/>
  <c r="AJ36" i="44"/>
  <c r="AI36" i="44"/>
  <c r="AH36" i="44"/>
  <c r="AG36" i="44"/>
  <c r="AF36" i="44"/>
  <c r="AE36" i="44"/>
  <c r="AD36" i="44"/>
  <c r="AC36" i="44"/>
  <c r="AB36" i="44"/>
  <c r="AA36" i="44"/>
  <c r="Z36" i="44"/>
  <c r="Y36" i="44"/>
  <c r="X36" i="44"/>
  <c r="W36" i="44"/>
  <c r="V36" i="44"/>
  <c r="U36" i="44"/>
  <c r="T36" i="44"/>
  <c r="S36" i="44"/>
  <c r="BC35" i="44"/>
  <c r="AU35" i="44"/>
  <c r="AM35" i="44"/>
  <c r="AE35" i="44"/>
  <c r="W35" i="44"/>
  <c r="BH34" i="44"/>
  <c r="BG34" i="44"/>
  <c r="BF34" i="44"/>
  <c r="BE34" i="44"/>
  <c r="BD34" i="44"/>
  <c r="BC34" i="44"/>
  <c r="BB34" i="44"/>
  <c r="BA34" i="44"/>
  <c r="AZ34" i="44"/>
  <c r="AY34" i="44"/>
  <c r="AX34" i="44"/>
  <c r="AW34" i="44"/>
  <c r="AV34" i="44"/>
  <c r="AU34" i="44"/>
  <c r="AT34" i="44"/>
  <c r="AS34" i="44"/>
  <c r="AR34" i="44"/>
  <c r="AQ34" i="44"/>
  <c r="AP34" i="44"/>
  <c r="AO34" i="44"/>
  <c r="AN34" i="44"/>
  <c r="AM34" i="44"/>
  <c r="AL34" i="44"/>
  <c r="AK34" i="44"/>
  <c r="AJ34" i="44"/>
  <c r="AI34" i="44"/>
  <c r="AH34" i="44"/>
  <c r="AG34" i="44"/>
  <c r="AF34" i="44"/>
  <c r="AE34" i="44"/>
  <c r="AD34" i="44"/>
  <c r="AC34" i="44"/>
  <c r="AB34" i="44"/>
  <c r="AA34" i="44"/>
  <c r="Z34" i="44"/>
  <c r="Y34" i="44"/>
  <c r="X34" i="44"/>
  <c r="W34" i="44"/>
  <c r="V34" i="44"/>
  <c r="U34" i="44"/>
  <c r="T34" i="44"/>
  <c r="S34" i="44"/>
  <c r="BE33" i="44"/>
  <c r="AW33" i="44"/>
  <c r="AO33" i="44"/>
  <c r="AG33" i="44"/>
  <c r="Y33" i="44"/>
  <c r="BH32" i="44"/>
  <c r="BG32" i="44"/>
  <c r="BF32" i="44"/>
  <c r="BE32" i="44"/>
  <c r="BD32" i="44"/>
  <c r="BC32" i="44"/>
  <c r="BB32" i="44"/>
  <c r="BA32" i="44"/>
  <c r="AZ32" i="44"/>
  <c r="AY32" i="44"/>
  <c r="AX32" i="44"/>
  <c r="AW32" i="44"/>
  <c r="AV32" i="44"/>
  <c r="AU32" i="44"/>
  <c r="AT32" i="44"/>
  <c r="AS32" i="44"/>
  <c r="AR32" i="44"/>
  <c r="AQ32" i="44"/>
  <c r="AP32" i="44"/>
  <c r="AO32" i="44"/>
  <c r="AN32" i="44"/>
  <c r="AM32" i="44"/>
  <c r="AL32" i="44"/>
  <c r="AK32" i="44"/>
  <c r="AJ32" i="44"/>
  <c r="AI32" i="44"/>
  <c r="AH32" i="44"/>
  <c r="AG32" i="44"/>
  <c r="AF32" i="44"/>
  <c r="AE32" i="44"/>
  <c r="AD32" i="44"/>
  <c r="AC32" i="44"/>
  <c r="AB32" i="44"/>
  <c r="AA32" i="44"/>
  <c r="Z32" i="44"/>
  <c r="Y32" i="44"/>
  <c r="X32" i="44"/>
  <c r="W32" i="44"/>
  <c r="V32" i="44"/>
  <c r="U32" i="44"/>
  <c r="T32" i="44"/>
  <c r="S32" i="44"/>
  <c r="AZ31" i="44"/>
  <c r="AR31" i="44"/>
  <c r="AJ31" i="44"/>
  <c r="AB31" i="44"/>
  <c r="T31" i="44"/>
  <c r="AX30" i="44"/>
  <c r="AW30" i="44"/>
  <c r="AV30" i="44"/>
  <c r="AU30" i="44"/>
  <c r="AT30" i="44"/>
  <c r="AS30" i="44"/>
  <c r="AR30" i="44"/>
  <c r="AQ30" i="44"/>
  <c r="AP30" i="44"/>
  <c r="AO30" i="44"/>
  <c r="AN30" i="44"/>
  <c r="AM30" i="44"/>
  <c r="AL30" i="44"/>
  <c r="AK30" i="44"/>
  <c r="AJ30" i="44"/>
  <c r="AI30" i="44"/>
  <c r="AH30" i="44"/>
  <c r="AG30" i="44"/>
  <c r="AF30" i="44"/>
  <c r="AE30" i="44"/>
  <c r="AD30" i="44"/>
  <c r="AC30" i="44"/>
  <c r="AB30" i="44"/>
  <c r="AA30" i="44"/>
  <c r="Z30" i="44"/>
  <c r="Y30" i="44"/>
  <c r="X30" i="44"/>
  <c r="W30" i="44"/>
  <c r="V30" i="44"/>
  <c r="U30" i="44"/>
  <c r="T30" i="44"/>
  <c r="S30" i="44"/>
  <c r="AR29" i="44"/>
  <c r="AM29" i="44"/>
  <c r="AI29" i="44"/>
  <c r="AE29" i="44"/>
  <c r="AA29" i="44"/>
  <c r="W29" i="44"/>
  <c r="S29" i="44"/>
  <c r="BH28" i="44"/>
  <c r="BG28" i="44"/>
  <c r="BF28" i="44"/>
  <c r="BE28" i="44"/>
  <c r="BD28" i="44"/>
  <c r="BC28" i="44"/>
  <c r="BB28" i="44"/>
  <c r="BA28" i="44"/>
  <c r="AZ28" i="44"/>
  <c r="AY28" i="44"/>
  <c r="AX28" i="44"/>
  <c r="AW28" i="44"/>
  <c r="AV28" i="44"/>
  <c r="AU28" i="44"/>
  <c r="AT28" i="44"/>
  <c r="AS28" i="44"/>
  <c r="AR28" i="44"/>
  <c r="AQ28" i="44"/>
  <c r="AP28" i="44"/>
  <c r="AO28" i="44"/>
  <c r="AN28" i="44"/>
  <c r="AM28" i="44"/>
  <c r="AL28" i="44"/>
  <c r="AK28" i="44"/>
  <c r="AJ28" i="44"/>
  <c r="AI28" i="44"/>
  <c r="AH28" i="44"/>
  <c r="AG28" i="44"/>
  <c r="AF28" i="44"/>
  <c r="AE28" i="44"/>
  <c r="AD28" i="44"/>
  <c r="AC28" i="44"/>
  <c r="AB28" i="44"/>
  <c r="AA28" i="44"/>
  <c r="Z28" i="44"/>
  <c r="Y28" i="44"/>
  <c r="X28" i="44"/>
  <c r="W28" i="44"/>
  <c r="V28" i="44"/>
  <c r="U28" i="44"/>
  <c r="T28" i="44"/>
  <c r="S28" i="44"/>
  <c r="AQ27" i="44"/>
  <c r="AM27" i="44"/>
  <c r="AI27" i="44"/>
  <c r="AE27" i="44"/>
  <c r="AA27" i="44"/>
  <c r="W27" i="44"/>
  <c r="S27" i="44"/>
  <c r="AR26" i="44"/>
  <c r="AQ26" i="44"/>
  <c r="AP26" i="44"/>
  <c r="AO26" i="44"/>
  <c r="AN26" i="44"/>
  <c r="AM26" i="44"/>
  <c r="AL26" i="44"/>
  <c r="AK26" i="44"/>
  <c r="AJ26" i="44"/>
  <c r="AI26" i="44"/>
  <c r="AH26" i="44"/>
  <c r="AG26" i="44"/>
  <c r="AF26" i="44"/>
  <c r="AE26" i="44"/>
  <c r="AD26" i="44"/>
  <c r="AC26" i="44"/>
  <c r="AB26" i="44"/>
  <c r="AA26" i="44"/>
  <c r="Z26" i="44"/>
  <c r="Y26" i="44"/>
  <c r="X26" i="44"/>
  <c r="W26" i="44"/>
  <c r="V26" i="44"/>
  <c r="U26" i="44"/>
  <c r="T26" i="44"/>
  <c r="S26" i="44"/>
  <c r="AM25" i="44"/>
  <c r="AI25" i="44"/>
  <c r="AE25" i="44"/>
  <c r="AA25" i="44"/>
  <c r="W25" i="44"/>
  <c r="S25" i="44"/>
  <c r="AN24" i="44"/>
  <c r="AM24" i="44"/>
  <c r="AL24" i="44"/>
  <c r="AK24" i="44"/>
  <c r="AJ24" i="44"/>
  <c r="AI24" i="44"/>
  <c r="AH24" i="44"/>
  <c r="AG24" i="44"/>
  <c r="AF24" i="44"/>
  <c r="AE24" i="44"/>
  <c r="AD24" i="44"/>
  <c r="AC24" i="44"/>
  <c r="AB24" i="44"/>
  <c r="AA24" i="44"/>
  <c r="Z24" i="44"/>
  <c r="Y24" i="44"/>
  <c r="X24" i="44"/>
  <c r="W24" i="44"/>
  <c r="V24" i="44"/>
  <c r="U24" i="44"/>
  <c r="T24" i="44"/>
  <c r="S24" i="44"/>
  <c r="AK23" i="44"/>
  <c r="AG23" i="44"/>
  <c r="AC23" i="44"/>
  <c r="Y23" i="44"/>
  <c r="U23" i="44"/>
  <c r="AJ22" i="44"/>
  <c r="AI22" i="44"/>
  <c r="AH22" i="44"/>
  <c r="AG22" i="44"/>
  <c r="AF22" i="44"/>
  <c r="AE22" i="44"/>
  <c r="AD22" i="44"/>
  <c r="AC22" i="44"/>
  <c r="AB22" i="44"/>
  <c r="AA22" i="44"/>
  <c r="Z22" i="44"/>
  <c r="Y22" i="44"/>
  <c r="X22" i="44"/>
  <c r="W22" i="44"/>
  <c r="V22" i="44"/>
  <c r="U22" i="44"/>
  <c r="T22" i="44"/>
  <c r="S22" i="44"/>
  <c r="AG21" i="44"/>
  <c r="AC21" i="44"/>
  <c r="Y21" i="44"/>
  <c r="U21" i="44"/>
  <c r="AF20" i="44"/>
  <c r="AE20" i="44"/>
  <c r="AD20" i="44"/>
  <c r="AC20" i="44"/>
  <c r="AB20" i="44"/>
  <c r="AA20" i="44"/>
  <c r="Z20" i="44"/>
  <c r="Y20" i="44"/>
  <c r="X20" i="44"/>
  <c r="W20" i="44"/>
  <c r="V20" i="44"/>
  <c r="U20" i="44"/>
  <c r="T20" i="44"/>
  <c r="S20" i="44"/>
  <c r="AD19" i="44"/>
  <c r="Z19" i="44"/>
  <c r="V19" i="44"/>
  <c r="BH18" i="44"/>
  <c r="BG18" i="44"/>
  <c r="BF18" i="44"/>
  <c r="BE18" i="44"/>
  <c r="BD18" i="44"/>
  <c r="BC18" i="44"/>
  <c r="BB18" i="44"/>
  <c r="BA18" i="44"/>
  <c r="AZ18" i="44"/>
  <c r="AY18" i="44"/>
  <c r="AX18" i="44"/>
  <c r="AW18" i="44"/>
  <c r="AV18" i="44"/>
  <c r="AU18" i="44"/>
  <c r="AT18" i="44"/>
  <c r="AS18" i="44"/>
  <c r="AR18" i="44"/>
  <c r="AQ18" i="44"/>
  <c r="AP18" i="44"/>
  <c r="AO18" i="44"/>
  <c r="AN18" i="44"/>
  <c r="AM18" i="44"/>
  <c r="AL18" i="44"/>
  <c r="AK18" i="44"/>
  <c r="AJ18" i="44"/>
  <c r="AI18" i="44"/>
  <c r="AH18" i="44"/>
  <c r="AG18" i="44"/>
  <c r="AF18" i="44"/>
  <c r="AE18" i="44"/>
  <c r="AD18" i="44"/>
  <c r="AC18" i="44"/>
  <c r="AB18" i="44"/>
  <c r="AA18" i="44"/>
  <c r="Z18" i="44"/>
  <c r="Y18" i="44"/>
  <c r="X18" i="44"/>
  <c r="W18" i="44"/>
  <c r="V18" i="44"/>
  <c r="U18" i="44"/>
  <c r="T18" i="44"/>
  <c r="S18" i="44"/>
  <c r="AB17" i="44"/>
  <c r="X17" i="44"/>
  <c r="T17" i="44"/>
  <c r="AB16" i="44"/>
  <c r="AA16" i="44"/>
  <c r="Z16" i="44"/>
  <c r="Y16" i="44"/>
  <c r="X16" i="44"/>
  <c r="W16" i="44"/>
  <c r="V16" i="44"/>
  <c r="U16" i="44"/>
  <c r="T16" i="44"/>
  <c r="S16" i="44"/>
  <c r="X15" i="44"/>
  <c r="T15" i="44"/>
  <c r="Z14" i="44"/>
  <c r="Y14" i="44"/>
  <c r="X14" i="44"/>
  <c r="W14" i="44"/>
  <c r="V14" i="44"/>
  <c r="U14" i="44"/>
  <c r="T14" i="44"/>
  <c r="S14" i="44"/>
  <c r="X13" i="44"/>
  <c r="T13" i="44"/>
  <c r="X12" i="44"/>
  <c r="W12" i="44"/>
  <c r="V12" i="44"/>
  <c r="U12" i="44"/>
  <c r="T12" i="44"/>
  <c r="S12" i="44"/>
  <c r="T11" i="44"/>
  <c r="V10" i="44"/>
  <c r="U10" i="44"/>
  <c r="T10" i="44"/>
  <c r="S10" i="44"/>
  <c r="U9" i="44"/>
  <c r="T8" i="44"/>
  <c r="S8" i="44"/>
  <c r="S9" i="44" l="1"/>
  <c r="V15" i="44"/>
  <c r="V17" i="44"/>
  <c r="T19" i="44"/>
  <c r="X19" i="44"/>
  <c r="AB19" i="44"/>
  <c r="S21" i="44"/>
  <c r="W21" i="44"/>
  <c r="AA21" i="44"/>
  <c r="S23" i="44"/>
  <c r="W23" i="44"/>
  <c r="AA23" i="44"/>
  <c r="AE23" i="44"/>
  <c r="U25" i="44"/>
  <c r="Y25" i="44"/>
  <c r="AC25" i="44"/>
  <c r="AG25" i="44"/>
  <c r="AK25" i="44"/>
  <c r="U27" i="44"/>
  <c r="Y27" i="44"/>
  <c r="AC27" i="44"/>
  <c r="AG27" i="44"/>
  <c r="AK27" i="44"/>
  <c r="AO27" i="44"/>
  <c r="U29" i="44"/>
  <c r="Y29" i="44"/>
  <c r="AC29" i="44"/>
  <c r="AG29" i="44"/>
  <c r="AK29" i="44"/>
  <c r="AO29" i="44"/>
  <c r="X31" i="44"/>
  <c r="AF31" i="44"/>
  <c r="AN31" i="44"/>
  <c r="U33" i="44"/>
  <c r="AC33" i="44"/>
  <c r="AK33" i="44"/>
  <c r="AS33" i="44"/>
  <c r="S35" i="44"/>
  <c r="AA35" i="44"/>
  <c r="AI35" i="44"/>
  <c r="AQ35" i="44"/>
  <c r="AY35" i="44"/>
  <c r="Y37" i="44"/>
  <c r="AG37" i="44"/>
  <c r="AO37" i="44"/>
  <c r="AW37" i="44"/>
  <c r="C5" i="32"/>
  <c r="A8" i="44"/>
  <c r="A10" i="44"/>
  <c r="A12" i="44"/>
  <c r="A14" i="44"/>
  <c r="A16" i="44"/>
  <c r="A20" i="44"/>
  <c r="A22" i="44"/>
  <c r="A24" i="44"/>
  <c r="A26" i="44"/>
  <c r="A30" i="44"/>
  <c r="A7" i="44"/>
  <c r="A9" i="44"/>
  <c r="A11" i="44"/>
  <c r="A13" i="44"/>
  <c r="A15" i="44"/>
  <c r="A17" i="44"/>
  <c r="A19" i="44"/>
  <c r="A21" i="44"/>
  <c r="A23" i="44"/>
  <c r="A25" i="44"/>
  <c r="A27" i="44"/>
  <c r="A29" i="44"/>
  <c r="A31" i="44"/>
  <c r="AU29" i="44"/>
  <c r="AS29" i="44"/>
  <c r="AQ29" i="44"/>
  <c r="AY31" i="44"/>
  <c r="AW31" i="44"/>
  <c r="AU31" i="44"/>
  <c r="AS31" i="44"/>
  <c r="AQ31" i="44"/>
  <c r="AO31" i="44"/>
  <c r="AM31" i="44"/>
  <c r="AK31" i="44"/>
  <c r="AI31" i="44"/>
  <c r="AG31" i="44"/>
  <c r="AE31" i="44"/>
  <c r="AC31" i="44"/>
  <c r="AA31" i="44"/>
  <c r="Y31" i="44"/>
  <c r="W31" i="44"/>
  <c r="U31" i="44"/>
  <c r="S31" i="44"/>
  <c r="BH33" i="44"/>
  <c r="BF33" i="44"/>
  <c r="BD33" i="44"/>
  <c r="BB33" i="44"/>
  <c r="AZ33" i="44"/>
  <c r="AX33" i="44"/>
  <c r="AV33" i="44"/>
  <c r="AT33" i="44"/>
  <c r="AR33" i="44"/>
  <c r="AP33" i="44"/>
  <c r="AN33" i="44"/>
  <c r="AL33" i="44"/>
  <c r="AJ33" i="44"/>
  <c r="AH33" i="44"/>
  <c r="AF33" i="44"/>
  <c r="AD33" i="44"/>
  <c r="AB33" i="44"/>
  <c r="Z33" i="44"/>
  <c r="X33" i="44"/>
  <c r="V33" i="44"/>
  <c r="T33" i="44"/>
  <c r="BH35" i="44"/>
  <c r="BF35" i="44"/>
  <c r="BD35" i="44"/>
  <c r="BB35" i="44"/>
  <c r="AZ35" i="44"/>
  <c r="AX35" i="44"/>
  <c r="AV35" i="44"/>
  <c r="AT35" i="44"/>
  <c r="AR35" i="44"/>
  <c r="AP35" i="44"/>
  <c r="AN35" i="44"/>
  <c r="AL35" i="44"/>
  <c r="AJ35" i="44"/>
  <c r="AH35" i="44"/>
  <c r="AF35" i="44"/>
  <c r="AD35" i="44"/>
  <c r="AB35" i="44"/>
  <c r="Z35" i="44"/>
  <c r="X35" i="44"/>
  <c r="V35" i="44"/>
  <c r="T35" i="44"/>
  <c r="BH37" i="44"/>
  <c r="BF37" i="44"/>
  <c r="BD37" i="44"/>
  <c r="BB37" i="44"/>
  <c r="AZ37" i="44"/>
  <c r="AX37" i="44"/>
  <c r="AV37" i="44"/>
  <c r="AT37" i="44"/>
  <c r="AR37" i="44"/>
  <c r="AP37" i="44"/>
  <c r="AN37" i="44"/>
  <c r="AL37" i="44"/>
  <c r="AJ37" i="44"/>
  <c r="AH37" i="44"/>
  <c r="AF37" i="44"/>
  <c r="AD37" i="44"/>
  <c r="AB37" i="44"/>
  <c r="Z37" i="44"/>
  <c r="X37" i="44"/>
  <c r="V37" i="44"/>
  <c r="T37" i="44"/>
  <c r="S11" i="44"/>
  <c r="U11" i="44"/>
  <c r="W11" i="44"/>
  <c r="S13" i="44"/>
  <c r="U13" i="44"/>
  <c r="W13" i="44"/>
  <c r="Y13" i="44"/>
  <c r="S15" i="44"/>
  <c r="U15" i="44"/>
  <c r="W15" i="44"/>
  <c r="Y15" i="44"/>
  <c r="AA15" i="44"/>
  <c r="S17" i="44"/>
  <c r="U17" i="44"/>
  <c r="W17" i="44"/>
  <c r="Y17" i="44"/>
  <c r="AA17" i="44"/>
  <c r="AC17" i="44"/>
  <c r="S19" i="44"/>
  <c r="U19" i="44"/>
  <c r="W19" i="44"/>
  <c r="Y19" i="44"/>
  <c r="AA19" i="44"/>
  <c r="AC19" i="44"/>
  <c r="T21" i="44"/>
  <c r="V21" i="44"/>
  <c r="X21" i="44"/>
  <c r="Z21" i="44"/>
  <c r="AB21" i="44"/>
  <c r="AD21" i="44"/>
  <c r="AF21" i="44"/>
  <c r="AH21" i="44"/>
  <c r="T23" i="44"/>
  <c r="V23" i="44"/>
  <c r="X23" i="44"/>
  <c r="Z23" i="44"/>
  <c r="AB23" i="44"/>
  <c r="AD23" i="44"/>
  <c r="AF23" i="44"/>
  <c r="AH23" i="44"/>
  <c r="AJ23" i="44"/>
  <c r="AL23" i="44"/>
  <c r="T25" i="44"/>
  <c r="V25" i="44"/>
  <c r="X25" i="44"/>
  <c r="Z25" i="44"/>
  <c r="AB25" i="44"/>
  <c r="AD25" i="44"/>
  <c r="AF25" i="44"/>
  <c r="AH25" i="44"/>
  <c r="AJ25" i="44"/>
  <c r="AL25" i="44"/>
  <c r="AN25" i="44"/>
  <c r="AP25" i="44"/>
  <c r="T27" i="44"/>
  <c r="V27" i="44"/>
  <c r="X27" i="44"/>
  <c r="Z27" i="44"/>
  <c r="AB27" i="44"/>
  <c r="AD27" i="44"/>
  <c r="AF27" i="44"/>
  <c r="AH27" i="44"/>
  <c r="AJ27" i="44"/>
  <c r="AL27" i="44"/>
  <c r="AN27" i="44"/>
  <c r="AP27" i="44"/>
  <c r="AR27" i="44"/>
  <c r="AT27" i="44"/>
  <c r="T29" i="44"/>
  <c r="V29" i="44"/>
  <c r="X29" i="44"/>
  <c r="Z29" i="44"/>
  <c r="AB29" i="44"/>
  <c r="AD29" i="44"/>
  <c r="AF29" i="44"/>
  <c r="AH29" i="44"/>
  <c r="AJ29" i="44"/>
  <c r="AL29" i="44"/>
  <c r="AN29" i="44"/>
  <c r="AP29" i="44"/>
  <c r="AT29" i="44"/>
  <c r="V31" i="44"/>
  <c r="Z31" i="44"/>
  <c r="AD31" i="44"/>
  <c r="AH31" i="44"/>
  <c r="AL31" i="44"/>
  <c r="AP31" i="44"/>
  <c r="AT31" i="44"/>
  <c r="AX31" i="44"/>
  <c r="S33" i="44"/>
  <c r="W33" i="44"/>
  <c r="AA33" i="44"/>
  <c r="AE33" i="44"/>
  <c r="AI33" i="44"/>
  <c r="AM33" i="44"/>
  <c r="AQ33" i="44"/>
  <c r="AU33" i="44"/>
  <c r="AY33" i="44"/>
  <c r="BC33" i="44"/>
  <c r="BG33" i="44"/>
  <c r="U35" i="44"/>
  <c r="Y35" i="44"/>
  <c r="AC35" i="44"/>
  <c r="AG35" i="44"/>
  <c r="AK35" i="44"/>
  <c r="AO35" i="44"/>
  <c r="AS35" i="44"/>
  <c r="AW35" i="44"/>
  <c r="BA35" i="44"/>
  <c r="BE35" i="44"/>
  <c r="S37" i="44"/>
  <c r="W37" i="44"/>
  <c r="AA37" i="44"/>
  <c r="AE37" i="44"/>
  <c r="AI37" i="44"/>
  <c r="AM37" i="44"/>
  <c r="AQ37" i="44"/>
  <c r="AU37" i="44"/>
  <c r="AY37" i="44"/>
  <c r="BC37" i="44"/>
  <c r="BG37" i="44"/>
  <c r="C37" i="32" l="1"/>
  <c r="C34" i="32"/>
  <c r="C6" i="32"/>
  <c r="C8" i="32"/>
  <c r="C12" i="32"/>
  <c r="C16" i="32"/>
  <c r="C20" i="32"/>
  <c r="E695" i="32" s="1"/>
  <c r="C24" i="32"/>
  <c r="C28" i="32"/>
  <c r="C32" i="32"/>
  <c r="C36" i="32"/>
  <c r="C7" i="32"/>
  <c r="C11" i="32"/>
  <c r="C15" i="32"/>
  <c r="C19" i="32"/>
  <c r="C23" i="32"/>
  <c r="C27" i="32"/>
  <c r="C31" i="32"/>
  <c r="C35" i="32"/>
  <c r="C10" i="32"/>
  <c r="C14" i="32"/>
  <c r="C18" i="32"/>
  <c r="C22" i="32"/>
  <c r="C26" i="32"/>
  <c r="C30" i="32"/>
  <c r="C9" i="32"/>
  <c r="C13" i="32"/>
  <c r="C17" i="32"/>
  <c r="C21" i="32"/>
  <c r="E741" i="32" s="1"/>
  <c r="C25" i="32"/>
  <c r="C29" i="32"/>
  <c r="C33" i="32"/>
  <c r="O38" i="44"/>
  <c r="O37" i="44"/>
  <c r="O36" i="44"/>
  <c r="O35" i="44"/>
  <c r="C34" i="44"/>
  <c r="O34" i="44"/>
  <c r="O33" i="44"/>
  <c r="O32" i="44"/>
  <c r="R31" i="44"/>
  <c r="R30" i="44"/>
  <c r="C29" i="44"/>
  <c r="R29" i="44"/>
  <c r="O28" i="44"/>
  <c r="R28" i="44"/>
  <c r="C27" i="44"/>
  <c r="R27" i="44"/>
  <c r="R26" i="44"/>
  <c r="R25" i="44"/>
  <c r="N27" i="44"/>
  <c r="C24" i="44"/>
  <c r="R24" i="44"/>
  <c r="R23" i="44"/>
  <c r="R22" i="44"/>
  <c r="R21" i="44"/>
  <c r="R20" i="44"/>
  <c r="C19" i="44"/>
  <c r="R19" i="44"/>
  <c r="C18" i="44"/>
  <c r="O18" i="44"/>
  <c r="C17" i="44"/>
  <c r="R17" i="44"/>
  <c r="C16" i="44"/>
  <c r="R16" i="44"/>
  <c r="C15" i="44"/>
  <c r="R15" i="44"/>
  <c r="C14" i="44"/>
  <c r="R14" i="44"/>
  <c r="C13" i="44"/>
  <c r="R13" i="44"/>
  <c r="C12" i="44"/>
  <c r="R12" i="44"/>
  <c r="C11" i="44"/>
  <c r="R11" i="44"/>
  <c r="R10" i="44"/>
  <c r="R9" i="44"/>
  <c r="R8" i="44"/>
  <c r="R7" i="44"/>
  <c r="O38" i="43"/>
  <c r="M38" i="43"/>
  <c r="H37" i="43"/>
  <c r="O36" i="43"/>
  <c r="M36" i="43"/>
  <c r="H36" i="43"/>
  <c r="L35" i="43"/>
  <c r="L37" i="43" s="1"/>
  <c r="J35" i="43"/>
  <c r="N38" i="43" s="1"/>
  <c r="M33" i="43"/>
  <c r="M31" i="43"/>
  <c r="H34" i="44" s="1"/>
  <c r="J30" i="43"/>
  <c r="M28" i="43"/>
  <c r="J25" i="43"/>
  <c r="M23" i="43"/>
  <c r="J20" i="43"/>
  <c r="M18" i="43"/>
  <c r="J15" i="43"/>
  <c r="M14" i="43"/>
  <c r="J11" i="43"/>
  <c r="J7" i="43"/>
  <c r="I8" i="42"/>
  <c r="C8" i="42"/>
  <c r="I39" i="42"/>
  <c r="D39" i="42"/>
  <c r="C39" i="42"/>
  <c r="I38" i="42"/>
  <c r="D38" i="42"/>
  <c r="C38" i="42"/>
  <c r="I37" i="42"/>
  <c r="D37" i="42"/>
  <c r="C37" i="42"/>
  <c r="I36" i="42"/>
  <c r="D36" i="42"/>
  <c r="C36" i="42"/>
  <c r="I35" i="42"/>
  <c r="D35" i="42"/>
  <c r="C35" i="42"/>
  <c r="I34" i="42"/>
  <c r="D34" i="42"/>
  <c r="C34" i="42"/>
  <c r="I33" i="42"/>
  <c r="D33" i="42"/>
  <c r="C33" i="42"/>
  <c r="C32" i="42"/>
  <c r="D32" i="42" s="1"/>
  <c r="D31" i="42"/>
  <c r="C31" i="42"/>
  <c r="C30" i="42"/>
  <c r="D30" i="42" s="1"/>
  <c r="I29" i="42"/>
  <c r="D29" i="42"/>
  <c r="C29" i="42"/>
  <c r="C28" i="42"/>
  <c r="D28" i="42" s="1"/>
  <c r="D27" i="42"/>
  <c r="C27" i="42"/>
  <c r="C26" i="42"/>
  <c r="D26" i="42" s="1"/>
  <c r="D25" i="42"/>
  <c r="C25" i="42"/>
  <c r="C24" i="42"/>
  <c r="D24" i="42" s="1"/>
  <c r="D23" i="42"/>
  <c r="C23" i="42"/>
  <c r="C22" i="42"/>
  <c r="D22" i="42" s="1"/>
  <c r="D21" i="42"/>
  <c r="C21" i="42"/>
  <c r="C20" i="42"/>
  <c r="D20" i="42" s="1"/>
  <c r="I19" i="42"/>
  <c r="D19" i="42"/>
  <c r="C19" i="42"/>
  <c r="C18" i="42"/>
  <c r="D18" i="42" s="1"/>
  <c r="D17" i="42"/>
  <c r="C17" i="42"/>
  <c r="C16" i="42"/>
  <c r="D16" i="42" s="1"/>
  <c r="D15" i="42"/>
  <c r="C15" i="42"/>
  <c r="C14" i="42"/>
  <c r="D14" i="42" s="1"/>
  <c r="G11" i="42" s="1"/>
  <c r="D13" i="42"/>
  <c r="C13" i="42"/>
  <c r="C12" i="42"/>
  <c r="D12" i="42" s="1"/>
  <c r="C11" i="42"/>
  <c r="D11" i="42" s="1"/>
  <c r="D10" i="42"/>
  <c r="F7" i="42" s="1"/>
  <c r="C10" i="42"/>
  <c r="D9" i="42"/>
  <c r="C9" i="42"/>
  <c r="D8" i="42"/>
  <c r="F9" i="42" s="1"/>
  <c r="D7" i="42"/>
  <c r="C7" i="42"/>
  <c r="E55" i="14"/>
  <c r="E54" i="14"/>
  <c r="E53" i="14"/>
  <c r="E52" i="14"/>
  <c r="E51" i="14"/>
  <c r="E50" i="14"/>
  <c r="E49" i="14"/>
  <c r="BH40" i="44" s="1"/>
  <c r="E48" i="14"/>
  <c r="BG40" i="44" s="1"/>
  <c r="E47" i="14"/>
  <c r="BF40" i="44" s="1"/>
  <c r="E46" i="14"/>
  <c r="BE40" i="44" s="1"/>
  <c r="E45" i="14"/>
  <c r="BD40" i="44" s="1"/>
  <c r="E44" i="14"/>
  <c r="BC40" i="44" s="1"/>
  <c r="E43" i="14"/>
  <c r="BB40" i="44" s="1"/>
  <c r="E42" i="14"/>
  <c r="BA40" i="44" s="1"/>
  <c r="E41" i="14"/>
  <c r="AZ40" i="44" s="1"/>
  <c r="E40" i="14"/>
  <c r="AY40" i="44" s="1"/>
  <c r="E39" i="14"/>
  <c r="AX40" i="44" s="1"/>
  <c r="E38" i="14"/>
  <c r="AW40" i="44" s="1"/>
  <c r="E37" i="14"/>
  <c r="AV40" i="44" s="1"/>
  <c r="E36" i="14"/>
  <c r="AU40" i="44" s="1"/>
  <c r="E35" i="14"/>
  <c r="AT40" i="44" s="1"/>
  <c r="E34" i="14"/>
  <c r="AS40" i="44" s="1"/>
  <c r="E33" i="14"/>
  <c r="AR40" i="44" s="1"/>
  <c r="E32" i="14"/>
  <c r="AQ40" i="44" s="1"/>
  <c r="E31" i="14"/>
  <c r="AP40" i="44" s="1"/>
  <c r="E30" i="14"/>
  <c r="AO40" i="44" s="1"/>
  <c r="E29" i="14"/>
  <c r="AN40" i="44" s="1"/>
  <c r="E28" i="14"/>
  <c r="AM40" i="44" s="1"/>
  <c r="E27" i="14"/>
  <c r="AL40" i="44" s="1"/>
  <c r="E26" i="14"/>
  <c r="AK40" i="44" s="1"/>
  <c r="E25" i="14"/>
  <c r="AJ40" i="44" s="1"/>
  <c r="E24" i="14"/>
  <c r="AI40" i="44" s="1"/>
  <c r="E23" i="14"/>
  <c r="AH40" i="44" s="1"/>
  <c r="E22" i="14"/>
  <c r="AG40" i="44" s="1"/>
  <c r="E21" i="14"/>
  <c r="AF40" i="44" s="1"/>
  <c r="E20" i="14"/>
  <c r="AE40" i="44" s="1"/>
  <c r="E19" i="14"/>
  <c r="AD40" i="44" s="1"/>
  <c r="E18" i="14"/>
  <c r="AC40" i="44" s="1"/>
  <c r="E17" i="14"/>
  <c r="AB40" i="44" s="1"/>
  <c r="E16" i="14"/>
  <c r="AA40" i="44" s="1"/>
  <c r="E15" i="14"/>
  <c r="Z40" i="44" s="1"/>
  <c r="E14" i="14"/>
  <c r="Y40" i="44" s="1"/>
  <c r="E13" i="14"/>
  <c r="X40" i="44" s="1"/>
  <c r="E12" i="14"/>
  <c r="W40" i="44" s="1"/>
  <c r="E11" i="14"/>
  <c r="V40" i="44" s="1"/>
  <c r="E10" i="14"/>
  <c r="U40" i="44" s="1"/>
  <c r="E9" i="14"/>
  <c r="T40" i="44" s="1"/>
  <c r="E8" i="14"/>
  <c r="S40" i="44" s="1"/>
  <c r="O33" i="43" l="1"/>
  <c r="J29" i="44"/>
  <c r="AW29" i="44" s="1"/>
  <c r="N28" i="43"/>
  <c r="J24" i="44"/>
  <c r="AO24" i="44" s="1"/>
  <c r="O28" i="43"/>
  <c r="L25" i="43"/>
  <c r="O23" i="43"/>
  <c r="J19" i="44"/>
  <c r="AE19" i="44" s="1"/>
  <c r="N18" i="43"/>
  <c r="J14" i="44"/>
  <c r="AA14" i="44" s="1"/>
  <c r="Q37" i="43"/>
  <c r="K34" i="44"/>
  <c r="L15" i="43"/>
  <c r="M16" i="43" s="1"/>
  <c r="H19" i="44" s="1"/>
  <c r="N14" i="43"/>
  <c r="J10" i="44"/>
  <c r="W10" i="44" s="1"/>
  <c r="L11" i="43"/>
  <c r="M12" i="43" s="1"/>
  <c r="H14" i="44" s="1"/>
  <c r="M10" i="43"/>
  <c r="N10" i="43"/>
  <c r="J6" i="44"/>
  <c r="S6" i="44" s="1"/>
  <c r="L7" i="43"/>
  <c r="C7" i="44"/>
  <c r="C8" i="44"/>
  <c r="N18" i="44"/>
  <c r="R18" i="44"/>
  <c r="P33" i="44"/>
  <c r="R33" i="44"/>
  <c r="Q34" i="44"/>
  <c r="R34" i="44"/>
  <c r="Q35" i="44"/>
  <c r="R35" i="44"/>
  <c r="Q36" i="44"/>
  <c r="R36" i="44"/>
  <c r="Q38" i="44"/>
  <c r="R38" i="44"/>
  <c r="O6" i="44"/>
  <c r="R6" i="44"/>
  <c r="C9" i="44"/>
  <c r="C16" i="41" s="1"/>
  <c r="C10" i="44"/>
  <c r="O29" i="44"/>
  <c r="P32" i="44"/>
  <c r="R32" i="44"/>
  <c r="Q37" i="44"/>
  <c r="R37" i="44"/>
  <c r="I33" i="44"/>
  <c r="C6" i="44"/>
  <c r="C17" i="41"/>
  <c r="C8" i="41"/>
  <c r="C7" i="41"/>
  <c r="O14" i="44"/>
  <c r="J18" i="44"/>
  <c r="O19" i="44"/>
  <c r="N22" i="44"/>
  <c r="C22" i="44"/>
  <c r="O24" i="44"/>
  <c r="N32" i="44"/>
  <c r="C32" i="44"/>
  <c r="K32" i="44"/>
  <c r="Q32" i="44"/>
  <c r="M33" i="44"/>
  <c r="N37" i="44"/>
  <c r="C37" i="44"/>
  <c r="N20" i="44"/>
  <c r="C20" i="44"/>
  <c r="N21" i="44"/>
  <c r="C21" i="44"/>
  <c r="N23" i="44"/>
  <c r="C23" i="44"/>
  <c r="N25" i="44"/>
  <c r="C25" i="44"/>
  <c r="N26" i="44"/>
  <c r="C26" i="44"/>
  <c r="N28" i="44"/>
  <c r="C28" i="44"/>
  <c r="N30" i="44"/>
  <c r="C30" i="44"/>
  <c r="N31" i="44"/>
  <c r="C31" i="44"/>
  <c r="I32" i="44"/>
  <c r="M32" i="44"/>
  <c r="N33" i="44"/>
  <c r="C33" i="44"/>
  <c r="K33" i="44"/>
  <c r="Q33" i="44"/>
  <c r="N35" i="44"/>
  <c r="C35" i="44"/>
  <c r="N36" i="44"/>
  <c r="C36" i="44"/>
  <c r="N38" i="44"/>
  <c r="C38" i="44"/>
  <c r="L11" i="44"/>
  <c r="N11" i="44"/>
  <c r="L12" i="44"/>
  <c r="N12" i="44"/>
  <c r="L13" i="44"/>
  <c r="N13" i="44"/>
  <c r="L26" i="44"/>
  <c r="Q28" i="44"/>
  <c r="M28" i="44"/>
  <c r="K28" i="44"/>
  <c r="I28" i="44"/>
  <c r="L28" i="44"/>
  <c r="P28" i="44"/>
  <c r="L7" i="44"/>
  <c r="N7" i="44"/>
  <c r="L8" i="44"/>
  <c r="N8" i="44"/>
  <c r="L9" i="44"/>
  <c r="N9" i="44"/>
  <c r="O10" i="44"/>
  <c r="L15" i="44"/>
  <c r="N15" i="44"/>
  <c r="L16" i="44"/>
  <c r="N16" i="44"/>
  <c r="L17" i="44"/>
  <c r="N17" i="44"/>
  <c r="Q18" i="44"/>
  <c r="M18" i="44"/>
  <c r="K18" i="44"/>
  <c r="I18" i="44"/>
  <c r="L18" i="44"/>
  <c r="P18" i="44"/>
  <c r="L25" i="44"/>
  <c r="L27" i="44"/>
  <c r="J28" i="44"/>
  <c r="P34" i="44"/>
  <c r="J35" i="44"/>
  <c r="L35" i="44"/>
  <c r="P35" i="44"/>
  <c r="J36" i="44"/>
  <c r="L36" i="44"/>
  <c r="P36" i="44"/>
  <c r="J37" i="44"/>
  <c r="L37" i="44"/>
  <c r="P37" i="44"/>
  <c r="J38" i="44"/>
  <c r="L38" i="44"/>
  <c r="P38" i="44"/>
  <c r="L20" i="44"/>
  <c r="L21" i="44"/>
  <c r="L22" i="44"/>
  <c r="L23" i="44"/>
  <c r="L30" i="44"/>
  <c r="O30" i="44" s="1"/>
  <c r="L31" i="44"/>
  <c r="J32" i="44"/>
  <c r="L32" i="44"/>
  <c r="J33" i="44"/>
  <c r="L33" i="44"/>
  <c r="M34" i="44"/>
  <c r="K35" i="44"/>
  <c r="M35" i="44"/>
  <c r="I36" i="44"/>
  <c r="K36" i="44"/>
  <c r="M36" i="44"/>
  <c r="I37" i="44"/>
  <c r="K37" i="44"/>
  <c r="M37" i="44"/>
  <c r="I38" i="44"/>
  <c r="K38" i="44"/>
  <c r="M38" i="44"/>
  <c r="H8" i="43"/>
  <c r="H9" i="43" s="1"/>
  <c r="M8" i="43"/>
  <c r="H10" i="44" s="1"/>
  <c r="O10" i="43"/>
  <c r="O8" i="43" s="1"/>
  <c r="K6" i="44" s="1"/>
  <c r="K9" i="44" s="1"/>
  <c r="P9" i="44" s="1"/>
  <c r="H12" i="43"/>
  <c r="H13" i="43" s="1"/>
  <c r="O14" i="43"/>
  <c r="H16" i="43"/>
  <c r="H17" i="43" s="1"/>
  <c r="O18" i="43"/>
  <c r="O16" i="43" s="1"/>
  <c r="K14" i="44" s="1"/>
  <c r="K17" i="44" s="1"/>
  <c r="P17" i="44" s="1"/>
  <c r="N23" i="43"/>
  <c r="H26" i="43"/>
  <c r="H27" i="43" s="1"/>
  <c r="M26" i="43"/>
  <c r="H29" i="44" s="1"/>
  <c r="O26" i="43"/>
  <c r="O31" i="43" s="1"/>
  <c r="N33" i="43"/>
  <c r="N8" i="43"/>
  <c r="I7" i="44" s="1"/>
  <c r="I8" i="44" s="1"/>
  <c r="L20" i="43"/>
  <c r="H21" i="43"/>
  <c r="H22" i="43" s="1"/>
  <c r="M21" i="43"/>
  <c r="H24" i="44" s="1"/>
  <c r="N26" i="43"/>
  <c r="L30" i="43"/>
  <c r="H31" i="43"/>
  <c r="H32" i="43"/>
  <c r="L36" i="43"/>
  <c r="N36" i="43"/>
  <c r="I35" i="44" s="1"/>
  <c r="I9" i="42"/>
  <c r="I10" i="42" s="1"/>
  <c r="K16" i="44" l="1"/>
  <c r="P16" i="44" s="1"/>
  <c r="Q32" i="43"/>
  <c r="K29" i="44"/>
  <c r="N16" i="43"/>
  <c r="I15" i="44" s="1"/>
  <c r="P14" i="44"/>
  <c r="K15" i="44"/>
  <c r="P15" i="44" s="1"/>
  <c r="M14" i="44"/>
  <c r="Q14" i="44" s="1"/>
  <c r="N31" i="43"/>
  <c r="I30" i="44" s="1"/>
  <c r="I31" i="44" s="1"/>
  <c r="I25" i="44"/>
  <c r="Q27" i="43"/>
  <c r="K24" i="44"/>
  <c r="AB14" i="44"/>
  <c r="AC14" i="44" s="1"/>
  <c r="AD14" i="44" s="1"/>
  <c r="AE14" i="44" s="1"/>
  <c r="AF14" i="44" s="1"/>
  <c r="AG14" i="44" s="1"/>
  <c r="AH14" i="44" s="1"/>
  <c r="AI14" i="44" s="1"/>
  <c r="AJ14" i="44" s="1"/>
  <c r="AK14" i="44" s="1"/>
  <c r="AL14" i="44" s="1"/>
  <c r="AM14" i="44" s="1"/>
  <c r="AN14" i="44" s="1"/>
  <c r="AO14" i="44" s="1"/>
  <c r="AP14" i="44" s="1"/>
  <c r="AQ14" i="44" s="1"/>
  <c r="AR14" i="44" s="1"/>
  <c r="AS14" i="44" s="1"/>
  <c r="AT14" i="44" s="1"/>
  <c r="AU14" i="44" s="1"/>
  <c r="AV14" i="44" s="1"/>
  <c r="AW14" i="44" s="1"/>
  <c r="AX14" i="44" s="1"/>
  <c r="AY14" i="44" s="1"/>
  <c r="AZ14" i="44" s="1"/>
  <c r="BA14" i="44" s="1"/>
  <c r="BB14" i="44" s="1"/>
  <c r="BC14" i="44" s="1"/>
  <c r="BD14" i="44" s="1"/>
  <c r="BE14" i="44" s="1"/>
  <c r="BF14" i="44" s="1"/>
  <c r="BG14" i="44" s="1"/>
  <c r="BH14" i="44" s="1"/>
  <c r="N12" i="43"/>
  <c r="I11" i="44" s="1"/>
  <c r="O12" i="43"/>
  <c r="K10" i="44" s="1"/>
  <c r="K11" i="44" s="1"/>
  <c r="P11" i="44" s="1"/>
  <c r="J7" i="44"/>
  <c r="T7" i="44" s="1"/>
  <c r="M6" i="44"/>
  <c r="M10" i="44"/>
  <c r="K8" i="44"/>
  <c r="P8" i="44" s="1"/>
  <c r="K7" i="44"/>
  <c r="P7" i="44" s="1"/>
  <c r="P10" i="44"/>
  <c r="Q10" i="44" s="1"/>
  <c r="P6" i="44"/>
  <c r="T6" i="44"/>
  <c r="U6" i="44" s="1"/>
  <c r="V6" i="44" s="1"/>
  <c r="W6" i="44" s="1"/>
  <c r="X6" i="44" s="1"/>
  <c r="Y6" i="44" s="1"/>
  <c r="Z6" i="44" s="1"/>
  <c r="AA6" i="44" s="1"/>
  <c r="AB6" i="44" s="1"/>
  <c r="AC6" i="44" s="1"/>
  <c r="AD6" i="44" s="1"/>
  <c r="AE6" i="44" s="1"/>
  <c r="AF6" i="44" s="1"/>
  <c r="AG6" i="44" s="1"/>
  <c r="AH6" i="44" s="1"/>
  <c r="AI6" i="44" s="1"/>
  <c r="AJ6" i="44" s="1"/>
  <c r="AK6" i="44" s="1"/>
  <c r="AL6" i="44" s="1"/>
  <c r="AM6" i="44" s="1"/>
  <c r="AN6" i="44" s="1"/>
  <c r="AO6" i="44" s="1"/>
  <c r="AP6" i="44" s="1"/>
  <c r="AQ6" i="44" s="1"/>
  <c r="AR6" i="44" s="1"/>
  <c r="AS6" i="44" s="1"/>
  <c r="AT6" i="44" s="1"/>
  <c r="AU6" i="44" s="1"/>
  <c r="AV6" i="44" s="1"/>
  <c r="AW6" i="44" s="1"/>
  <c r="AX6" i="44" s="1"/>
  <c r="AY6" i="44" s="1"/>
  <c r="AZ6" i="44" s="1"/>
  <c r="BA6" i="44" s="1"/>
  <c r="BB6" i="44" s="1"/>
  <c r="BC6" i="44" s="1"/>
  <c r="BD6" i="44" s="1"/>
  <c r="BE6" i="44" s="1"/>
  <c r="BF6" i="44" s="1"/>
  <c r="BG6" i="44" s="1"/>
  <c r="BH6" i="44" s="1"/>
  <c r="E7" i="41"/>
  <c r="G7" i="41" s="1"/>
  <c r="E8" i="41"/>
  <c r="C41" i="31"/>
  <c r="C42" i="31" s="1"/>
  <c r="C43" i="31" s="1"/>
  <c r="C44" i="31" s="1"/>
  <c r="C45" i="31" s="1"/>
  <c r="C46" i="31" s="1"/>
  <c r="C47" i="31" s="1"/>
  <c r="C48" i="31" s="1"/>
  <c r="C37" i="31"/>
  <c r="C38" i="31" s="1"/>
  <c r="C33" i="31"/>
  <c r="C34" i="31" s="1"/>
  <c r="C29" i="31"/>
  <c r="C30" i="31" s="1"/>
  <c r="C25" i="31"/>
  <c r="C26" i="31" s="1"/>
  <c r="C21" i="31"/>
  <c r="C22" i="31" s="1"/>
  <c r="C18" i="31"/>
  <c r="C16" i="31"/>
  <c r="C14" i="31"/>
  <c r="C12" i="31"/>
  <c r="C10" i="31"/>
  <c r="C8" i="31"/>
  <c r="C39" i="31"/>
  <c r="C40" i="31" s="1"/>
  <c r="C35" i="31"/>
  <c r="C36" i="31" s="1"/>
  <c r="C31" i="31"/>
  <c r="C32" i="31" s="1"/>
  <c r="C27" i="31"/>
  <c r="C28" i="31" s="1"/>
  <c r="C23" i="31"/>
  <c r="C24" i="31" s="1"/>
  <c r="C19" i="31"/>
  <c r="C20" i="31" s="1"/>
  <c r="C17" i="31"/>
  <c r="C15" i="31"/>
  <c r="C13" i="31"/>
  <c r="C11" i="31"/>
  <c r="C9" i="31"/>
  <c r="C7" i="31"/>
  <c r="O23" i="44"/>
  <c r="O21" i="44"/>
  <c r="O27" i="44"/>
  <c r="O25" i="44"/>
  <c r="U7" i="44"/>
  <c r="V7" i="44" s="1"/>
  <c r="W7" i="44" s="1"/>
  <c r="X7" i="44" s="1"/>
  <c r="Y7" i="44" s="1"/>
  <c r="Z7" i="44" s="1"/>
  <c r="AA7" i="44" s="1"/>
  <c r="AB7" i="44" s="1"/>
  <c r="AC7" i="44" s="1"/>
  <c r="AD7" i="44" s="1"/>
  <c r="AE7" i="44" s="1"/>
  <c r="AF7" i="44" s="1"/>
  <c r="AG7" i="44" s="1"/>
  <c r="AH7" i="44" s="1"/>
  <c r="AI7" i="44" s="1"/>
  <c r="O26" i="44"/>
  <c r="O31" i="44"/>
  <c r="O22" i="44"/>
  <c r="O20" i="44"/>
  <c r="C9" i="41"/>
  <c r="O17" i="44"/>
  <c r="O16" i="44"/>
  <c r="O9" i="44"/>
  <c r="O7" i="44"/>
  <c r="C15" i="41"/>
  <c r="E15" i="41" s="1"/>
  <c r="C12" i="41"/>
  <c r="C13" i="41"/>
  <c r="M7" i="44"/>
  <c r="C39" i="41"/>
  <c r="Q6" i="44"/>
  <c r="I9" i="44"/>
  <c r="C11" i="41"/>
  <c r="E11" i="41" s="1"/>
  <c r="C19" i="41"/>
  <c r="C10" i="41"/>
  <c r="C14" i="41"/>
  <c r="C18" i="41"/>
  <c r="O13" i="44"/>
  <c r="O12" i="44"/>
  <c r="O11" i="44"/>
  <c r="C23" i="41"/>
  <c r="C31" i="41"/>
  <c r="C21" i="41"/>
  <c r="C29" i="41"/>
  <c r="C37" i="41"/>
  <c r="C27" i="41"/>
  <c r="C35" i="41"/>
  <c r="C25" i="41"/>
  <c r="C33" i="41"/>
  <c r="C41" i="41"/>
  <c r="L26" i="43"/>
  <c r="L27" i="43" s="1"/>
  <c r="O15" i="44"/>
  <c r="O8" i="44"/>
  <c r="Q13" i="43"/>
  <c r="Q17" i="43"/>
  <c r="L16" i="43"/>
  <c r="L17" i="43" s="1"/>
  <c r="Q9" i="43"/>
  <c r="L8" i="43"/>
  <c r="L9" i="43" s="1"/>
  <c r="L32" i="43"/>
  <c r="L31" i="43"/>
  <c r="O21" i="43"/>
  <c r="N21" i="43"/>
  <c r="I20" i="44" s="1"/>
  <c r="I11" i="42"/>
  <c r="I17" i="44" l="1"/>
  <c r="I16" i="44"/>
  <c r="AP24" i="44"/>
  <c r="AQ24" i="44" s="1"/>
  <c r="AR24" i="44" s="1"/>
  <c r="AS24" i="44" s="1"/>
  <c r="AT24" i="44" s="1"/>
  <c r="AU24" i="44" s="1"/>
  <c r="AV24" i="44" s="1"/>
  <c r="AW24" i="44" s="1"/>
  <c r="AX24" i="44" s="1"/>
  <c r="AY24" i="44" s="1"/>
  <c r="AZ24" i="44" s="1"/>
  <c r="BA24" i="44" s="1"/>
  <c r="BB24" i="44" s="1"/>
  <c r="BC24" i="44" s="1"/>
  <c r="BD24" i="44" s="1"/>
  <c r="BE24" i="44" s="1"/>
  <c r="BF24" i="44" s="1"/>
  <c r="BG24" i="44" s="1"/>
  <c r="BH24" i="44" s="1"/>
  <c r="K27" i="44"/>
  <c r="P27" i="44" s="1"/>
  <c r="K25" i="44"/>
  <c r="P25" i="44" s="1"/>
  <c r="P24" i="44"/>
  <c r="J25" i="44"/>
  <c r="K26" i="44"/>
  <c r="P26" i="44" s="1"/>
  <c r="M24" i="44"/>
  <c r="AX29" i="44"/>
  <c r="AY29" i="44" s="1"/>
  <c r="AZ29" i="44" s="1"/>
  <c r="BA29" i="44" s="1"/>
  <c r="BB29" i="44" s="1"/>
  <c r="BC29" i="44" s="1"/>
  <c r="BD29" i="44" s="1"/>
  <c r="BE29" i="44" s="1"/>
  <c r="BF29" i="44" s="1"/>
  <c r="BG29" i="44" s="1"/>
  <c r="BH29" i="44" s="1"/>
  <c r="J30" i="44"/>
  <c r="M29" i="44"/>
  <c r="K31" i="44"/>
  <c r="P31" i="44" s="1"/>
  <c r="P29" i="44"/>
  <c r="K30" i="44"/>
  <c r="P30" i="44" s="1"/>
  <c r="Q22" i="43"/>
  <c r="K19" i="44"/>
  <c r="I26" i="44"/>
  <c r="I27" i="44"/>
  <c r="I21" i="44"/>
  <c r="I22" i="44"/>
  <c r="I23" i="44"/>
  <c r="L12" i="43"/>
  <c r="L13" i="43" s="1"/>
  <c r="J15" i="44"/>
  <c r="J8" i="44"/>
  <c r="U8" i="44" s="1"/>
  <c r="V8" i="44" s="1"/>
  <c r="W8" i="44" s="1"/>
  <c r="X8" i="44" s="1"/>
  <c r="Y8" i="44" s="1"/>
  <c r="Z8" i="44" s="1"/>
  <c r="AA8" i="44" s="1"/>
  <c r="AB8" i="44" s="1"/>
  <c r="AC8" i="44" s="1"/>
  <c r="AD8" i="44" s="1"/>
  <c r="AE8" i="44" s="1"/>
  <c r="AF8" i="44" s="1"/>
  <c r="AG8" i="44" s="1"/>
  <c r="AH8" i="44" s="1"/>
  <c r="AI8" i="44" s="1"/>
  <c r="AJ8" i="44" s="1"/>
  <c r="AK8" i="44" s="1"/>
  <c r="AL8" i="44" s="1"/>
  <c r="AM8" i="44" s="1"/>
  <c r="AN8" i="44" s="1"/>
  <c r="AO8" i="44" s="1"/>
  <c r="AP8" i="44" s="1"/>
  <c r="AQ8" i="44" s="1"/>
  <c r="AR8" i="44" s="1"/>
  <c r="AS8" i="44" s="1"/>
  <c r="AT8" i="44" s="1"/>
  <c r="AU8" i="44" s="1"/>
  <c r="AV8" i="44" s="1"/>
  <c r="AW8" i="44" s="1"/>
  <c r="AX8" i="44" s="1"/>
  <c r="AY8" i="44" s="1"/>
  <c r="AZ8" i="44" s="1"/>
  <c r="BA8" i="44" s="1"/>
  <c r="BB8" i="44" s="1"/>
  <c r="BC8" i="44" s="1"/>
  <c r="BD8" i="44" s="1"/>
  <c r="BE8" i="44" s="1"/>
  <c r="BF8" i="44" s="1"/>
  <c r="BG8" i="44" s="1"/>
  <c r="BH8" i="44" s="1"/>
  <c r="X10" i="44"/>
  <c r="Y10" i="44" s="1"/>
  <c r="Z10" i="44" s="1"/>
  <c r="AA10" i="44" s="1"/>
  <c r="AB10" i="44" s="1"/>
  <c r="AC10" i="44" s="1"/>
  <c r="AD10" i="44" s="1"/>
  <c r="AE10" i="44" s="1"/>
  <c r="AF10" i="44" s="1"/>
  <c r="AG10" i="44" s="1"/>
  <c r="AH10" i="44" s="1"/>
  <c r="AI10" i="44" s="1"/>
  <c r="AJ10" i="44" s="1"/>
  <c r="AK10" i="44" s="1"/>
  <c r="AL10" i="44" s="1"/>
  <c r="AM10" i="44" s="1"/>
  <c r="AN10" i="44" s="1"/>
  <c r="AO10" i="44" s="1"/>
  <c r="AP10" i="44" s="1"/>
  <c r="AQ10" i="44" s="1"/>
  <c r="AR10" i="44" s="1"/>
  <c r="AS10" i="44" s="1"/>
  <c r="AT10" i="44" s="1"/>
  <c r="AU10" i="44" s="1"/>
  <c r="AV10" i="44" s="1"/>
  <c r="AW10" i="44" s="1"/>
  <c r="AX10" i="44" s="1"/>
  <c r="AY10" i="44" s="1"/>
  <c r="AZ10" i="44" s="1"/>
  <c r="BA10" i="44" s="1"/>
  <c r="BB10" i="44" s="1"/>
  <c r="BC10" i="44" s="1"/>
  <c r="BD10" i="44" s="1"/>
  <c r="BE10" i="44" s="1"/>
  <c r="BF10" i="44" s="1"/>
  <c r="BG10" i="44" s="1"/>
  <c r="BH10" i="44" s="1"/>
  <c r="K12" i="44"/>
  <c r="P12" i="44" s="1"/>
  <c r="K13" i="44"/>
  <c r="P13" i="44" s="1"/>
  <c r="J11" i="44"/>
  <c r="I13" i="44"/>
  <c r="I12" i="44"/>
  <c r="C34" i="41"/>
  <c r="C38" i="41"/>
  <c r="E37" i="41"/>
  <c r="C22" i="41"/>
  <c r="C24" i="41"/>
  <c r="E9" i="41"/>
  <c r="E7" i="31"/>
  <c r="F7" i="31"/>
  <c r="K7" i="41"/>
  <c r="C36" i="41"/>
  <c r="C20" i="41"/>
  <c r="E19" i="41"/>
  <c r="C40" i="41"/>
  <c r="C42" i="41"/>
  <c r="C26" i="41"/>
  <c r="C28" i="41"/>
  <c r="C30" i="41"/>
  <c r="E30" i="41" s="1"/>
  <c r="E29" i="41"/>
  <c r="C32" i="41"/>
  <c r="Q7" i="44"/>
  <c r="AJ7" i="44"/>
  <c r="AK7" i="44" s="1"/>
  <c r="AL7" i="44" s="1"/>
  <c r="AM7" i="44" s="1"/>
  <c r="AN7" i="44" s="1"/>
  <c r="AO7" i="44" s="1"/>
  <c r="AP7" i="44" s="1"/>
  <c r="AQ7" i="44" s="1"/>
  <c r="AR7" i="44" s="1"/>
  <c r="AS7" i="44" s="1"/>
  <c r="AT7" i="44" s="1"/>
  <c r="AU7" i="44" s="1"/>
  <c r="AV7" i="44" s="1"/>
  <c r="AW7" i="44" s="1"/>
  <c r="AX7" i="44" s="1"/>
  <c r="AY7" i="44" s="1"/>
  <c r="AZ7" i="44" s="1"/>
  <c r="BA7" i="44" s="1"/>
  <c r="BB7" i="44" s="1"/>
  <c r="BC7" i="44" s="1"/>
  <c r="BD7" i="44" s="1"/>
  <c r="BE7" i="44" s="1"/>
  <c r="BF7" i="44" s="1"/>
  <c r="BG7" i="44" s="1"/>
  <c r="BH7" i="44" s="1"/>
  <c r="L21" i="43"/>
  <c r="L22" i="43" s="1"/>
  <c r="M8" i="44"/>
  <c r="Q8" i="44" s="1"/>
  <c r="J9" i="44"/>
  <c r="I12" i="42"/>
  <c r="E38" i="41" l="1"/>
  <c r="AB15" i="44"/>
  <c r="M15" i="44"/>
  <c r="Q15" i="44" s="1"/>
  <c r="J16" i="44"/>
  <c r="AQ25" i="44"/>
  <c r="J26" i="44"/>
  <c r="M25" i="44"/>
  <c r="Q25" i="44" s="1"/>
  <c r="Q29" i="44"/>
  <c r="AY30" i="44"/>
  <c r="J31" i="44"/>
  <c r="M30" i="44"/>
  <c r="Q30" i="44" s="1"/>
  <c r="AF19" i="44"/>
  <c r="AG19" i="44" s="1"/>
  <c r="AH19" i="44" s="1"/>
  <c r="AI19" i="44" s="1"/>
  <c r="AJ19" i="44" s="1"/>
  <c r="AK19" i="44" s="1"/>
  <c r="AL19" i="44" s="1"/>
  <c r="AM19" i="44" s="1"/>
  <c r="AN19" i="44" s="1"/>
  <c r="AO19" i="44" s="1"/>
  <c r="AP19" i="44" s="1"/>
  <c r="AQ19" i="44" s="1"/>
  <c r="AR19" i="44" s="1"/>
  <c r="AS19" i="44" s="1"/>
  <c r="AT19" i="44" s="1"/>
  <c r="AU19" i="44" s="1"/>
  <c r="AV19" i="44" s="1"/>
  <c r="AW19" i="44" s="1"/>
  <c r="AX19" i="44" s="1"/>
  <c r="AY19" i="44" s="1"/>
  <c r="AZ19" i="44" s="1"/>
  <c r="BA19" i="44" s="1"/>
  <c r="BB19" i="44" s="1"/>
  <c r="BC19" i="44" s="1"/>
  <c r="BD19" i="44" s="1"/>
  <c r="BE19" i="44" s="1"/>
  <c r="BF19" i="44" s="1"/>
  <c r="BG19" i="44" s="1"/>
  <c r="BH19" i="44" s="1"/>
  <c r="K20" i="44"/>
  <c r="P20" i="44" s="1"/>
  <c r="K21" i="44"/>
  <c r="P21" i="44" s="1"/>
  <c r="P19" i="44"/>
  <c r="K22" i="44"/>
  <c r="P22" i="44" s="1"/>
  <c r="M19" i="44"/>
  <c r="J20" i="44"/>
  <c r="K23" i="44"/>
  <c r="P23" i="44" s="1"/>
  <c r="Q24" i="44"/>
  <c r="X11" i="44"/>
  <c r="J12" i="44"/>
  <c r="M11" i="44"/>
  <c r="Q11" i="44" s="1"/>
  <c r="C43" i="41"/>
  <c r="M9" i="44"/>
  <c r="Q9" i="44" s="1"/>
  <c r="V9" i="44"/>
  <c r="I13" i="42"/>
  <c r="Q19" i="44" l="1"/>
  <c r="AG20" i="44"/>
  <c r="M20" i="44"/>
  <c r="Q20" i="44" s="1"/>
  <c r="J21" i="44"/>
  <c r="AZ30" i="44"/>
  <c r="E39" i="41"/>
  <c r="AR25" i="44"/>
  <c r="E31" i="41"/>
  <c r="AC16" i="44"/>
  <c r="M16" i="44"/>
  <c r="Q16" i="44" s="1"/>
  <c r="J17" i="44"/>
  <c r="J27" i="44"/>
  <c r="AS26" i="44"/>
  <c r="M26" i="44"/>
  <c r="Q26" i="44" s="1"/>
  <c r="M31" i="44"/>
  <c r="Q31" i="44" s="1"/>
  <c r="BA31" i="44"/>
  <c r="E20" i="41"/>
  <c r="AC15" i="44"/>
  <c r="AD15" i="44" s="1"/>
  <c r="AE15" i="44" s="1"/>
  <c r="AF15" i="44" s="1"/>
  <c r="AG15" i="44" s="1"/>
  <c r="AH15" i="44" s="1"/>
  <c r="AI15" i="44" s="1"/>
  <c r="AJ15" i="44" s="1"/>
  <c r="AK15" i="44" s="1"/>
  <c r="AL15" i="44" s="1"/>
  <c r="AM15" i="44" s="1"/>
  <c r="AN15" i="44" s="1"/>
  <c r="AO15" i="44" s="1"/>
  <c r="AP15" i="44" s="1"/>
  <c r="AQ15" i="44" s="1"/>
  <c r="AR15" i="44" s="1"/>
  <c r="AS15" i="44" s="1"/>
  <c r="AT15" i="44" s="1"/>
  <c r="AU15" i="44" s="1"/>
  <c r="AV15" i="44" s="1"/>
  <c r="AW15" i="44" s="1"/>
  <c r="AX15" i="44" s="1"/>
  <c r="AY15" i="44" s="1"/>
  <c r="AZ15" i="44" s="1"/>
  <c r="BA15" i="44" s="1"/>
  <c r="BB15" i="44" s="1"/>
  <c r="BC15" i="44" s="1"/>
  <c r="BD15" i="44" s="1"/>
  <c r="BE15" i="44" s="1"/>
  <c r="BF15" i="44" s="1"/>
  <c r="BG15" i="44" s="1"/>
  <c r="BH15" i="44" s="1"/>
  <c r="E16" i="41"/>
  <c r="M12" i="44"/>
  <c r="Q12" i="44" s="1"/>
  <c r="J13" i="44"/>
  <c r="Y12" i="44"/>
  <c r="Y11" i="44"/>
  <c r="Z11" i="44" s="1"/>
  <c r="AA11" i="44" s="1"/>
  <c r="AB11" i="44" s="1"/>
  <c r="AC11" i="44" s="1"/>
  <c r="AD11" i="44" s="1"/>
  <c r="AE11" i="44" s="1"/>
  <c r="AF11" i="44" s="1"/>
  <c r="AG11" i="44" s="1"/>
  <c r="AH11" i="44" s="1"/>
  <c r="AI11" i="44" s="1"/>
  <c r="AJ11" i="44" s="1"/>
  <c r="AK11" i="44" s="1"/>
  <c r="AL11" i="44" s="1"/>
  <c r="AM11" i="44" s="1"/>
  <c r="AN11" i="44" s="1"/>
  <c r="AO11" i="44" s="1"/>
  <c r="AP11" i="44" s="1"/>
  <c r="AQ11" i="44" s="1"/>
  <c r="AR11" i="44" s="1"/>
  <c r="AS11" i="44" s="1"/>
  <c r="AT11" i="44" s="1"/>
  <c r="AU11" i="44" s="1"/>
  <c r="AV11" i="44" s="1"/>
  <c r="AW11" i="44" s="1"/>
  <c r="AX11" i="44" s="1"/>
  <c r="AY11" i="44" s="1"/>
  <c r="AZ11" i="44" s="1"/>
  <c r="BA11" i="44" s="1"/>
  <c r="BB11" i="44" s="1"/>
  <c r="BC11" i="44" s="1"/>
  <c r="BD11" i="44" s="1"/>
  <c r="BE11" i="44" s="1"/>
  <c r="BF11" i="44" s="1"/>
  <c r="BG11" i="44" s="1"/>
  <c r="BH11" i="44" s="1"/>
  <c r="E12" i="41"/>
  <c r="W9" i="44"/>
  <c r="X9" i="44" s="1"/>
  <c r="Y9" i="44" s="1"/>
  <c r="Z9" i="44" s="1"/>
  <c r="AA9" i="44" s="1"/>
  <c r="AB9" i="44" s="1"/>
  <c r="AC9" i="44" s="1"/>
  <c r="AD9" i="44" s="1"/>
  <c r="AE9" i="44" s="1"/>
  <c r="AF9" i="44" s="1"/>
  <c r="AG9" i="44" s="1"/>
  <c r="AH9" i="44" s="1"/>
  <c r="AI9" i="44" s="1"/>
  <c r="AJ9" i="44" s="1"/>
  <c r="AK9" i="44" s="1"/>
  <c r="AL9" i="44" s="1"/>
  <c r="AM9" i="44" s="1"/>
  <c r="AN9" i="44" s="1"/>
  <c r="AO9" i="44" s="1"/>
  <c r="AP9" i="44" s="1"/>
  <c r="AQ9" i="44" s="1"/>
  <c r="AR9" i="44" s="1"/>
  <c r="AS9" i="44" s="1"/>
  <c r="AT9" i="44" s="1"/>
  <c r="AU9" i="44" s="1"/>
  <c r="AV9" i="44" s="1"/>
  <c r="AW9" i="44" s="1"/>
  <c r="AX9" i="44" s="1"/>
  <c r="AY9" i="44" s="1"/>
  <c r="AZ9" i="44" s="1"/>
  <c r="BA9" i="44" s="1"/>
  <c r="BB9" i="44" s="1"/>
  <c r="BC9" i="44" s="1"/>
  <c r="BD9" i="44" s="1"/>
  <c r="BE9" i="44" s="1"/>
  <c r="BF9" i="44" s="1"/>
  <c r="BG9" i="44" s="1"/>
  <c r="BH9" i="44" s="1"/>
  <c r="E10" i="41"/>
  <c r="C44" i="41"/>
  <c r="I14" i="42"/>
  <c r="I16" i="42"/>
  <c r="I15" i="42"/>
  <c r="BB31" i="44" l="1"/>
  <c r="E41" i="41"/>
  <c r="AD16" i="44"/>
  <c r="AE16" i="44" s="1"/>
  <c r="AF16" i="44" s="1"/>
  <c r="AG16" i="44" s="1"/>
  <c r="AH16" i="44" s="1"/>
  <c r="AI16" i="44" s="1"/>
  <c r="AJ16" i="44" s="1"/>
  <c r="AK16" i="44" s="1"/>
  <c r="AL16" i="44" s="1"/>
  <c r="AM16" i="44" s="1"/>
  <c r="AN16" i="44" s="1"/>
  <c r="AO16" i="44" s="1"/>
  <c r="AP16" i="44" s="1"/>
  <c r="AQ16" i="44" s="1"/>
  <c r="AR16" i="44" s="1"/>
  <c r="AS16" i="44" s="1"/>
  <c r="AT16" i="44" s="1"/>
  <c r="AU16" i="44" s="1"/>
  <c r="AV16" i="44" s="1"/>
  <c r="AW16" i="44" s="1"/>
  <c r="AX16" i="44" s="1"/>
  <c r="AY16" i="44" s="1"/>
  <c r="AZ16" i="44" s="1"/>
  <c r="BA16" i="44" s="1"/>
  <c r="BB16" i="44" s="1"/>
  <c r="BC16" i="44" s="1"/>
  <c r="BD16" i="44" s="1"/>
  <c r="BE16" i="44" s="1"/>
  <c r="BF16" i="44" s="1"/>
  <c r="BG16" i="44" s="1"/>
  <c r="BH16" i="44" s="1"/>
  <c r="E17" i="41"/>
  <c r="AT26" i="44"/>
  <c r="E33" i="41"/>
  <c r="BA30" i="44"/>
  <c r="BB30" i="44" s="1"/>
  <c r="BC30" i="44" s="1"/>
  <c r="BD30" i="44" s="1"/>
  <c r="BE30" i="44" s="1"/>
  <c r="BF30" i="44" s="1"/>
  <c r="BG30" i="44" s="1"/>
  <c r="BH30" i="44" s="1"/>
  <c r="E40" i="41"/>
  <c r="AU27" i="44"/>
  <c r="M27" i="44"/>
  <c r="Q27" i="44" s="1"/>
  <c r="AI21" i="44"/>
  <c r="J22" i="44"/>
  <c r="M21" i="44"/>
  <c r="Q21" i="44" s="1"/>
  <c r="AS25" i="44"/>
  <c r="AT25" i="44" s="1"/>
  <c r="AU25" i="44" s="1"/>
  <c r="AV25" i="44" s="1"/>
  <c r="AW25" i="44" s="1"/>
  <c r="AX25" i="44" s="1"/>
  <c r="AY25" i="44" s="1"/>
  <c r="AZ25" i="44" s="1"/>
  <c r="BA25" i="44" s="1"/>
  <c r="BB25" i="44" s="1"/>
  <c r="BC25" i="44" s="1"/>
  <c r="BD25" i="44" s="1"/>
  <c r="BE25" i="44" s="1"/>
  <c r="BF25" i="44" s="1"/>
  <c r="BG25" i="44" s="1"/>
  <c r="BH25" i="44" s="1"/>
  <c r="E32" i="41"/>
  <c r="M17" i="44"/>
  <c r="Q17" i="44" s="1"/>
  <c r="AD17" i="44"/>
  <c r="AH20" i="44"/>
  <c r="E21" i="41"/>
  <c r="Z12" i="44"/>
  <c r="AA12" i="44" s="1"/>
  <c r="AB12" i="44" s="1"/>
  <c r="AC12" i="44" s="1"/>
  <c r="AD12" i="44" s="1"/>
  <c r="AE12" i="44" s="1"/>
  <c r="AF12" i="44" s="1"/>
  <c r="AG12" i="44" s="1"/>
  <c r="AH12" i="44" s="1"/>
  <c r="AI12" i="44" s="1"/>
  <c r="AJ12" i="44" s="1"/>
  <c r="AK12" i="44" s="1"/>
  <c r="AL12" i="44" s="1"/>
  <c r="AM12" i="44" s="1"/>
  <c r="AN12" i="44" s="1"/>
  <c r="AO12" i="44" s="1"/>
  <c r="AP12" i="44" s="1"/>
  <c r="AQ12" i="44" s="1"/>
  <c r="AR12" i="44" s="1"/>
  <c r="AS12" i="44" s="1"/>
  <c r="AT12" i="44" s="1"/>
  <c r="AU12" i="44" s="1"/>
  <c r="AV12" i="44" s="1"/>
  <c r="AW12" i="44" s="1"/>
  <c r="AX12" i="44" s="1"/>
  <c r="AY12" i="44" s="1"/>
  <c r="AZ12" i="44" s="1"/>
  <c r="BA12" i="44" s="1"/>
  <c r="BB12" i="44" s="1"/>
  <c r="BC12" i="44" s="1"/>
  <c r="BD12" i="44" s="1"/>
  <c r="BE12" i="44" s="1"/>
  <c r="BF12" i="44" s="1"/>
  <c r="BG12" i="44" s="1"/>
  <c r="BH12" i="44" s="1"/>
  <c r="E13" i="41"/>
  <c r="M13" i="44"/>
  <c r="Q13" i="44" s="1"/>
  <c r="Z13" i="44"/>
  <c r="C45" i="41"/>
  <c r="I17" i="42"/>
  <c r="I18" i="42" s="1"/>
  <c r="I20" i="42" s="1"/>
  <c r="I21" i="42" s="1"/>
  <c r="I22" i="42" s="1"/>
  <c r="I23" i="42" s="1"/>
  <c r="I24" i="42" s="1"/>
  <c r="I25" i="42" s="1"/>
  <c r="I26" i="42" s="1"/>
  <c r="I27" i="42" s="1"/>
  <c r="I28" i="42" s="1"/>
  <c r="I30" i="42" s="1"/>
  <c r="I31" i="42" s="1"/>
  <c r="I32" i="42" s="1"/>
  <c r="AU26" i="44" l="1"/>
  <c r="AV26" i="44" s="1"/>
  <c r="AW26" i="44" s="1"/>
  <c r="AX26" i="44" s="1"/>
  <c r="AY26" i="44" s="1"/>
  <c r="AZ26" i="44" s="1"/>
  <c r="BA26" i="44" s="1"/>
  <c r="BB26" i="44" s="1"/>
  <c r="BC26" i="44" s="1"/>
  <c r="BD26" i="44" s="1"/>
  <c r="BE26" i="44" s="1"/>
  <c r="BF26" i="44" s="1"/>
  <c r="BG26" i="44" s="1"/>
  <c r="BH26" i="44" s="1"/>
  <c r="E34" i="41"/>
  <c r="M22" i="44"/>
  <c r="Q22" i="44" s="1"/>
  <c r="J23" i="44"/>
  <c r="AK22" i="44"/>
  <c r="AJ21" i="44"/>
  <c r="E23" i="41"/>
  <c r="AI20" i="44"/>
  <c r="AJ20" i="44" s="1"/>
  <c r="AK20" i="44" s="1"/>
  <c r="AL20" i="44" s="1"/>
  <c r="AM20" i="44" s="1"/>
  <c r="AN20" i="44" s="1"/>
  <c r="AO20" i="44" s="1"/>
  <c r="AP20" i="44" s="1"/>
  <c r="AQ20" i="44" s="1"/>
  <c r="AR20" i="44" s="1"/>
  <c r="AS20" i="44" s="1"/>
  <c r="AT20" i="44" s="1"/>
  <c r="AU20" i="44" s="1"/>
  <c r="AV20" i="44" s="1"/>
  <c r="AW20" i="44" s="1"/>
  <c r="AX20" i="44" s="1"/>
  <c r="AY20" i="44" s="1"/>
  <c r="AZ20" i="44" s="1"/>
  <c r="BA20" i="44" s="1"/>
  <c r="BB20" i="44" s="1"/>
  <c r="BC20" i="44" s="1"/>
  <c r="BD20" i="44" s="1"/>
  <c r="BE20" i="44" s="1"/>
  <c r="BF20" i="44" s="1"/>
  <c r="BG20" i="44" s="1"/>
  <c r="BH20" i="44" s="1"/>
  <c r="E22" i="41"/>
  <c r="AE17" i="44"/>
  <c r="AF17" i="44" s="1"/>
  <c r="AG17" i="44" s="1"/>
  <c r="AH17" i="44" s="1"/>
  <c r="AI17" i="44" s="1"/>
  <c r="AJ17" i="44" s="1"/>
  <c r="AK17" i="44" s="1"/>
  <c r="AL17" i="44" s="1"/>
  <c r="AM17" i="44" s="1"/>
  <c r="AN17" i="44" s="1"/>
  <c r="AO17" i="44" s="1"/>
  <c r="AP17" i="44" s="1"/>
  <c r="AQ17" i="44" s="1"/>
  <c r="AR17" i="44" s="1"/>
  <c r="AS17" i="44" s="1"/>
  <c r="AT17" i="44" s="1"/>
  <c r="AU17" i="44" s="1"/>
  <c r="AV17" i="44" s="1"/>
  <c r="AW17" i="44" s="1"/>
  <c r="AX17" i="44" s="1"/>
  <c r="AY17" i="44" s="1"/>
  <c r="AZ17" i="44" s="1"/>
  <c r="BA17" i="44" s="1"/>
  <c r="BB17" i="44" s="1"/>
  <c r="BC17" i="44" s="1"/>
  <c r="BD17" i="44" s="1"/>
  <c r="BE17" i="44" s="1"/>
  <c r="BF17" i="44" s="1"/>
  <c r="BG17" i="44" s="1"/>
  <c r="BH17" i="44" s="1"/>
  <c r="E18" i="41"/>
  <c r="AV27" i="44"/>
  <c r="E35" i="41"/>
  <c r="BC31" i="44"/>
  <c r="E42" i="41"/>
  <c r="AA13" i="44"/>
  <c r="AB13" i="44" s="1"/>
  <c r="AC13" i="44" s="1"/>
  <c r="AD13" i="44" s="1"/>
  <c r="AE13" i="44" s="1"/>
  <c r="AF13" i="44" s="1"/>
  <c r="AG13" i="44" s="1"/>
  <c r="AH13" i="44" s="1"/>
  <c r="AI13" i="44" s="1"/>
  <c r="AJ13" i="44" s="1"/>
  <c r="AK13" i="44" s="1"/>
  <c r="AL13" i="44" s="1"/>
  <c r="AM13" i="44" s="1"/>
  <c r="AN13" i="44" s="1"/>
  <c r="AO13" i="44" s="1"/>
  <c r="AP13" i="44" s="1"/>
  <c r="AQ13" i="44" s="1"/>
  <c r="AR13" i="44" s="1"/>
  <c r="AS13" i="44" s="1"/>
  <c r="AT13" i="44" s="1"/>
  <c r="AU13" i="44" s="1"/>
  <c r="AV13" i="44" s="1"/>
  <c r="AW13" i="44" s="1"/>
  <c r="AX13" i="44" s="1"/>
  <c r="AY13" i="44" s="1"/>
  <c r="AZ13" i="44" s="1"/>
  <c r="BA13" i="44" s="1"/>
  <c r="BB13" i="44" s="1"/>
  <c r="BC13" i="44" s="1"/>
  <c r="BD13" i="44" s="1"/>
  <c r="BE13" i="44" s="1"/>
  <c r="BF13" i="44" s="1"/>
  <c r="BG13" i="44" s="1"/>
  <c r="BH13" i="44" s="1"/>
  <c r="E14" i="41"/>
  <c r="C46" i="41"/>
  <c r="W1477" i="32"/>
  <c r="V1477" i="32"/>
  <c r="U1477" i="32"/>
  <c r="T1477" i="32"/>
  <c r="S1477" i="32"/>
  <c r="W1431" i="32"/>
  <c r="V1431" i="32"/>
  <c r="U1431" i="32"/>
  <c r="T1431" i="32"/>
  <c r="S1431" i="32"/>
  <c r="W1385" i="32"/>
  <c r="V1385" i="32"/>
  <c r="U1385" i="32"/>
  <c r="T1385" i="32"/>
  <c r="S1385" i="32"/>
  <c r="S1339" i="32"/>
  <c r="T1339" i="32"/>
  <c r="U1339" i="32"/>
  <c r="V1339" i="32"/>
  <c r="W1339" i="32"/>
  <c r="W1293" i="32"/>
  <c r="V1293" i="32"/>
  <c r="U1293" i="32"/>
  <c r="T1293" i="32"/>
  <c r="S1293" i="32"/>
  <c r="W1247" i="32"/>
  <c r="V1247" i="32"/>
  <c r="U1247" i="32"/>
  <c r="T1247" i="32"/>
  <c r="S1247" i="32"/>
  <c r="W1201" i="32"/>
  <c r="V1201" i="32"/>
  <c r="U1201" i="32"/>
  <c r="T1201" i="32"/>
  <c r="S1201" i="32"/>
  <c r="W1155" i="32"/>
  <c r="V1155" i="32"/>
  <c r="U1155" i="32"/>
  <c r="T1155" i="32"/>
  <c r="S1155" i="32"/>
  <c r="W1109" i="32"/>
  <c r="V1109" i="32"/>
  <c r="U1109" i="32"/>
  <c r="T1109" i="32"/>
  <c r="S1109" i="32"/>
  <c r="W1063" i="32"/>
  <c r="V1063" i="32"/>
  <c r="U1063" i="32"/>
  <c r="T1063" i="32"/>
  <c r="S1063" i="32"/>
  <c r="W1017" i="32"/>
  <c r="V1017" i="32"/>
  <c r="U1017" i="32"/>
  <c r="T1017" i="32"/>
  <c r="S1017" i="32"/>
  <c r="W971" i="32"/>
  <c r="V971" i="32"/>
  <c r="U971" i="32"/>
  <c r="T971" i="32"/>
  <c r="S971" i="32"/>
  <c r="W925" i="32"/>
  <c r="V925" i="32"/>
  <c r="U925" i="32"/>
  <c r="T925" i="32"/>
  <c r="S925" i="32"/>
  <c r="W879" i="32"/>
  <c r="V879" i="32"/>
  <c r="U879" i="32"/>
  <c r="T879" i="32"/>
  <c r="S879" i="32"/>
  <c r="W833" i="32"/>
  <c r="V833" i="32"/>
  <c r="U833" i="32"/>
  <c r="T833" i="32"/>
  <c r="S833" i="32"/>
  <c r="W787" i="32"/>
  <c r="V787" i="32"/>
  <c r="U787" i="32"/>
  <c r="T787" i="32"/>
  <c r="S787" i="32"/>
  <c r="S741" i="32"/>
  <c r="T741" i="32"/>
  <c r="U741" i="32"/>
  <c r="V741" i="32"/>
  <c r="W741" i="32"/>
  <c r="W695" i="32"/>
  <c r="V695" i="32"/>
  <c r="U695" i="32"/>
  <c r="T695" i="32"/>
  <c r="S695" i="32"/>
  <c r="W649" i="32"/>
  <c r="V649" i="32"/>
  <c r="U649" i="32"/>
  <c r="T649" i="32"/>
  <c r="S649" i="32"/>
  <c r="W603" i="32"/>
  <c r="V603" i="32"/>
  <c r="U603" i="32"/>
  <c r="T603" i="32"/>
  <c r="S603" i="32"/>
  <c r="W557" i="32"/>
  <c r="V557" i="32"/>
  <c r="U557" i="32"/>
  <c r="T557" i="32"/>
  <c r="S557" i="32"/>
  <c r="S511" i="32"/>
  <c r="T511" i="32"/>
  <c r="U511" i="32"/>
  <c r="V511" i="32"/>
  <c r="W511" i="32"/>
  <c r="W465" i="32"/>
  <c r="V465" i="32"/>
  <c r="U465" i="32"/>
  <c r="T465" i="32"/>
  <c r="S465" i="32"/>
  <c r="W419" i="32"/>
  <c r="V419" i="32"/>
  <c r="U419" i="32"/>
  <c r="T419" i="32"/>
  <c r="S419" i="32"/>
  <c r="W373" i="32"/>
  <c r="V373" i="32"/>
  <c r="U373" i="32"/>
  <c r="T373" i="32"/>
  <c r="S373" i="32"/>
  <c r="W327" i="32"/>
  <c r="V327" i="32"/>
  <c r="U327" i="32"/>
  <c r="T327" i="32"/>
  <c r="S327" i="32"/>
  <c r="W281" i="32"/>
  <c r="V281" i="32"/>
  <c r="U281" i="32"/>
  <c r="T281" i="32"/>
  <c r="S281" i="32"/>
  <c r="W235" i="32"/>
  <c r="V235" i="32"/>
  <c r="U235" i="32"/>
  <c r="T235" i="32"/>
  <c r="S235" i="32"/>
  <c r="W189" i="32"/>
  <c r="V189" i="32"/>
  <c r="U189" i="32"/>
  <c r="T189" i="32"/>
  <c r="S189" i="32"/>
  <c r="W143" i="32"/>
  <c r="V143" i="32"/>
  <c r="U143" i="32"/>
  <c r="T143" i="32"/>
  <c r="S143" i="32"/>
  <c r="W97" i="32"/>
  <c r="V97" i="32"/>
  <c r="U97" i="32"/>
  <c r="T97" i="32"/>
  <c r="S97" i="32"/>
  <c r="W51" i="32"/>
  <c r="V51" i="32"/>
  <c r="U51" i="32"/>
  <c r="T51" i="32"/>
  <c r="S51" i="32"/>
  <c r="S5" i="32"/>
  <c r="T5" i="32"/>
  <c r="U5" i="32"/>
  <c r="V5" i="32"/>
  <c r="W5" i="32"/>
  <c r="W3" i="32"/>
  <c r="V3" i="32"/>
  <c r="U3" i="32"/>
  <c r="T3" i="32"/>
  <c r="S3" i="32"/>
  <c r="M6" i="31"/>
  <c r="L6" i="31"/>
  <c r="BD31" i="44" l="1"/>
  <c r="E43" i="41"/>
  <c r="AK21" i="44"/>
  <c r="AL21" i="44" s="1"/>
  <c r="AM21" i="44" s="1"/>
  <c r="AN21" i="44" s="1"/>
  <c r="AO21" i="44" s="1"/>
  <c r="AP21" i="44" s="1"/>
  <c r="AQ21" i="44" s="1"/>
  <c r="AR21" i="44" s="1"/>
  <c r="AS21" i="44" s="1"/>
  <c r="AT21" i="44" s="1"/>
  <c r="AU21" i="44" s="1"/>
  <c r="AV21" i="44" s="1"/>
  <c r="AW21" i="44" s="1"/>
  <c r="AX21" i="44" s="1"/>
  <c r="AY21" i="44" s="1"/>
  <c r="AZ21" i="44" s="1"/>
  <c r="BA21" i="44" s="1"/>
  <c r="BB21" i="44" s="1"/>
  <c r="BC21" i="44" s="1"/>
  <c r="BD21" i="44" s="1"/>
  <c r="BE21" i="44" s="1"/>
  <c r="BF21" i="44" s="1"/>
  <c r="BG21" i="44" s="1"/>
  <c r="BH21" i="44" s="1"/>
  <c r="E24" i="41"/>
  <c r="AL22" i="44"/>
  <c r="E25" i="41"/>
  <c r="AW27" i="44"/>
  <c r="AX27" i="44" s="1"/>
  <c r="AY27" i="44" s="1"/>
  <c r="AZ27" i="44" s="1"/>
  <c r="BA27" i="44" s="1"/>
  <c r="BB27" i="44" s="1"/>
  <c r="BC27" i="44" s="1"/>
  <c r="BD27" i="44" s="1"/>
  <c r="BE27" i="44" s="1"/>
  <c r="BF27" i="44" s="1"/>
  <c r="BG27" i="44" s="1"/>
  <c r="BH27" i="44" s="1"/>
  <c r="E36" i="41"/>
  <c r="M23" i="44"/>
  <c r="Q23" i="44" s="1"/>
  <c r="AM23" i="44"/>
  <c r="C47" i="41"/>
  <c r="E26" i="41" l="1"/>
  <c r="AM22" i="44"/>
  <c r="AN22" i="44" s="1"/>
  <c r="AO22" i="44" s="1"/>
  <c r="AP22" i="44" s="1"/>
  <c r="AQ22" i="44" s="1"/>
  <c r="AR22" i="44" s="1"/>
  <c r="AS22" i="44" s="1"/>
  <c r="AT22" i="44" s="1"/>
  <c r="AU22" i="44" s="1"/>
  <c r="AV22" i="44" s="1"/>
  <c r="AW22" i="44" s="1"/>
  <c r="AX22" i="44" s="1"/>
  <c r="AY22" i="44" s="1"/>
  <c r="AZ22" i="44" s="1"/>
  <c r="BA22" i="44" s="1"/>
  <c r="BB22" i="44" s="1"/>
  <c r="BC22" i="44" s="1"/>
  <c r="BD22" i="44" s="1"/>
  <c r="BE22" i="44" s="1"/>
  <c r="BF22" i="44" s="1"/>
  <c r="BG22" i="44" s="1"/>
  <c r="BH22" i="44" s="1"/>
  <c r="AN23" i="44"/>
  <c r="E27" i="41"/>
  <c r="BE31" i="44"/>
  <c r="E44" i="41"/>
  <c r="C48" i="41"/>
  <c r="BF31" i="44" l="1"/>
  <c r="E45" i="41"/>
  <c r="AO23" i="44"/>
  <c r="AP23" i="44" s="1"/>
  <c r="AQ23" i="44" s="1"/>
  <c r="AR23" i="44" s="1"/>
  <c r="AS23" i="44" s="1"/>
  <c r="AT23" i="44" s="1"/>
  <c r="AU23" i="44" s="1"/>
  <c r="AV23" i="44" s="1"/>
  <c r="AW23" i="44" s="1"/>
  <c r="AX23" i="44" s="1"/>
  <c r="AY23" i="44" s="1"/>
  <c r="AZ23" i="44" s="1"/>
  <c r="BA23" i="44" s="1"/>
  <c r="BB23" i="44" s="1"/>
  <c r="BC23" i="44" s="1"/>
  <c r="BD23" i="44" s="1"/>
  <c r="BE23" i="44" s="1"/>
  <c r="BF23" i="44" s="1"/>
  <c r="BG23" i="44" s="1"/>
  <c r="BH23" i="44" s="1"/>
  <c r="E28" i="41"/>
  <c r="E879" i="32"/>
  <c r="BG31" i="44" l="1"/>
  <c r="E46" i="41"/>
  <c r="E902" i="32"/>
  <c r="J902" i="32" s="1"/>
  <c r="E888" i="32"/>
  <c r="J888" i="32" s="1"/>
  <c r="E919" i="32"/>
  <c r="J919" i="32" s="1"/>
  <c r="E916" i="32"/>
  <c r="J916" i="32" s="1"/>
  <c r="E901" i="32"/>
  <c r="J901" i="32" s="1"/>
  <c r="E883" i="32"/>
  <c r="J883" i="32" s="1"/>
  <c r="E889" i="32"/>
  <c r="J889" i="32" s="1"/>
  <c r="E915" i="32"/>
  <c r="J915" i="32" s="1"/>
  <c r="E882" i="32"/>
  <c r="J882" i="32" s="1"/>
  <c r="AA879" i="32"/>
  <c r="X879" i="32"/>
  <c r="E908" i="32"/>
  <c r="J908" i="32" s="1"/>
  <c r="E895" i="32"/>
  <c r="J895" i="32" s="1"/>
  <c r="U878" i="32"/>
  <c r="E885" i="32"/>
  <c r="J885" i="32" s="1"/>
  <c r="E918" i="32"/>
  <c r="J918" i="32" s="1"/>
  <c r="O878" i="32"/>
  <c r="E911" i="32"/>
  <c r="J911" i="32" s="1"/>
  <c r="E904" i="32"/>
  <c r="J904" i="32" s="1"/>
  <c r="E891" i="32"/>
  <c r="J891" i="32" s="1"/>
  <c r="E913" i="32"/>
  <c r="J913" i="32" s="1"/>
  <c r="E896" i="32"/>
  <c r="J896" i="32" s="1"/>
  <c r="E881" i="32"/>
  <c r="J881" i="32" s="1"/>
  <c r="E899" i="32"/>
  <c r="J899" i="32" s="1"/>
  <c r="Z879" i="32"/>
  <c r="V4" i="34" s="1"/>
  <c r="E898" i="32"/>
  <c r="J898" i="32" s="1"/>
  <c r="E910" i="32"/>
  <c r="J910" i="32" s="1"/>
  <c r="E897" i="32"/>
  <c r="J897" i="32" s="1"/>
  <c r="E921" i="32"/>
  <c r="J921" i="32" s="1"/>
  <c r="E906" i="32"/>
  <c r="J906" i="32" s="1"/>
  <c r="E890" i="32"/>
  <c r="J890" i="32" s="1"/>
  <c r="E886" i="32"/>
  <c r="J886" i="32" s="1"/>
  <c r="E920" i="32"/>
  <c r="J920" i="32" s="1"/>
  <c r="E880" i="32"/>
  <c r="J880" i="32" s="1"/>
  <c r="E900" i="32"/>
  <c r="J900" i="32" s="1"/>
  <c r="E909" i="32"/>
  <c r="J909" i="32" s="1"/>
  <c r="Y879" i="32"/>
  <c r="R879" i="32"/>
  <c r="E914" i="32"/>
  <c r="J914" i="32" s="1"/>
  <c r="E884" i="32"/>
  <c r="J884" i="32" s="1"/>
  <c r="E893" i="32"/>
  <c r="J893" i="32" s="1"/>
  <c r="E912" i="32"/>
  <c r="J912" i="32" s="1"/>
  <c r="AB879" i="32"/>
  <c r="E907" i="32"/>
  <c r="J907" i="32" s="1"/>
  <c r="E887" i="32"/>
  <c r="J887" i="32" s="1"/>
  <c r="E917" i="32"/>
  <c r="J917" i="32" s="1"/>
  <c r="E903" i="32"/>
  <c r="J903" i="32" s="1"/>
  <c r="E905" i="32"/>
  <c r="J905" i="32" s="1"/>
  <c r="E894" i="32"/>
  <c r="J894" i="32" s="1"/>
  <c r="E892" i="32"/>
  <c r="J892" i="32" s="1"/>
  <c r="E419" i="32"/>
  <c r="E511" i="32"/>
  <c r="BH31" i="44" l="1"/>
  <c r="E48" i="41" s="1"/>
  <c r="E47" i="41"/>
  <c r="AB894" i="32"/>
  <c r="T894" i="32"/>
  <c r="L894" i="32"/>
  <c r="X894" i="32"/>
  <c r="P894" i="32"/>
  <c r="AA894" i="32"/>
  <c r="W894" i="32"/>
  <c r="S894" i="32"/>
  <c r="O894" i="32"/>
  <c r="N894" i="32"/>
  <c r="V894" i="32"/>
  <c r="Y894" i="32"/>
  <c r="U894" i="32"/>
  <c r="Q894" i="32"/>
  <c r="F894" i="32"/>
  <c r="R894" i="32"/>
  <c r="Z894" i="32"/>
  <c r="X903" i="32"/>
  <c r="P903" i="32"/>
  <c r="AB903" i="32"/>
  <c r="T903" i="32"/>
  <c r="L903" i="32"/>
  <c r="Y903" i="32"/>
  <c r="U903" i="32"/>
  <c r="Q903" i="32"/>
  <c r="F903" i="32"/>
  <c r="R903" i="32"/>
  <c r="Z903" i="32"/>
  <c r="AA903" i="32"/>
  <c r="W903" i="32"/>
  <c r="S903" i="32"/>
  <c r="O903" i="32"/>
  <c r="N903" i="32"/>
  <c r="V903" i="32"/>
  <c r="AA887" i="32"/>
  <c r="W887" i="32"/>
  <c r="S887" i="32"/>
  <c r="O887" i="32"/>
  <c r="N887" i="32"/>
  <c r="V887" i="32"/>
  <c r="L887" i="32"/>
  <c r="T887" i="32"/>
  <c r="AB887" i="32"/>
  <c r="Y887" i="32"/>
  <c r="U887" i="32"/>
  <c r="Q887" i="32"/>
  <c r="F887" i="32"/>
  <c r="R887" i="32"/>
  <c r="Z887" i="32"/>
  <c r="P887" i="32"/>
  <c r="X887" i="32"/>
  <c r="AA893" i="32"/>
  <c r="W893" i="32"/>
  <c r="S893" i="32"/>
  <c r="O893" i="32"/>
  <c r="N893" i="32"/>
  <c r="V893" i="32"/>
  <c r="P893" i="32"/>
  <c r="X893" i="32"/>
  <c r="Y893" i="32"/>
  <c r="U893" i="32"/>
  <c r="Q893" i="32"/>
  <c r="F893" i="32"/>
  <c r="R893" i="32"/>
  <c r="Z893" i="32"/>
  <c r="L893" i="32"/>
  <c r="T893" i="32"/>
  <c r="AB893" i="32"/>
  <c r="X900" i="32"/>
  <c r="P900" i="32"/>
  <c r="AB900" i="32"/>
  <c r="L900" i="32"/>
  <c r="T900" i="32"/>
  <c r="Y900" i="32"/>
  <c r="U900" i="32"/>
  <c r="Q900" i="32"/>
  <c r="F900" i="32"/>
  <c r="R900" i="32"/>
  <c r="Z900" i="32"/>
  <c r="AA900" i="32"/>
  <c r="W900" i="32"/>
  <c r="S900" i="32"/>
  <c r="O900" i="32"/>
  <c r="N900" i="32"/>
  <c r="V900" i="32"/>
  <c r="AB890" i="32"/>
  <c r="T890" i="32"/>
  <c r="L890" i="32"/>
  <c r="X890" i="32"/>
  <c r="P890" i="32"/>
  <c r="AA890" i="32"/>
  <c r="W890" i="32"/>
  <c r="S890" i="32"/>
  <c r="O890" i="32"/>
  <c r="N890" i="32"/>
  <c r="V890" i="32"/>
  <c r="Y890" i="32"/>
  <c r="U890" i="32"/>
  <c r="Q890" i="32"/>
  <c r="F890" i="32"/>
  <c r="R890" i="32"/>
  <c r="Z890" i="32"/>
  <c r="AA881" i="32"/>
  <c r="W881" i="32"/>
  <c r="S881" i="32"/>
  <c r="O881" i="32"/>
  <c r="N881" i="32"/>
  <c r="V881" i="32"/>
  <c r="P881" i="32"/>
  <c r="X881" i="32"/>
  <c r="Y881" i="32"/>
  <c r="U881" i="32"/>
  <c r="Q881" i="32"/>
  <c r="F881" i="32"/>
  <c r="R881" i="32"/>
  <c r="Z881" i="32"/>
  <c r="L881" i="32"/>
  <c r="T881" i="32"/>
  <c r="AB881" i="32"/>
  <c r="AA904" i="32"/>
  <c r="W904" i="32"/>
  <c r="S904" i="32"/>
  <c r="O904" i="32"/>
  <c r="AB904" i="32"/>
  <c r="T904" i="32"/>
  <c r="L904" i="32"/>
  <c r="Z904" i="32"/>
  <c r="V904" i="32"/>
  <c r="Y904" i="32"/>
  <c r="U904" i="32"/>
  <c r="Q904" i="32"/>
  <c r="F904" i="32"/>
  <c r="X904" i="32"/>
  <c r="P904" i="32"/>
  <c r="R904" i="32"/>
  <c r="N904" i="32"/>
  <c r="AA885" i="32"/>
  <c r="W885" i="32"/>
  <c r="S885" i="32"/>
  <c r="O885" i="32"/>
  <c r="N885" i="32"/>
  <c r="V885" i="32"/>
  <c r="P885" i="32"/>
  <c r="X885" i="32"/>
  <c r="Y885" i="32"/>
  <c r="U885" i="32"/>
  <c r="Q885" i="32"/>
  <c r="F885" i="32"/>
  <c r="R885" i="32"/>
  <c r="Z885" i="32"/>
  <c r="L885" i="32"/>
  <c r="T885" i="32"/>
  <c r="AB885" i="32"/>
  <c r="AA895" i="32"/>
  <c r="W895" i="32"/>
  <c r="S895" i="32"/>
  <c r="O895" i="32"/>
  <c r="N895" i="32"/>
  <c r="V895" i="32"/>
  <c r="L895" i="32"/>
  <c r="T895" i="32"/>
  <c r="AB895" i="32"/>
  <c r="Y895" i="32"/>
  <c r="U895" i="32"/>
  <c r="Q895" i="32"/>
  <c r="F895" i="32"/>
  <c r="R895" i="32"/>
  <c r="Z895" i="32"/>
  <c r="P895" i="32"/>
  <c r="X895" i="32"/>
  <c r="AB882" i="32"/>
  <c r="T882" i="32"/>
  <c r="L882" i="32"/>
  <c r="X882" i="32"/>
  <c r="P882" i="32"/>
  <c r="AA882" i="32"/>
  <c r="W882" i="32"/>
  <c r="S882" i="32"/>
  <c r="O882" i="32"/>
  <c r="N882" i="32"/>
  <c r="V882" i="32"/>
  <c r="Y882" i="32"/>
  <c r="U882" i="32"/>
  <c r="Q882" i="32"/>
  <c r="F882" i="32"/>
  <c r="R882" i="32"/>
  <c r="Z882" i="32"/>
  <c r="AA889" i="32"/>
  <c r="W889" i="32"/>
  <c r="S889" i="32"/>
  <c r="O889" i="32"/>
  <c r="N889" i="32"/>
  <c r="V889" i="32"/>
  <c r="P889" i="32"/>
  <c r="X889" i="32"/>
  <c r="Y889" i="32"/>
  <c r="U889" i="32"/>
  <c r="Q889" i="32"/>
  <c r="F889" i="32"/>
  <c r="R889" i="32"/>
  <c r="Z889" i="32"/>
  <c r="L889" i="32"/>
  <c r="T889" i="32"/>
  <c r="AB889" i="32"/>
  <c r="AA901" i="32"/>
  <c r="W901" i="32"/>
  <c r="S901" i="32"/>
  <c r="O901" i="32"/>
  <c r="N901" i="32"/>
  <c r="V901" i="32"/>
  <c r="P901" i="32"/>
  <c r="X901" i="32"/>
  <c r="Y901" i="32"/>
  <c r="U901" i="32"/>
  <c r="Q901" i="32"/>
  <c r="F901" i="32"/>
  <c r="R901" i="32"/>
  <c r="Z901" i="32"/>
  <c r="L901" i="32"/>
  <c r="T901" i="32"/>
  <c r="AB901" i="32"/>
  <c r="T902" i="32"/>
  <c r="L902" i="32"/>
  <c r="Z902" i="32"/>
  <c r="P902" i="32"/>
  <c r="AA902" i="32"/>
  <c r="W902" i="32"/>
  <c r="X902" i="32"/>
  <c r="S902" i="32"/>
  <c r="O902" i="32"/>
  <c r="N902" i="32"/>
  <c r="V902" i="32"/>
  <c r="Y902" i="32"/>
  <c r="AB902" i="32"/>
  <c r="U902" i="32"/>
  <c r="Q902" i="32"/>
  <c r="F902" i="32"/>
  <c r="R902" i="32"/>
  <c r="X892" i="32"/>
  <c r="P892" i="32"/>
  <c r="AB892" i="32"/>
  <c r="T892" i="32"/>
  <c r="L892" i="32"/>
  <c r="Y892" i="32"/>
  <c r="U892" i="32"/>
  <c r="Q892" i="32"/>
  <c r="F892" i="32"/>
  <c r="R892" i="32"/>
  <c r="Z892" i="32"/>
  <c r="AA892" i="32"/>
  <c r="W892" i="32"/>
  <c r="S892" i="32"/>
  <c r="O892" i="32"/>
  <c r="N892" i="32"/>
  <c r="V892" i="32"/>
  <c r="AB905" i="32"/>
  <c r="T905" i="32"/>
  <c r="L905" i="32"/>
  <c r="X905" i="32"/>
  <c r="P905" i="32"/>
  <c r="Y905" i="32"/>
  <c r="U905" i="32"/>
  <c r="Q905" i="32"/>
  <c r="F905" i="32"/>
  <c r="F906" i="32" s="1"/>
  <c r="F907" i="32" s="1"/>
  <c r="F908" i="32" s="1"/>
  <c r="F909" i="32" s="1"/>
  <c r="F910" i="32" s="1"/>
  <c r="F911" i="32" s="1"/>
  <c r="F912" i="32" s="1"/>
  <c r="F913" i="32" s="1"/>
  <c r="F914" i="32" s="1"/>
  <c r="F915" i="32" s="1"/>
  <c r="F916" i="32" s="1"/>
  <c r="F917" i="32" s="1"/>
  <c r="F918" i="32" s="1"/>
  <c r="F919" i="32" s="1"/>
  <c r="R905" i="32"/>
  <c r="Z905" i="32"/>
  <c r="AA905" i="32"/>
  <c r="W905" i="32"/>
  <c r="S905" i="32"/>
  <c r="O905" i="32"/>
  <c r="N905" i="32"/>
  <c r="V905" i="32"/>
  <c r="X884" i="32"/>
  <c r="P884" i="32"/>
  <c r="AB884" i="32"/>
  <c r="T884" i="32"/>
  <c r="L884" i="32"/>
  <c r="Y884" i="32"/>
  <c r="U884" i="32"/>
  <c r="Q884" i="32"/>
  <c r="F884" i="32"/>
  <c r="R884" i="32"/>
  <c r="Z884" i="32"/>
  <c r="AA884" i="32"/>
  <c r="W884" i="32"/>
  <c r="S884" i="32"/>
  <c r="O884" i="32"/>
  <c r="N884" i="32"/>
  <c r="V884" i="32"/>
  <c r="X880" i="32"/>
  <c r="P880" i="32"/>
  <c r="AB880" i="32"/>
  <c r="L880" i="32"/>
  <c r="T880" i="32"/>
  <c r="Y880" i="32"/>
  <c r="U880" i="32"/>
  <c r="Q880" i="32"/>
  <c r="F880" i="32"/>
  <c r="R880" i="32"/>
  <c r="Z880" i="32"/>
  <c r="AA880" i="32"/>
  <c r="W880" i="32"/>
  <c r="S880" i="32"/>
  <c r="O880" i="32"/>
  <c r="N880" i="32"/>
  <c r="V880" i="32"/>
  <c r="AB886" i="32"/>
  <c r="T886" i="32"/>
  <c r="L886" i="32"/>
  <c r="X886" i="32"/>
  <c r="P886" i="32"/>
  <c r="AA886" i="32"/>
  <c r="W886" i="32"/>
  <c r="S886" i="32"/>
  <c r="O886" i="32"/>
  <c r="N886" i="32"/>
  <c r="V886" i="32"/>
  <c r="Y886" i="32"/>
  <c r="U886" i="32"/>
  <c r="Q886" i="32"/>
  <c r="F886" i="32"/>
  <c r="R886" i="32"/>
  <c r="Z886" i="32"/>
  <c r="AA897" i="32"/>
  <c r="W897" i="32"/>
  <c r="S897" i="32"/>
  <c r="O897" i="32"/>
  <c r="N897" i="32"/>
  <c r="V897" i="32"/>
  <c r="P897" i="32"/>
  <c r="X897" i="32"/>
  <c r="Y897" i="32"/>
  <c r="U897" i="32"/>
  <c r="Q897" i="32"/>
  <c r="F897" i="32"/>
  <c r="R897" i="32"/>
  <c r="Z897" i="32"/>
  <c r="L897" i="32"/>
  <c r="T897" i="32"/>
  <c r="AB897" i="32"/>
  <c r="AB898" i="32"/>
  <c r="T898" i="32"/>
  <c r="L898" i="32"/>
  <c r="X898" i="32"/>
  <c r="P898" i="32"/>
  <c r="AA898" i="32"/>
  <c r="W898" i="32"/>
  <c r="S898" i="32"/>
  <c r="O898" i="32"/>
  <c r="N898" i="32"/>
  <c r="V898" i="32"/>
  <c r="Y898" i="32"/>
  <c r="U898" i="32"/>
  <c r="Q898" i="32"/>
  <c r="F898" i="32"/>
  <c r="R898" i="32"/>
  <c r="Z898" i="32"/>
  <c r="AA899" i="32"/>
  <c r="W899" i="32"/>
  <c r="S899" i="32"/>
  <c r="O899" i="32"/>
  <c r="N899" i="32"/>
  <c r="V899" i="32"/>
  <c r="L899" i="32"/>
  <c r="T899" i="32"/>
  <c r="AB899" i="32"/>
  <c r="Y899" i="32"/>
  <c r="U899" i="32"/>
  <c r="Q899" i="32"/>
  <c r="F899" i="32"/>
  <c r="R899" i="32"/>
  <c r="Z899" i="32"/>
  <c r="P899" i="32"/>
  <c r="X899" i="32"/>
  <c r="X896" i="32"/>
  <c r="P896" i="32"/>
  <c r="AB896" i="32"/>
  <c r="T896" i="32"/>
  <c r="L896" i="32"/>
  <c r="Y896" i="32"/>
  <c r="U896" i="32"/>
  <c r="Q896" i="32"/>
  <c r="F896" i="32"/>
  <c r="R896" i="32"/>
  <c r="Z896" i="32"/>
  <c r="AA896" i="32"/>
  <c r="W896" i="32"/>
  <c r="S896" i="32"/>
  <c r="O896" i="32"/>
  <c r="N896" i="32"/>
  <c r="V896" i="32"/>
  <c r="AA891" i="32"/>
  <c r="W891" i="32"/>
  <c r="S891" i="32"/>
  <c r="O891" i="32"/>
  <c r="N891" i="32"/>
  <c r="V891" i="32"/>
  <c r="L891" i="32"/>
  <c r="T891" i="32"/>
  <c r="AB891" i="32"/>
  <c r="Y891" i="32"/>
  <c r="U891" i="32"/>
  <c r="Q891" i="32"/>
  <c r="F891" i="32"/>
  <c r="R891" i="32"/>
  <c r="Z891" i="32"/>
  <c r="P891" i="32"/>
  <c r="X891" i="32"/>
  <c r="AA883" i="32"/>
  <c r="W883" i="32"/>
  <c r="S883" i="32"/>
  <c r="O883" i="32"/>
  <c r="N883" i="32"/>
  <c r="V883" i="32"/>
  <c r="L883" i="32"/>
  <c r="T883" i="32"/>
  <c r="AB883" i="32"/>
  <c r="Y883" i="32"/>
  <c r="U883" i="32"/>
  <c r="Q883" i="32"/>
  <c r="F883" i="32"/>
  <c r="R883" i="32"/>
  <c r="Z883" i="32"/>
  <c r="P883" i="32"/>
  <c r="X883" i="32"/>
  <c r="X888" i="32"/>
  <c r="P888" i="32"/>
  <c r="AB888" i="32"/>
  <c r="T888" i="32"/>
  <c r="L888" i="32"/>
  <c r="Y888" i="32"/>
  <c r="U888" i="32"/>
  <c r="Q888" i="32"/>
  <c r="F888" i="32"/>
  <c r="R888" i="32"/>
  <c r="Z888" i="32"/>
  <c r="AA888" i="32"/>
  <c r="W888" i="32"/>
  <c r="S888" i="32"/>
  <c r="O888" i="32"/>
  <c r="N888" i="32"/>
  <c r="V888" i="32"/>
  <c r="E1109" i="32"/>
  <c r="E1151" i="32" s="1"/>
  <c r="J1151" i="32" s="1"/>
  <c r="E189" i="32"/>
  <c r="E97" i="32"/>
  <c r="Z97" i="32" s="1"/>
  <c r="E4" i="34" s="1"/>
  <c r="E1247" i="32"/>
  <c r="E1144" i="32"/>
  <c r="J1144" i="32" s="1"/>
  <c r="E1135" i="32"/>
  <c r="J1135" i="32" s="1"/>
  <c r="E1126" i="32"/>
  <c r="J1126" i="32" s="1"/>
  <c r="E1119" i="32"/>
  <c r="J1119" i="32" s="1"/>
  <c r="E1137" i="32"/>
  <c r="J1137" i="32" s="1"/>
  <c r="E1147" i="32"/>
  <c r="J1147" i="32" s="1"/>
  <c r="E1141" i="32"/>
  <c r="J1141" i="32" s="1"/>
  <c r="E1132" i="32"/>
  <c r="J1132" i="32" s="1"/>
  <c r="E1121" i="32"/>
  <c r="J1121" i="32" s="1"/>
  <c r="R1109" i="32"/>
  <c r="AB1109" i="32"/>
  <c r="U1108" i="32"/>
  <c r="E1134" i="32"/>
  <c r="J1134" i="32" s="1"/>
  <c r="AB97" i="32"/>
  <c r="E107" i="32"/>
  <c r="J107" i="32" s="1"/>
  <c r="E111" i="32"/>
  <c r="J111" i="32" s="1"/>
  <c r="E134" i="32"/>
  <c r="J134" i="32" s="1"/>
  <c r="E139" i="32"/>
  <c r="J139" i="32" s="1"/>
  <c r="E98" i="32"/>
  <c r="J98" i="32" s="1"/>
  <c r="E125" i="32"/>
  <c r="J125" i="32" s="1"/>
  <c r="X97" i="32"/>
  <c r="E109" i="32"/>
  <c r="J109" i="32" s="1"/>
  <c r="E129" i="32"/>
  <c r="J129" i="32" s="1"/>
  <c r="E112" i="32"/>
  <c r="J112" i="32" s="1"/>
  <c r="E106" i="32"/>
  <c r="J106" i="32" s="1"/>
  <c r="E130" i="32"/>
  <c r="J130" i="32" s="1"/>
  <c r="E196" i="32"/>
  <c r="J196" i="32" s="1"/>
  <c r="X189" i="32"/>
  <c r="E231" i="32"/>
  <c r="J231" i="32" s="1"/>
  <c r="E209" i="32"/>
  <c r="J209" i="32" s="1"/>
  <c r="E203" i="32"/>
  <c r="J203" i="32" s="1"/>
  <c r="O188" i="32"/>
  <c r="E226" i="32"/>
  <c r="J226" i="32" s="1"/>
  <c r="E199" i="32"/>
  <c r="J199" i="32" s="1"/>
  <c r="E190" i="32"/>
  <c r="J190" i="32" s="1"/>
  <c r="E227" i="32"/>
  <c r="J227" i="32" s="1"/>
  <c r="E205" i="32"/>
  <c r="J205" i="32" s="1"/>
  <c r="AA189" i="32"/>
  <c r="R189" i="32"/>
  <c r="E200" i="32"/>
  <c r="J200" i="32" s="1"/>
  <c r="E229" i="32"/>
  <c r="J229" i="32" s="1"/>
  <c r="E214" i="32"/>
  <c r="J214" i="32" s="1"/>
  <c r="E201" i="32"/>
  <c r="J201" i="32" s="1"/>
  <c r="E228" i="32"/>
  <c r="J228" i="32" s="1"/>
  <c r="E217" i="32"/>
  <c r="J217" i="32" s="1"/>
  <c r="E207" i="32"/>
  <c r="J207" i="32" s="1"/>
  <c r="E202" i="32"/>
  <c r="J202" i="32" s="1"/>
  <c r="E230" i="32"/>
  <c r="J230" i="32" s="1"/>
  <c r="Z189" i="32"/>
  <c r="G4" i="34" s="1"/>
  <c r="E212" i="32"/>
  <c r="J212" i="32" s="1"/>
  <c r="E222" i="32"/>
  <c r="J222" i="32" s="1"/>
  <c r="E208" i="32"/>
  <c r="J208" i="32" s="1"/>
  <c r="E195" i="32"/>
  <c r="J195" i="32" s="1"/>
  <c r="E221" i="32"/>
  <c r="J221" i="32" s="1"/>
  <c r="E213" i="32"/>
  <c r="J213" i="32" s="1"/>
  <c r="E194" i="32"/>
  <c r="J194" i="32" s="1"/>
  <c r="E219" i="32"/>
  <c r="J219" i="32" s="1"/>
  <c r="E211" i="32"/>
  <c r="J211" i="32" s="1"/>
  <c r="E224" i="32"/>
  <c r="J224" i="32" s="1"/>
  <c r="E197" i="32"/>
  <c r="J197" i="32" s="1"/>
  <c r="U188" i="32"/>
  <c r="E206" i="32"/>
  <c r="J206" i="32" s="1"/>
  <c r="E225" i="32"/>
  <c r="J225" i="32" s="1"/>
  <c r="E198" i="32"/>
  <c r="J198" i="32" s="1"/>
  <c r="E216" i="32"/>
  <c r="J216" i="32" s="1"/>
  <c r="E215" i="32"/>
  <c r="J215" i="32" s="1"/>
  <c r="E218" i="32"/>
  <c r="J218" i="32" s="1"/>
  <c r="E210" i="32"/>
  <c r="J210" i="32" s="1"/>
  <c r="E192" i="32"/>
  <c r="J192" i="32" s="1"/>
  <c r="E223" i="32"/>
  <c r="J223" i="32" s="1"/>
  <c r="E220" i="32"/>
  <c r="J220" i="32" s="1"/>
  <c r="E193" i="32"/>
  <c r="J193" i="32" s="1"/>
  <c r="E204" i="32"/>
  <c r="J204" i="32" s="1"/>
  <c r="AB189" i="32"/>
  <c r="Y189" i="32"/>
  <c r="E191" i="32"/>
  <c r="J191" i="32" s="1"/>
  <c r="E1273" i="32"/>
  <c r="J1273" i="32" s="1"/>
  <c r="E1280" i="32"/>
  <c r="J1280" i="32" s="1"/>
  <c r="E1286" i="32"/>
  <c r="J1286" i="32" s="1"/>
  <c r="E1254" i="32"/>
  <c r="J1254" i="32" s="1"/>
  <c r="E1261" i="32"/>
  <c r="J1261" i="32" s="1"/>
  <c r="E1289" i="32"/>
  <c r="J1289" i="32" s="1"/>
  <c r="E1248" i="32"/>
  <c r="J1248" i="32" s="1"/>
  <c r="E1262" i="32"/>
  <c r="J1262" i="32" s="1"/>
  <c r="AB1247" i="32"/>
  <c r="E1285" i="32"/>
  <c r="J1285" i="32" s="1"/>
  <c r="E1288" i="32"/>
  <c r="J1288" i="32" s="1"/>
  <c r="E1266" i="32"/>
  <c r="J1266" i="32" s="1"/>
  <c r="E1265" i="32"/>
  <c r="J1265" i="32" s="1"/>
  <c r="E1260" i="32"/>
  <c r="J1260" i="32" s="1"/>
  <c r="E1249" i="32"/>
  <c r="J1249" i="32" s="1"/>
  <c r="E1274" i="32"/>
  <c r="J1274" i="32" s="1"/>
  <c r="E1256" i="32"/>
  <c r="J1256" i="32" s="1"/>
  <c r="E1278" i="32"/>
  <c r="J1278" i="32" s="1"/>
  <c r="E1258" i="32"/>
  <c r="J1258" i="32" s="1"/>
  <c r="E1270" i="32"/>
  <c r="J1270" i="32" s="1"/>
  <c r="E1284" i="32"/>
  <c r="J1284" i="32" s="1"/>
  <c r="E1268" i="32"/>
  <c r="J1268" i="32" s="1"/>
  <c r="E1257" i="32"/>
  <c r="J1257" i="32" s="1"/>
  <c r="E1275" i="32"/>
  <c r="J1275" i="32" s="1"/>
  <c r="O1246" i="32"/>
  <c r="M1247" i="32"/>
  <c r="E1281" i="32"/>
  <c r="J1281" i="32" s="1"/>
  <c r="E1269" i="32"/>
  <c r="J1269" i="32" s="1"/>
  <c r="E1272" i="32"/>
  <c r="J1272" i="32" s="1"/>
  <c r="E1259" i="32"/>
  <c r="J1259" i="32" s="1"/>
  <c r="E1283" i="32"/>
  <c r="J1283" i="32" s="1"/>
  <c r="U1246" i="32"/>
  <c r="E1264" i="32"/>
  <c r="J1264" i="32" s="1"/>
  <c r="E1251" i="32"/>
  <c r="J1251" i="32" s="1"/>
  <c r="E1263" i="32"/>
  <c r="J1263" i="32" s="1"/>
  <c r="Z1247" i="32"/>
  <c r="AD4" i="34" s="1"/>
  <c r="Y1247" i="32"/>
  <c r="E1282" i="32"/>
  <c r="J1282" i="32" s="1"/>
  <c r="E1271" i="32"/>
  <c r="J1271" i="32" s="1"/>
  <c r="X1247" i="32"/>
  <c r="E1252" i="32"/>
  <c r="J1252" i="32" s="1"/>
  <c r="E1267" i="32"/>
  <c r="J1267" i="32" s="1"/>
  <c r="E1276" i="32"/>
  <c r="J1276" i="32" s="1"/>
  <c r="E1253" i="32"/>
  <c r="J1253" i="32" s="1"/>
  <c r="E1255" i="32"/>
  <c r="J1255" i="32" s="1"/>
  <c r="E1279" i="32"/>
  <c r="J1279" i="32" s="1"/>
  <c r="R1247" i="32"/>
  <c r="AA1247" i="32"/>
  <c r="E1277" i="32"/>
  <c r="J1277" i="32" s="1"/>
  <c r="E1250" i="32"/>
  <c r="J1250" i="32" s="1"/>
  <c r="E1287" i="32"/>
  <c r="J1287" i="32" s="1"/>
  <c r="AA419" i="32"/>
  <c r="Y419" i="32"/>
  <c r="Z419" i="32"/>
  <c r="L4" i="34" s="1"/>
  <c r="U418" i="32"/>
  <c r="E456" i="32"/>
  <c r="J456" i="32" s="1"/>
  <c r="E448" i="32"/>
  <c r="J448" i="32" s="1"/>
  <c r="E440" i="32"/>
  <c r="J440" i="32" s="1"/>
  <c r="E432" i="32"/>
  <c r="J432" i="32" s="1"/>
  <c r="E446" i="32"/>
  <c r="J446" i="32" s="1"/>
  <c r="E430" i="32"/>
  <c r="J430" i="32" s="1"/>
  <c r="E455" i="32"/>
  <c r="J455" i="32" s="1"/>
  <c r="E439" i="32"/>
  <c r="J439" i="32" s="1"/>
  <c r="E433" i="32"/>
  <c r="J433" i="32" s="1"/>
  <c r="E431" i="32"/>
  <c r="J431" i="32" s="1"/>
  <c r="E447" i="32"/>
  <c r="J447" i="32" s="1"/>
  <c r="E436" i="32"/>
  <c r="J436" i="32" s="1"/>
  <c r="E459" i="32"/>
  <c r="J459" i="32" s="1"/>
  <c r="E451" i="32"/>
  <c r="J451" i="32" s="1"/>
  <c r="E443" i="32"/>
  <c r="J443" i="32" s="1"/>
  <c r="E435" i="32"/>
  <c r="J435" i="32" s="1"/>
  <c r="E427" i="32"/>
  <c r="J427" i="32" s="1"/>
  <c r="E421" i="32"/>
  <c r="J421" i="32" s="1"/>
  <c r="E457" i="32"/>
  <c r="J457" i="32" s="1"/>
  <c r="E441" i="32"/>
  <c r="J441" i="32" s="1"/>
  <c r="E460" i="32"/>
  <c r="J460" i="32" s="1"/>
  <c r="E444" i="32"/>
  <c r="J444" i="32" s="1"/>
  <c r="E428" i="32"/>
  <c r="J428" i="32" s="1"/>
  <c r="E454" i="32"/>
  <c r="J454" i="32" s="1"/>
  <c r="E452" i="32"/>
  <c r="J452" i="32" s="1"/>
  <c r="E449" i="32"/>
  <c r="J449" i="32" s="1"/>
  <c r="E438" i="32"/>
  <c r="J438" i="32" s="1"/>
  <c r="R419" i="32"/>
  <c r="O418" i="32"/>
  <c r="E425" i="32"/>
  <c r="J425" i="32" s="1"/>
  <c r="E461" i="32"/>
  <c r="J461" i="32" s="1"/>
  <c r="E445" i="32"/>
  <c r="J445" i="32" s="1"/>
  <c r="E429" i="32"/>
  <c r="J429" i="32" s="1"/>
  <c r="E420" i="32"/>
  <c r="J420" i="32" s="1"/>
  <c r="E453" i="32"/>
  <c r="J453" i="32" s="1"/>
  <c r="E437" i="32"/>
  <c r="J437" i="32" s="1"/>
  <c r="E424" i="32"/>
  <c r="J424" i="32" s="1"/>
  <c r="AB419" i="32"/>
  <c r="E458" i="32"/>
  <c r="J458" i="32" s="1"/>
  <c r="E426" i="32"/>
  <c r="J426" i="32" s="1"/>
  <c r="X419" i="32"/>
  <c r="E423" i="32"/>
  <c r="J423" i="32" s="1"/>
  <c r="E442" i="32"/>
  <c r="J442" i="32" s="1"/>
  <c r="E434" i="32"/>
  <c r="J434" i="32" s="1"/>
  <c r="E422" i="32"/>
  <c r="J422" i="32" s="1"/>
  <c r="E450" i="32"/>
  <c r="J450" i="32" s="1"/>
  <c r="E971" i="32"/>
  <c r="E649" i="32"/>
  <c r="E465" i="32"/>
  <c r="E1201" i="32"/>
  <c r="E1339" i="32"/>
  <c r="E235" i="32"/>
  <c r="E1293" i="32"/>
  <c r="E1477" i="32"/>
  <c r="E925" i="32"/>
  <c r="E373" i="32"/>
  <c r="E281" i="32"/>
  <c r="E833" i="32"/>
  <c r="AA511" i="32"/>
  <c r="E516" i="32"/>
  <c r="J516" i="32" s="1"/>
  <c r="E521" i="32"/>
  <c r="J521" i="32" s="1"/>
  <c r="E512" i="32"/>
  <c r="J512" i="32" s="1"/>
  <c r="E523" i="32"/>
  <c r="J523" i="32" s="1"/>
  <c r="E525" i="32"/>
  <c r="J525" i="32" s="1"/>
  <c r="E527" i="32"/>
  <c r="J527" i="32" s="1"/>
  <c r="E529" i="32"/>
  <c r="J529" i="32" s="1"/>
  <c r="E531" i="32"/>
  <c r="J531" i="32" s="1"/>
  <c r="E533" i="32"/>
  <c r="J533" i="32" s="1"/>
  <c r="E535" i="32"/>
  <c r="J535" i="32" s="1"/>
  <c r="E537" i="32"/>
  <c r="J537" i="32" s="1"/>
  <c r="E539" i="32"/>
  <c r="J539" i="32" s="1"/>
  <c r="E541" i="32"/>
  <c r="J541" i="32" s="1"/>
  <c r="E543" i="32"/>
  <c r="J543" i="32" s="1"/>
  <c r="E545" i="32"/>
  <c r="J545" i="32" s="1"/>
  <c r="E547" i="32"/>
  <c r="J547" i="32" s="1"/>
  <c r="E549" i="32"/>
  <c r="J549" i="32" s="1"/>
  <c r="E551" i="32"/>
  <c r="J551" i="32" s="1"/>
  <c r="E553" i="32"/>
  <c r="J553" i="32" s="1"/>
  <c r="U510" i="32"/>
  <c r="AB511" i="32"/>
  <c r="E524" i="32"/>
  <c r="J524" i="32" s="1"/>
  <c r="E528" i="32"/>
  <c r="J528" i="32" s="1"/>
  <c r="E532" i="32"/>
  <c r="J532" i="32" s="1"/>
  <c r="E536" i="32"/>
  <c r="J536" i="32" s="1"/>
  <c r="E540" i="32"/>
  <c r="J540" i="32" s="1"/>
  <c r="E544" i="32"/>
  <c r="J544" i="32" s="1"/>
  <c r="E548" i="32"/>
  <c r="J548" i="32" s="1"/>
  <c r="E552" i="32"/>
  <c r="J552" i="32" s="1"/>
  <c r="O510" i="32"/>
  <c r="X511" i="32"/>
  <c r="E519" i="32"/>
  <c r="J519" i="32" s="1"/>
  <c r="E514" i="32"/>
  <c r="J514" i="32" s="1"/>
  <c r="E522" i="32"/>
  <c r="J522" i="32" s="1"/>
  <c r="E530" i="32"/>
  <c r="J530" i="32" s="1"/>
  <c r="E538" i="32"/>
  <c r="J538" i="32" s="1"/>
  <c r="E546" i="32"/>
  <c r="J546" i="32" s="1"/>
  <c r="E515" i="32"/>
  <c r="J515" i="32" s="1"/>
  <c r="E518" i="32"/>
  <c r="J518" i="32" s="1"/>
  <c r="E534" i="32"/>
  <c r="J534" i="32" s="1"/>
  <c r="E550" i="32"/>
  <c r="J550" i="32" s="1"/>
  <c r="E542" i="32"/>
  <c r="J542" i="32" s="1"/>
  <c r="E526" i="32"/>
  <c r="J526" i="32" s="1"/>
  <c r="R511" i="32"/>
  <c r="Y511" i="32"/>
  <c r="E513" i="32"/>
  <c r="J513" i="32" s="1"/>
  <c r="E520" i="32"/>
  <c r="J520" i="32" s="1"/>
  <c r="Z511" i="32"/>
  <c r="N4" i="34" s="1"/>
  <c r="E517" i="32"/>
  <c r="J517" i="32" s="1"/>
  <c r="E603" i="32"/>
  <c r="E1431" i="32"/>
  <c r="E787" i="32"/>
  <c r="E327" i="32"/>
  <c r="E51" i="32"/>
  <c r="E1063" i="32"/>
  <c r="E143" i="32"/>
  <c r="E1155" i="32"/>
  <c r="E557" i="32"/>
  <c r="E1385" i="32"/>
  <c r="E5" i="32"/>
  <c r="E1017" i="32"/>
  <c r="K919" i="32" l="1"/>
  <c r="G919" i="32"/>
  <c r="F920" i="32"/>
  <c r="E117" i="32"/>
  <c r="J117" i="32" s="1"/>
  <c r="E128" i="32"/>
  <c r="J128" i="32" s="1"/>
  <c r="E99" i="32"/>
  <c r="J99" i="32" s="1"/>
  <c r="AA99" i="32" s="1"/>
  <c r="E136" i="32"/>
  <c r="J136" i="32" s="1"/>
  <c r="E131" i="32"/>
  <c r="J131" i="32" s="1"/>
  <c r="E103" i="32"/>
  <c r="J103" i="32" s="1"/>
  <c r="U96" i="32"/>
  <c r="E116" i="32"/>
  <c r="J116" i="32" s="1"/>
  <c r="E110" i="32"/>
  <c r="J110" i="32" s="1"/>
  <c r="AA97" i="32"/>
  <c r="E132" i="32"/>
  <c r="J132" i="32" s="1"/>
  <c r="E126" i="32"/>
  <c r="J126" i="32" s="1"/>
  <c r="E1139" i="32"/>
  <c r="J1139" i="32" s="1"/>
  <c r="T1139" i="32" s="1"/>
  <c r="E1122" i="32"/>
  <c r="J1122" i="32" s="1"/>
  <c r="M1109" i="32"/>
  <c r="E1123" i="32"/>
  <c r="J1123" i="32" s="1"/>
  <c r="P1123" i="32" s="1"/>
  <c r="E1131" i="32"/>
  <c r="J1131" i="32" s="1"/>
  <c r="T1131" i="32" s="1"/>
  <c r="E1128" i="32"/>
  <c r="J1128" i="32" s="1"/>
  <c r="Q1128" i="32" s="1"/>
  <c r="Z1109" i="32"/>
  <c r="AA4" i="34" s="1"/>
  <c r="E1114" i="32"/>
  <c r="J1114" i="32" s="1"/>
  <c r="F1114" i="32" s="1"/>
  <c r="E1117" i="32"/>
  <c r="J1117" i="32" s="1"/>
  <c r="X1117" i="32" s="1"/>
  <c r="E1143" i="32"/>
  <c r="J1143" i="32" s="1"/>
  <c r="E1111" i="32"/>
  <c r="J1111" i="32" s="1"/>
  <c r="AB1111" i="32" s="1"/>
  <c r="E1133" i="32"/>
  <c r="J1133" i="32" s="1"/>
  <c r="E1110" i="32"/>
  <c r="J1110" i="32" s="1"/>
  <c r="Y1110" i="32" s="1"/>
  <c r="AB1151" i="32"/>
  <c r="AA1151" i="32"/>
  <c r="W1151" i="32"/>
  <c r="S1151" i="32"/>
  <c r="O1151" i="32"/>
  <c r="F1151" i="32"/>
  <c r="Y1151" i="32"/>
  <c r="Q1151" i="32"/>
  <c r="U1151" i="32"/>
  <c r="L1151" i="32"/>
  <c r="P1151" i="32"/>
  <c r="T1151" i="32"/>
  <c r="X1151" i="32"/>
  <c r="N1151" i="32"/>
  <c r="R1151" i="32"/>
  <c r="V1151" i="32"/>
  <c r="Z1151" i="32"/>
  <c r="AA1250" i="32"/>
  <c r="W1250" i="32"/>
  <c r="S1250" i="32"/>
  <c r="U1250" i="32"/>
  <c r="O1250" i="32"/>
  <c r="N1250" i="32"/>
  <c r="V1250" i="32"/>
  <c r="P1250" i="32"/>
  <c r="X1250" i="32"/>
  <c r="Y1250" i="32"/>
  <c r="Q1250" i="32"/>
  <c r="F1250" i="32"/>
  <c r="R1250" i="32"/>
  <c r="Z1250" i="32"/>
  <c r="L1250" i="32"/>
  <c r="T1250" i="32"/>
  <c r="AB1250" i="32"/>
  <c r="AB1253" i="32"/>
  <c r="T1253" i="32"/>
  <c r="L1253" i="32"/>
  <c r="P1253" i="32"/>
  <c r="X1253" i="32"/>
  <c r="Y1253" i="32"/>
  <c r="U1253" i="32"/>
  <c r="Q1253" i="32"/>
  <c r="F1253" i="32"/>
  <c r="R1253" i="32"/>
  <c r="Z1253" i="32"/>
  <c r="AA1253" i="32"/>
  <c r="W1253" i="32"/>
  <c r="S1253" i="32"/>
  <c r="O1253" i="32"/>
  <c r="N1253" i="32"/>
  <c r="V1253" i="32"/>
  <c r="AA1269" i="32"/>
  <c r="W1269" i="32"/>
  <c r="S1269" i="32"/>
  <c r="O1269" i="32"/>
  <c r="N1269" i="32"/>
  <c r="V1269" i="32"/>
  <c r="L1269" i="32"/>
  <c r="T1269" i="32"/>
  <c r="AB1269" i="32"/>
  <c r="Y1269" i="32"/>
  <c r="U1269" i="32"/>
  <c r="Q1269" i="32"/>
  <c r="F1269" i="32"/>
  <c r="R1269" i="32"/>
  <c r="Z1269" i="32"/>
  <c r="AD26" i="34" s="1"/>
  <c r="P1269" i="32"/>
  <c r="X1269" i="32"/>
  <c r="AA1275" i="32"/>
  <c r="W1275" i="32"/>
  <c r="S1275" i="32"/>
  <c r="O1275" i="32"/>
  <c r="N1275" i="32"/>
  <c r="V1275" i="32"/>
  <c r="P1275" i="32"/>
  <c r="X1275" i="32"/>
  <c r="Y1275" i="32"/>
  <c r="U1275" i="32"/>
  <c r="Q1275" i="32"/>
  <c r="F1275" i="32"/>
  <c r="R1275" i="32"/>
  <c r="Z1275" i="32"/>
  <c r="AD32" i="34" s="1"/>
  <c r="L1275" i="32"/>
  <c r="T1275" i="32"/>
  <c r="AB1275" i="32"/>
  <c r="AB1270" i="32"/>
  <c r="T1270" i="32"/>
  <c r="L1270" i="32"/>
  <c r="X1270" i="32"/>
  <c r="P1270" i="32"/>
  <c r="Y1270" i="32"/>
  <c r="U1270" i="32"/>
  <c r="Q1270" i="32"/>
  <c r="F1270" i="32"/>
  <c r="R1270" i="32"/>
  <c r="Z1270" i="32"/>
  <c r="AA1270" i="32"/>
  <c r="W1270" i="32"/>
  <c r="S1270" i="32"/>
  <c r="O1270" i="32"/>
  <c r="N1270" i="32"/>
  <c r="V1270" i="32"/>
  <c r="AB1274" i="32"/>
  <c r="T1274" i="32"/>
  <c r="L1274" i="32"/>
  <c r="P1274" i="32"/>
  <c r="X1274" i="32"/>
  <c r="Y1274" i="32"/>
  <c r="U1274" i="32"/>
  <c r="Q1274" i="32"/>
  <c r="F1274" i="32"/>
  <c r="R1274" i="32"/>
  <c r="Z1274" i="32"/>
  <c r="AA1274" i="32"/>
  <c r="W1274" i="32"/>
  <c r="S1274" i="32"/>
  <c r="O1274" i="32"/>
  <c r="N1274" i="32"/>
  <c r="V1274" i="32"/>
  <c r="AA1260" i="32"/>
  <c r="N1260" i="32"/>
  <c r="R1260" i="32"/>
  <c r="V1260" i="32"/>
  <c r="Z1260" i="32"/>
  <c r="AD17" i="34" s="1"/>
  <c r="F1260" i="32"/>
  <c r="Q1260" i="32"/>
  <c r="U1260" i="32"/>
  <c r="Y1260" i="32"/>
  <c r="L1260" i="32"/>
  <c r="P1260" i="32"/>
  <c r="T1260" i="32"/>
  <c r="X1260" i="32"/>
  <c r="AB1260" i="32"/>
  <c r="O1260" i="32"/>
  <c r="S1260" i="32"/>
  <c r="W1260" i="32"/>
  <c r="N1285" i="32"/>
  <c r="V1285" i="32"/>
  <c r="AA1285" i="32"/>
  <c r="W1285" i="32"/>
  <c r="S1285" i="32"/>
  <c r="O1285" i="32"/>
  <c r="AB1285" i="32"/>
  <c r="T1285" i="32"/>
  <c r="L1285" i="32"/>
  <c r="Z1285" i="32"/>
  <c r="Y1285" i="32"/>
  <c r="U1285" i="32"/>
  <c r="Q1285" i="32"/>
  <c r="F1285" i="32"/>
  <c r="X1285" i="32"/>
  <c r="P1285" i="32"/>
  <c r="R1285" i="32"/>
  <c r="AA1262" i="32"/>
  <c r="N1262" i="32"/>
  <c r="R1262" i="32"/>
  <c r="V1262" i="32"/>
  <c r="Z1262" i="32"/>
  <c r="F1262" i="32"/>
  <c r="Q1262" i="32"/>
  <c r="U1262" i="32"/>
  <c r="Y1262" i="32"/>
  <c r="L1262" i="32"/>
  <c r="P1262" i="32"/>
  <c r="T1262" i="32"/>
  <c r="X1262" i="32"/>
  <c r="AB1262" i="32"/>
  <c r="O1262" i="32"/>
  <c r="S1262" i="32"/>
  <c r="W1262" i="32"/>
  <c r="AB1289" i="32"/>
  <c r="F1289" i="32"/>
  <c r="Q1289" i="32"/>
  <c r="U1289" i="32"/>
  <c r="Y1289" i="32"/>
  <c r="L1289" i="32"/>
  <c r="P1289" i="32"/>
  <c r="T1289" i="32"/>
  <c r="X1289" i="32"/>
  <c r="O1289" i="32"/>
  <c r="S1289" i="32"/>
  <c r="W1289" i="32"/>
  <c r="AA1289" i="32"/>
  <c r="N1289" i="32"/>
  <c r="R1289" i="32"/>
  <c r="V1289" i="32"/>
  <c r="Z1289" i="32"/>
  <c r="AD46" i="34" s="1"/>
  <c r="AA1254" i="32"/>
  <c r="W1254" i="32"/>
  <c r="S1254" i="32"/>
  <c r="O1254" i="32"/>
  <c r="N1254" i="32"/>
  <c r="V1254" i="32"/>
  <c r="P1254" i="32"/>
  <c r="X1254" i="32"/>
  <c r="Y1254" i="32"/>
  <c r="U1254" i="32"/>
  <c r="Q1254" i="32"/>
  <c r="F1254" i="32"/>
  <c r="R1254" i="32"/>
  <c r="Z1254" i="32"/>
  <c r="L1254" i="32"/>
  <c r="T1254" i="32"/>
  <c r="AB1254" i="32"/>
  <c r="AB1280" i="32"/>
  <c r="T1280" i="32"/>
  <c r="L1280" i="32"/>
  <c r="P1280" i="32"/>
  <c r="X1280" i="32"/>
  <c r="Y1280" i="32"/>
  <c r="U1280" i="32"/>
  <c r="Q1280" i="32"/>
  <c r="F1280" i="32"/>
  <c r="R1280" i="32"/>
  <c r="Z1280" i="32"/>
  <c r="AA1280" i="32"/>
  <c r="W1280" i="32"/>
  <c r="S1280" i="32"/>
  <c r="O1280" i="32"/>
  <c r="N1280" i="32"/>
  <c r="V1280" i="32"/>
  <c r="V1279" i="32"/>
  <c r="N1279" i="32"/>
  <c r="Y1279" i="32"/>
  <c r="U1279" i="32"/>
  <c r="Q1279" i="32"/>
  <c r="F1279" i="32"/>
  <c r="X1279" i="32"/>
  <c r="P1279" i="32"/>
  <c r="R1279" i="32"/>
  <c r="AA1279" i="32"/>
  <c r="W1279" i="32"/>
  <c r="S1279" i="32"/>
  <c r="O1279" i="32"/>
  <c r="AB1279" i="32"/>
  <c r="T1279" i="32"/>
  <c r="L1279" i="32"/>
  <c r="Z1279" i="32"/>
  <c r="AA1267" i="32"/>
  <c r="W1267" i="32"/>
  <c r="S1267" i="32"/>
  <c r="O1267" i="32"/>
  <c r="N1267" i="32"/>
  <c r="V1267" i="32"/>
  <c r="P1267" i="32"/>
  <c r="X1267" i="32"/>
  <c r="Y1267" i="32"/>
  <c r="U1267" i="32"/>
  <c r="Q1267" i="32"/>
  <c r="F1267" i="32"/>
  <c r="R1267" i="32"/>
  <c r="Z1267" i="32"/>
  <c r="AD24" i="34" s="1"/>
  <c r="L1267" i="32"/>
  <c r="T1267" i="32"/>
  <c r="AB1267" i="32"/>
  <c r="T1282" i="32"/>
  <c r="L1282" i="32"/>
  <c r="AB1282" i="32"/>
  <c r="Y1282" i="32"/>
  <c r="U1282" i="32"/>
  <c r="Q1282" i="32"/>
  <c r="Z1282" i="32"/>
  <c r="R1282" i="32"/>
  <c r="F1282" i="32"/>
  <c r="X1282" i="32"/>
  <c r="AA1282" i="32"/>
  <c r="W1282" i="32"/>
  <c r="S1282" i="32"/>
  <c r="O1282" i="32"/>
  <c r="V1282" i="32"/>
  <c r="N1282" i="32"/>
  <c r="P1282" i="32"/>
  <c r="X1251" i="32"/>
  <c r="P1251" i="32"/>
  <c r="AB1251" i="32"/>
  <c r="L1251" i="32"/>
  <c r="T1251" i="32"/>
  <c r="AA1251" i="32"/>
  <c r="W1251" i="32"/>
  <c r="S1251" i="32"/>
  <c r="O1251" i="32"/>
  <c r="N1251" i="32"/>
  <c r="V1251" i="32"/>
  <c r="Y1251" i="32"/>
  <c r="U1251" i="32"/>
  <c r="Q1251" i="32"/>
  <c r="F1251" i="32"/>
  <c r="R1251" i="32"/>
  <c r="Z1251" i="32"/>
  <c r="X1259" i="32"/>
  <c r="P1259" i="32"/>
  <c r="L1259" i="32"/>
  <c r="T1259" i="32"/>
  <c r="AA1259" i="32"/>
  <c r="W1259" i="32"/>
  <c r="S1259" i="32"/>
  <c r="O1259" i="32"/>
  <c r="AB1259" i="32"/>
  <c r="N1259" i="32"/>
  <c r="V1259" i="32"/>
  <c r="Y1259" i="32"/>
  <c r="U1259" i="32"/>
  <c r="Q1259" i="32"/>
  <c r="F1259" i="32"/>
  <c r="Z1259" i="32"/>
  <c r="R1259" i="32"/>
  <c r="X1268" i="32"/>
  <c r="P1268" i="32"/>
  <c r="T1268" i="32"/>
  <c r="L1268" i="32"/>
  <c r="AB1268" i="32"/>
  <c r="AA1268" i="32"/>
  <c r="W1268" i="32"/>
  <c r="S1268" i="32"/>
  <c r="O1268" i="32"/>
  <c r="N1268" i="32"/>
  <c r="V1268" i="32"/>
  <c r="Y1268" i="32"/>
  <c r="U1268" i="32"/>
  <c r="Q1268" i="32"/>
  <c r="F1268" i="32"/>
  <c r="R1268" i="32"/>
  <c r="Z1268" i="32"/>
  <c r="AD25" i="34" s="1"/>
  <c r="X1278" i="32"/>
  <c r="P1278" i="32"/>
  <c r="T1278" i="32"/>
  <c r="AB1278" i="32"/>
  <c r="L1278" i="32"/>
  <c r="Y1278" i="32"/>
  <c r="U1278" i="32"/>
  <c r="Q1278" i="32"/>
  <c r="F1278" i="32"/>
  <c r="R1278" i="32"/>
  <c r="Z1278" i="32"/>
  <c r="AA1278" i="32"/>
  <c r="W1278" i="32"/>
  <c r="S1278" i="32"/>
  <c r="O1278" i="32"/>
  <c r="N1278" i="32"/>
  <c r="V1278" i="32"/>
  <c r="AB1266" i="32"/>
  <c r="T1266" i="32"/>
  <c r="L1266" i="32"/>
  <c r="P1266" i="32"/>
  <c r="X1266" i="32"/>
  <c r="Y1266" i="32"/>
  <c r="U1266" i="32"/>
  <c r="Q1266" i="32"/>
  <c r="F1266" i="32"/>
  <c r="R1266" i="32"/>
  <c r="Z1266" i="32"/>
  <c r="AA1266" i="32"/>
  <c r="W1266" i="32"/>
  <c r="S1266" i="32"/>
  <c r="O1266" i="32"/>
  <c r="N1266" i="32"/>
  <c r="V1266" i="32"/>
  <c r="Y1134" i="32"/>
  <c r="U1134" i="32"/>
  <c r="Q1134" i="32"/>
  <c r="F1134" i="32"/>
  <c r="R1134" i="32"/>
  <c r="Z1134" i="32"/>
  <c r="P1134" i="32"/>
  <c r="X1134" i="32"/>
  <c r="AA1134" i="32"/>
  <c r="W1134" i="32"/>
  <c r="S1134" i="32"/>
  <c r="O1134" i="32"/>
  <c r="N1134" i="32"/>
  <c r="V1134" i="32"/>
  <c r="L1134" i="32"/>
  <c r="T1134" i="32"/>
  <c r="AB1134" i="32"/>
  <c r="Y1122" i="32"/>
  <c r="U1122" i="32"/>
  <c r="Q1122" i="32"/>
  <c r="F1122" i="32"/>
  <c r="R1122" i="32"/>
  <c r="Z1122" i="32"/>
  <c r="AA17" i="34" s="1"/>
  <c r="P1122" i="32"/>
  <c r="X1122" i="32"/>
  <c r="AA1122" i="32"/>
  <c r="W1122" i="32"/>
  <c r="S1122" i="32"/>
  <c r="O1122" i="32"/>
  <c r="N1122" i="32"/>
  <c r="V1122" i="32"/>
  <c r="L1122" i="32"/>
  <c r="T1122" i="32"/>
  <c r="AB1122" i="32"/>
  <c r="AB1123" i="32"/>
  <c r="X1123" i="32"/>
  <c r="AA1123" i="32"/>
  <c r="S1123" i="32"/>
  <c r="O1123" i="32"/>
  <c r="R1123" i="32"/>
  <c r="Z1123" i="32"/>
  <c r="U1131" i="32"/>
  <c r="Z1131" i="32"/>
  <c r="AA26" i="34" s="1"/>
  <c r="X1121" i="32"/>
  <c r="P1121" i="32"/>
  <c r="AB1121" i="32"/>
  <c r="L1121" i="32"/>
  <c r="T1121" i="32"/>
  <c r="Y1121" i="32"/>
  <c r="U1121" i="32"/>
  <c r="Q1121" i="32"/>
  <c r="F1121" i="32"/>
  <c r="R1121" i="32"/>
  <c r="Z1121" i="32"/>
  <c r="AA1121" i="32"/>
  <c r="W1121" i="32"/>
  <c r="S1121" i="32"/>
  <c r="O1121" i="32"/>
  <c r="N1121" i="32"/>
  <c r="V1121" i="32"/>
  <c r="U1128" i="32"/>
  <c r="N1128" i="32"/>
  <c r="V1128" i="32"/>
  <c r="Y1132" i="32"/>
  <c r="U1132" i="32"/>
  <c r="Q1132" i="32"/>
  <c r="F1132" i="32"/>
  <c r="R1132" i="32"/>
  <c r="Z1132" i="32"/>
  <c r="AA27" i="34" s="1"/>
  <c r="L1132" i="32"/>
  <c r="T1132" i="32"/>
  <c r="AB1132" i="32"/>
  <c r="AA1132" i="32"/>
  <c r="W1132" i="32"/>
  <c r="S1132" i="32"/>
  <c r="O1132" i="32"/>
  <c r="N1132" i="32"/>
  <c r="V1132" i="32"/>
  <c r="P1132" i="32"/>
  <c r="X1132" i="32"/>
  <c r="X1141" i="32"/>
  <c r="P1141" i="32"/>
  <c r="AB1141" i="32"/>
  <c r="L1141" i="32"/>
  <c r="T1141" i="32"/>
  <c r="Y1141" i="32"/>
  <c r="U1141" i="32"/>
  <c r="Q1141" i="32"/>
  <c r="F1141" i="32"/>
  <c r="R1141" i="32"/>
  <c r="Z1141" i="32"/>
  <c r="AA1141" i="32"/>
  <c r="W1141" i="32"/>
  <c r="S1141" i="32"/>
  <c r="O1141" i="32"/>
  <c r="N1141" i="32"/>
  <c r="V1141" i="32"/>
  <c r="AB1147" i="32"/>
  <c r="AA1147" i="32"/>
  <c r="W1147" i="32"/>
  <c r="S1147" i="32"/>
  <c r="O1147" i="32"/>
  <c r="F1147" i="32"/>
  <c r="Y1147" i="32"/>
  <c r="Q1147" i="32"/>
  <c r="U1147" i="32"/>
  <c r="L1147" i="32"/>
  <c r="P1147" i="32"/>
  <c r="T1147" i="32"/>
  <c r="X1147" i="32"/>
  <c r="N1147" i="32"/>
  <c r="R1147" i="32"/>
  <c r="V1147" i="32"/>
  <c r="Z1147" i="32"/>
  <c r="X1137" i="32"/>
  <c r="P1137" i="32"/>
  <c r="T1137" i="32"/>
  <c r="AB1137" i="32"/>
  <c r="L1137" i="32"/>
  <c r="Y1137" i="32"/>
  <c r="U1137" i="32"/>
  <c r="Q1137" i="32"/>
  <c r="F1137" i="32"/>
  <c r="R1137" i="32"/>
  <c r="Z1137" i="32"/>
  <c r="AA1137" i="32"/>
  <c r="W1137" i="32"/>
  <c r="S1137" i="32"/>
  <c r="O1137" i="32"/>
  <c r="N1137" i="32"/>
  <c r="V1137" i="32"/>
  <c r="U1143" i="32"/>
  <c r="L1143" i="32"/>
  <c r="P1143" i="32"/>
  <c r="AB1143" i="32"/>
  <c r="X1143" i="32"/>
  <c r="T1143" i="32"/>
  <c r="W1143" i="32"/>
  <c r="Q1143" i="32"/>
  <c r="F1143" i="32"/>
  <c r="R1143" i="32"/>
  <c r="Z1143" i="32"/>
  <c r="AA38" i="34" s="1"/>
  <c r="V1143" i="32"/>
  <c r="AA1143" i="32"/>
  <c r="S1143" i="32"/>
  <c r="O1143" i="32"/>
  <c r="N1143" i="32"/>
  <c r="Y1143" i="32"/>
  <c r="AB1119" i="32"/>
  <c r="T1119" i="32"/>
  <c r="L1119" i="32"/>
  <c r="X1119" i="32"/>
  <c r="P1119" i="32"/>
  <c r="AA1119" i="32"/>
  <c r="W1119" i="32"/>
  <c r="S1119" i="32"/>
  <c r="O1119" i="32"/>
  <c r="N1119" i="32"/>
  <c r="V1119" i="32"/>
  <c r="Y1119" i="32"/>
  <c r="U1119" i="32"/>
  <c r="Q1119" i="32"/>
  <c r="F1119" i="32"/>
  <c r="R1119" i="32"/>
  <c r="Z1119" i="32"/>
  <c r="AA14" i="34" s="1"/>
  <c r="T1111" i="32"/>
  <c r="X1111" i="32"/>
  <c r="AA1111" i="32"/>
  <c r="S1111" i="32"/>
  <c r="Y1111" i="32"/>
  <c r="Q1111" i="32"/>
  <c r="Y1126" i="32"/>
  <c r="U1126" i="32"/>
  <c r="Q1126" i="32"/>
  <c r="F1126" i="32"/>
  <c r="R1126" i="32"/>
  <c r="Z1126" i="32"/>
  <c r="P1126" i="32"/>
  <c r="X1126" i="32"/>
  <c r="AA1126" i="32"/>
  <c r="W1126" i="32"/>
  <c r="S1126" i="32"/>
  <c r="O1126" i="32"/>
  <c r="N1126" i="32"/>
  <c r="V1126" i="32"/>
  <c r="L1126" i="32"/>
  <c r="T1126" i="32"/>
  <c r="AB1126" i="32"/>
  <c r="X1133" i="32"/>
  <c r="P1133" i="32"/>
  <c r="AB1133" i="32"/>
  <c r="L1133" i="32"/>
  <c r="T1133" i="32"/>
  <c r="Y1133" i="32"/>
  <c r="U1133" i="32"/>
  <c r="Q1133" i="32"/>
  <c r="F1133" i="32"/>
  <c r="R1133" i="32"/>
  <c r="Z1133" i="32"/>
  <c r="AA28" i="34" s="1"/>
  <c r="AA1133" i="32"/>
  <c r="W1133" i="32"/>
  <c r="S1133" i="32"/>
  <c r="O1133" i="32"/>
  <c r="N1133" i="32"/>
  <c r="V1133" i="32"/>
  <c r="AB1135" i="32"/>
  <c r="T1135" i="32"/>
  <c r="L1135" i="32"/>
  <c r="P1135" i="32"/>
  <c r="X1135" i="32"/>
  <c r="AA1135" i="32"/>
  <c r="W1135" i="32"/>
  <c r="S1135" i="32"/>
  <c r="O1135" i="32"/>
  <c r="N1135" i="32"/>
  <c r="V1135" i="32"/>
  <c r="Y1135" i="32"/>
  <c r="U1135" i="32"/>
  <c r="Q1135" i="32"/>
  <c r="F1135" i="32"/>
  <c r="R1135" i="32"/>
  <c r="Z1135" i="32"/>
  <c r="AA30" i="34" s="1"/>
  <c r="R1110" i="32"/>
  <c r="Z1110" i="32"/>
  <c r="AA5" i="34" s="1"/>
  <c r="P1110" i="32"/>
  <c r="AA1110" i="32"/>
  <c r="N1110" i="32"/>
  <c r="V1110" i="32"/>
  <c r="L1110" i="32"/>
  <c r="AB1110" i="32"/>
  <c r="AB1144" i="32"/>
  <c r="Y1144" i="32"/>
  <c r="U1144" i="32"/>
  <c r="Q1144" i="32"/>
  <c r="W1144" i="32"/>
  <c r="O1144" i="32"/>
  <c r="AA1144" i="32"/>
  <c r="S1144" i="32"/>
  <c r="F1144" i="32"/>
  <c r="L1144" i="32"/>
  <c r="P1144" i="32"/>
  <c r="T1144" i="32"/>
  <c r="X1144" i="32"/>
  <c r="N1144" i="32"/>
  <c r="R1144" i="32"/>
  <c r="V1144" i="32"/>
  <c r="Z1144" i="32"/>
  <c r="G916" i="32"/>
  <c r="K916" i="32"/>
  <c r="G883" i="32"/>
  <c r="K883" i="32"/>
  <c r="K908" i="32"/>
  <c r="G908" i="32"/>
  <c r="K911" i="32"/>
  <c r="G911" i="32"/>
  <c r="G896" i="32"/>
  <c r="K896" i="32"/>
  <c r="G898" i="32"/>
  <c r="K898" i="32"/>
  <c r="G897" i="32"/>
  <c r="K897" i="32"/>
  <c r="G886" i="32"/>
  <c r="K886" i="32"/>
  <c r="G884" i="32"/>
  <c r="K884" i="32"/>
  <c r="G912" i="32"/>
  <c r="K912" i="32"/>
  <c r="G907" i="32"/>
  <c r="K907" i="32"/>
  <c r="G892" i="32"/>
  <c r="K892" i="32"/>
  <c r="G889" i="32"/>
  <c r="K889" i="32"/>
  <c r="G882" i="32"/>
  <c r="K882" i="32"/>
  <c r="K910" i="32"/>
  <c r="G910" i="32"/>
  <c r="G890" i="32"/>
  <c r="K890" i="32"/>
  <c r="G900" i="32"/>
  <c r="K900" i="32"/>
  <c r="K914" i="32"/>
  <c r="G914" i="32"/>
  <c r="G903" i="32"/>
  <c r="K903" i="32"/>
  <c r="Z1287" i="32"/>
  <c r="AD44" i="34" s="1"/>
  <c r="V1287" i="32"/>
  <c r="R1287" i="32"/>
  <c r="N1287" i="32"/>
  <c r="Y1287" i="32"/>
  <c r="U1287" i="32"/>
  <c r="Q1287" i="32"/>
  <c r="F1287" i="32"/>
  <c r="AB1287" i="32"/>
  <c r="X1287" i="32"/>
  <c r="T1287" i="32"/>
  <c r="P1287" i="32"/>
  <c r="AA1287" i="32"/>
  <c r="W1287" i="32"/>
  <c r="S1287" i="32"/>
  <c r="O1287" i="32"/>
  <c r="L1287" i="32"/>
  <c r="V1277" i="32"/>
  <c r="N1277" i="32"/>
  <c r="AA1277" i="32"/>
  <c r="W1277" i="32"/>
  <c r="S1277" i="32"/>
  <c r="O1277" i="32"/>
  <c r="AB1277" i="32"/>
  <c r="T1277" i="32"/>
  <c r="L1277" i="32"/>
  <c r="Z1277" i="32"/>
  <c r="AD34" i="34" s="1"/>
  <c r="Y1277" i="32"/>
  <c r="U1277" i="32"/>
  <c r="Q1277" i="32"/>
  <c r="F1277" i="32"/>
  <c r="X1277" i="32"/>
  <c r="P1277" i="32"/>
  <c r="R1277" i="32"/>
  <c r="X1255" i="32"/>
  <c r="P1255" i="32"/>
  <c r="T1255" i="32"/>
  <c r="L1255" i="32"/>
  <c r="AB1255" i="32"/>
  <c r="AA1255" i="32"/>
  <c r="W1255" i="32"/>
  <c r="S1255" i="32"/>
  <c r="O1255" i="32"/>
  <c r="N1255" i="32"/>
  <c r="V1255" i="32"/>
  <c r="Y1255" i="32"/>
  <c r="U1255" i="32"/>
  <c r="Q1255" i="32"/>
  <c r="F1255" i="32"/>
  <c r="R1255" i="32"/>
  <c r="Z1255" i="32"/>
  <c r="AD12" i="34" s="1"/>
  <c r="X1276" i="32"/>
  <c r="P1276" i="32"/>
  <c r="T1276" i="32"/>
  <c r="AB1276" i="32"/>
  <c r="L1276" i="32"/>
  <c r="AA1276" i="32"/>
  <c r="W1276" i="32"/>
  <c r="S1276" i="32"/>
  <c r="O1276" i="32"/>
  <c r="N1276" i="32"/>
  <c r="V1276" i="32"/>
  <c r="Y1276" i="32"/>
  <c r="U1276" i="32"/>
  <c r="Q1276" i="32"/>
  <c r="F1276" i="32"/>
  <c r="R1276" i="32"/>
  <c r="Z1276" i="32"/>
  <c r="AA1252" i="32"/>
  <c r="W1252" i="32"/>
  <c r="S1252" i="32"/>
  <c r="O1252" i="32"/>
  <c r="N1252" i="32"/>
  <c r="V1252" i="32"/>
  <c r="L1252" i="32"/>
  <c r="T1252" i="32"/>
  <c r="AB1252" i="32"/>
  <c r="Y1252" i="32"/>
  <c r="U1252" i="32"/>
  <c r="Q1252" i="32"/>
  <c r="F1252" i="32"/>
  <c r="R1252" i="32"/>
  <c r="Z1252" i="32"/>
  <c r="P1252" i="32"/>
  <c r="X1252" i="32"/>
  <c r="AA1271" i="32"/>
  <c r="W1271" i="32"/>
  <c r="S1271" i="32"/>
  <c r="O1271" i="32"/>
  <c r="N1271" i="32"/>
  <c r="V1271" i="32"/>
  <c r="P1271" i="32"/>
  <c r="X1271" i="32"/>
  <c r="Y1271" i="32"/>
  <c r="U1271" i="32"/>
  <c r="Q1271" i="32"/>
  <c r="F1271" i="32"/>
  <c r="R1271" i="32"/>
  <c r="Z1271" i="32"/>
  <c r="AD28" i="34" s="1"/>
  <c r="L1271" i="32"/>
  <c r="T1271" i="32"/>
  <c r="AB1271" i="32"/>
  <c r="AA1263" i="32"/>
  <c r="L1263" i="32"/>
  <c r="P1263" i="32"/>
  <c r="T1263" i="32"/>
  <c r="X1263" i="32"/>
  <c r="AB1263" i="32"/>
  <c r="O1263" i="32"/>
  <c r="S1263" i="32"/>
  <c r="W1263" i="32"/>
  <c r="N1263" i="32"/>
  <c r="R1263" i="32"/>
  <c r="V1263" i="32"/>
  <c r="Z1263" i="32"/>
  <c r="AD20" i="34" s="1"/>
  <c r="F1263" i="32"/>
  <c r="Q1263" i="32"/>
  <c r="U1263" i="32"/>
  <c r="Y1263" i="32"/>
  <c r="Y1264" i="32"/>
  <c r="U1264" i="32"/>
  <c r="N1264" i="32"/>
  <c r="R1264" i="32"/>
  <c r="X1264" i="32"/>
  <c r="F1264" i="32"/>
  <c r="Q1264" i="32"/>
  <c r="V1264" i="32"/>
  <c r="AA1264" i="32"/>
  <c r="W1264" i="32"/>
  <c r="L1264" i="32"/>
  <c r="P1264" i="32"/>
  <c r="T1264" i="32"/>
  <c r="AB1264" i="32"/>
  <c r="O1264" i="32"/>
  <c r="S1264" i="32"/>
  <c r="Z1264" i="32"/>
  <c r="AD21" i="34" s="1"/>
  <c r="V1283" i="32"/>
  <c r="N1283" i="32"/>
  <c r="Y1283" i="32"/>
  <c r="U1283" i="32"/>
  <c r="Q1283" i="32"/>
  <c r="F1283" i="32"/>
  <c r="X1283" i="32"/>
  <c r="P1283" i="32"/>
  <c r="R1283" i="32"/>
  <c r="AA1283" i="32"/>
  <c r="W1283" i="32"/>
  <c r="S1283" i="32"/>
  <c r="O1283" i="32"/>
  <c r="AB1283" i="32"/>
  <c r="T1283" i="32"/>
  <c r="L1283" i="32"/>
  <c r="Z1283" i="32"/>
  <c r="AD40" i="34" s="1"/>
  <c r="X1272" i="32"/>
  <c r="P1272" i="32"/>
  <c r="AB1272" i="32"/>
  <c r="L1272" i="32"/>
  <c r="T1272" i="32"/>
  <c r="AA1272" i="32"/>
  <c r="W1272" i="32"/>
  <c r="S1272" i="32"/>
  <c r="O1272" i="32"/>
  <c r="N1272" i="32"/>
  <c r="V1272" i="32"/>
  <c r="Y1272" i="32"/>
  <c r="U1272" i="32"/>
  <c r="Q1272" i="32"/>
  <c r="F1272" i="32"/>
  <c r="R1272" i="32"/>
  <c r="Z1272" i="32"/>
  <c r="N1281" i="32"/>
  <c r="V1281" i="32"/>
  <c r="AA1281" i="32"/>
  <c r="W1281" i="32"/>
  <c r="S1281" i="32"/>
  <c r="O1281" i="32"/>
  <c r="AB1281" i="32"/>
  <c r="T1281" i="32"/>
  <c r="L1281" i="32"/>
  <c r="Z1281" i="32"/>
  <c r="Y1281" i="32"/>
  <c r="U1281" i="32"/>
  <c r="Q1281" i="32"/>
  <c r="F1281" i="32"/>
  <c r="X1281" i="32"/>
  <c r="P1281" i="32"/>
  <c r="R1281" i="32"/>
  <c r="AB1257" i="32"/>
  <c r="T1257" i="32"/>
  <c r="L1257" i="32"/>
  <c r="X1257" i="32"/>
  <c r="P1257" i="32"/>
  <c r="Y1257" i="32"/>
  <c r="U1257" i="32"/>
  <c r="Q1257" i="32"/>
  <c r="F1257" i="32"/>
  <c r="R1257" i="32"/>
  <c r="Z1257" i="32"/>
  <c r="AD14" i="34" s="1"/>
  <c r="AA1257" i="32"/>
  <c r="W1257" i="32"/>
  <c r="S1257" i="32"/>
  <c r="O1257" i="32"/>
  <c r="N1257" i="32"/>
  <c r="V1257" i="32"/>
  <c r="AB1284" i="32"/>
  <c r="T1284" i="32"/>
  <c r="L1284" i="32"/>
  <c r="P1284" i="32"/>
  <c r="X1284" i="32"/>
  <c r="AA1284" i="32"/>
  <c r="W1284" i="32"/>
  <c r="S1284" i="32"/>
  <c r="O1284" i="32"/>
  <c r="N1284" i="32"/>
  <c r="V1284" i="32"/>
  <c r="Y1284" i="32"/>
  <c r="U1284" i="32"/>
  <c r="Q1284" i="32"/>
  <c r="F1284" i="32"/>
  <c r="R1284" i="32"/>
  <c r="Z1284" i="32"/>
  <c r="AA1258" i="32"/>
  <c r="W1258" i="32"/>
  <c r="S1258" i="32"/>
  <c r="O1258" i="32"/>
  <c r="N1258" i="32"/>
  <c r="V1258" i="32"/>
  <c r="P1258" i="32"/>
  <c r="X1258" i="32"/>
  <c r="Y1258" i="32"/>
  <c r="U1258" i="32"/>
  <c r="Q1258" i="32"/>
  <c r="F1258" i="32"/>
  <c r="R1258" i="32"/>
  <c r="Z1258" i="32"/>
  <c r="AD15" i="34" s="1"/>
  <c r="L1258" i="32"/>
  <c r="T1258" i="32"/>
  <c r="AB1258" i="32"/>
  <c r="AA1256" i="32"/>
  <c r="W1256" i="32"/>
  <c r="S1256" i="32"/>
  <c r="O1256" i="32"/>
  <c r="N1256" i="32"/>
  <c r="V1256" i="32"/>
  <c r="L1256" i="32"/>
  <c r="T1256" i="32"/>
  <c r="AB1256" i="32"/>
  <c r="Y1256" i="32"/>
  <c r="U1256" i="32"/>
  <c r="Q1256" i="32"/>
  <c r="F1256" i="32"/>
  <c r="R1256" i="32"/>
  <c r="Z1256" i="32"/>
  <c r="P1256" i="32"/>
  <c r="X1256" i="32"/>
  <c r="AB1249" i="32"/>
  <c r="T1249" i="32"/>
  <c r="L1249" i="32"/>
  <c r="X1249" i="32"/>
  <c r="P1249" i="32"/>
  <c r="Y1249" i="32"/>
  <c r="U1249" i="32"/>
  <c r="Q1249" i="32"/>
  <c r="F1249" i="32"/>
  <c r="R1249" i="32"/>
  <c r="Z1249" i="32"/>
  <c r="AD6" i="34" s="1"/>
  <c r="AA1249" i="32"/>
  <c r="W1249" i="32"/>
  <c r="S1249" i="32"/>
  <c r="O1249" i="32"/>
  <c r="N1249" i="32"/>
  <c r="V1249" i="32"/>
  <c r="AA1265" i="32"/>
  <c r="W1265" i="32"/>
  <c r="S1265" i="32"/>
  <c r="O1265" i="32"/>
  <c r="N1265" i="32"/>
  <c r="V1265" i="32"/>
  <c r="L1265" i="32"/>
  <c r="T1265" i="32"/>
  <c r="AB1265" i="32"/>
  <c r="Y1265" i="32"/>
  <c r="U1265" i="32"/>
  <c r="Q1265" i="32"/>
  <c r="F1265" i="32"/>
  <c r="R1265" i="32"/>
  <c r="Z1265" i="32"/>
  <c r="AD22" i="34" s="1"/>
  <c r="P1265" i="32"/>
  <c r="X1265" i="32"/>
  <c r="AB1288" i="32"/>
  <c r="F1288" i="32"/>
  <c r="Q1288" i="32"/>
  <c r="U1288" i="32"/>
  <c r="Y1288" i="32"/>
  <c r="L1288" i="32"/>
  <c r="P1288" i="32"/>
  <c r="T1288" i="32"/>
  <c r="X1288" i="32"/>
  <c r="O1288" i="32"/>
  <c r="S1288" i="32"/>
  <c r="W1288" i="32"/>
  <c r="AA1288" i="32"/>
  <c r="N1288" i="32"/>
  <c r="R1288" i="32"/>
  <c r="V1288" i="32"/>
  <c r="Z1288" i="32"/>
  <c r="Y1248" i="32"/>
  <c r="U1248" i="32"/>
  <c r="Q1248" i="32"/>
  <c r="F1248" i="32"/>
  <c r="R1248" i="32"/>
  <c r="AA1248" i="32"/>
  <c r="W1248" i="32"/>
  <c r="S1248" i="32"/>
  <c r="O1248" i="32"/>
  <c r="N1248" i="32"/>
  <c r="V1248" i="32"/>
  <c r="Z1248" i="32"/>
  <c r="AD5" i="34" s="1"/>
  <c r="L1248" i="32"/>
  <c r="T1248" i="32"/>
  <c r="AB1248" i="32"/>
  <c r="P1248" i="32"/>
  <c r="X1248" i="32"/>
  <c r="AA1261" i="32"/>
  <c r="L1261" i="32"/>
  <c r="P1261" i="32"/>
  <c r="T1261" i="32"/>
  <c r="X1261" i="32"/>
  <c r="AB1261" i="32"/>
  <c r="O1261" i="32"/>
  <c r="S1261" i="32"/>
  <c r="W1261" i="32"/>
  <c r="N1261" i="32"/>
  <c r="R1261" i="32"/>
  <c r="V1261" i="32"/>
  <c r="Z1261" i="32"/>
  <c r="AD18" i="34" s="1"/>
  <c r="F1261" i="32"/>
  <c r="Q1261" i="32"/>
  <c r="U1261" i="32"/>
  <c r="Y1261" i="32"/>
  <c r="X1286" i="32"/>
  <c r="P1286" i="32"/>
  <c r="AB1286" i="32"/>
  <c r="L1286" i="32"/>
  <c r="T1286" i="32"/>
  <c r="AA1286" i="32"/>
  <c r="W1286" i="32"/>
  <c r="S1286" i="32"/>
  <c r="O1286" i="32"/>
  <c r="N1286" i="32"/>
  <c r="V1286" i="32"/>
  <c r="Y1286" i="32"/>
  <c r="U1286" i="32"/>
  <c r="Q1286" i="32"/>
  <c r="F1286" i="32"/>
  <c r="R1286" i="32"/>
  <c r="Z1286" i="32"/>
  <c r="AD43" i="34" s="1"/>
  <c r="AA1273" i="32"/>
  <c r="W1273" i="32"/>
  <c r="S1273" i="32"/>
  <c r="O1273" i="32"/>
  <c r="N1273" i="32"/>
  <c r="V1273" i="32"/>
  <c r="L1273" i="32"/>
  <c r="T1273" i="32"/>
  <c r="AB1273" i="32"/>
  <c r="Y1273" i="32"/>
  <c r="U1273" i="32"/>
  <c r="Q1273" i="32"/>
  <c r="F1273" i="32"/>
  <c r="R1273" i="32"/>
  <c r="Z1273" i="32"/>
  <c r="P1273" i="32"/>
  <c r="X1273" i="32"/>
  <c r="E118" i="32"/>
  <c r="J118" i="32" s="1"/>
  <c r="E102" i="32"/>
  <c r="J102" i="32" s="1"/>
  <c r="E105" i="32"/>
  <c r="J105" i="32" s="1"/>
  <c r="E114" i="32"/>
  <c r="J114" i="32" s="1"/>
  <c r="E133" i="32"/>
  <c r="J133" i="32" s="1"/>
  <c r="E124" i="32"/>
  <c r="J124" i="32" s="1"/>
  <c r="E108" i="32"/>
  <c r="J108" i="32" s="1"/>
  <c r="O96" i="32"/>
  <c r="E121" i="32"/>
  <c r="J121" i="32" s="1"/>
  <c r="E101" i="32"/>
  <c r="J101" i="32" s="1"/>
  <c r="E120" i="32"/>
  <c r="J120" i="32" s="1"/>
  <c r="E115" i="32"/>
  <c r="J115" i="32" s="1"/>
  <c r="E137" i="32"/>
  <c r="J137" i="32" s="1"/>
  <c r="E135" i="32"/>
  <c r="J135" i="32" s="1"/>
  <c r="E104" i="32"/>
  <c r="J104" i="32" s="1"/>
  <c r="E127" i="32"/>
  <c r="J127" i="32" s="1"/>
  <c r="E100" i="32"/>
  <c r="J100" i="32" s="1"/>
  <c r="E122" i="32"/>
  <c r="J122" i="32" s="1"/>
  <c r="E113" i="32"/>
  <c r="J113" i="32" s="1"/>
  <c r="R97" i="32"/>
  <c r="E123" i="32"/>
  <c r="J123" i="32" s="1"/>
  <c r="Y97" i="32"/>
  <c r="E119" i="32"/>
  <c r="J119" i="32" s="1"/>
  <c r="E138" i="32"/>
  <c r="J138" i="32" s="1"/>
  <c r="O1108" i="32"/>
  <c r="E1148" i="32"/>
  <c r="J1148" i="32" s="1"/>
  <c r="E1136" i="32"/>
  <c r="J1136" i="32" s="1"/>
  <c r="E1138" i="32"/>
  <c r="J1138" i="32" s="1"/>
  <c r="E1125" i="32"/>
  <c r="J1125" i="32" s="1"/>
  <c r="E1118" i="32"/>
  <c r="J1118" i="32" s="1"/>
  <c r="X1109" i="32"/>
  <c r="AA1109" i="32"/>
  <c r="E1115" i="32"/>
  <c r="J1115" i="32" s="1"/>
  <c r="E1127" i="32"/>
  <c r="J1127" i="32" s="1"/>
  <c r="E1150" i="32"/>
  <c r="J1150" i="32" s="1"/>
  <c r="Y1109" i="32"/>
  <c r="E1142" i="32"/>
  <c r="J1142" i="32" s="1"/>
  <c r="E1146" i="32"/>
  <c r="J1146" i="32" s="1"/>
  <c r="E1116" i="32"/>
  <c r="J1116" i="32" s="1"/>
  <c r="E1120" i="32"/>
  <c r="J1120" i="32" s="1"/>
  <c r="E1129" i="32"/>
  <c r="J1129" i="32" s="1"/>
  <c r="E1149" i="32"/>
  <c r="J1149" i="32" s="1"/>
  <c r="E1124" i="32"/>
  <c r="J1124" i="32" s="1"/>
  <c r="E1130" i="32"/>
  <c r="J1130" i="32" s="1"/>
  <c r="E1112" i="32"/>
  <c r="J1112" i="32" s="1"/>
  <c r="E1113" i="32"/>
  <c r="J1113" i="32" s="1"/>
  <c r="E1145" i="32"/>
  <c r="J1145" i="32" s="1"/>
  <c r="E1140" i="32"/>
  <c r="J1140" i="32" s="1"/>
  <c r="G888" i="32"/>
  <c r="K888" i="32"/>
  <c r="G915" i="32"/>
  <c r="K915" i="32"/>
  <c r="K918" i="32"/>
  <c r="G918" i="32"/>
  <c r="G891" i="32"/>
  <c r="K891" i="32"/>
  <c r="G899" i="32"/>
  <c r="K899" i="32"/>
  <c r="K906" i="32"/>
  <c r="G906" i="32"/>
  <c r="G880" i="32"/>
  <c r="K880" i="32"/>
  <c r="K909" i="32"/>
  <c r="G909" i="32"/>
  <c r="K917" i="32"/>
  <c r="G917" i="32"/>
  <c r="G905" i="32"/>
  <c r="K905" i="32"/>
  <c r="G902" i="32"/>
  <c r="K902" i="32"/>
  <c r="G901" i="32"/>
  <c r="K901" i="32"/>
  <c r="G895" i="32"/>
  <c r="K895" i="32"/>
  <c r="G885" i="32"/>
  <c r="K885" i="32"/>
  <c r="G904" i="32"/>
  <c r="K904" i="32"/>
  <c r="K913" i="32"/>
  <c r="G913" i="32"/>
  <c r="G881" i="32"/>
  <c r="K881" i="32"/>
  <c r="G893" i="32"/>
  <c r="K893" i="32"/>
  <c r="G887" i="32"/>
  <c r="K887" i="32"/>
  <c r="G894" i="32"/>
  <c r="K894" i="32"/>
  <c r="G920" i="32"/>
  <c r="K920" i="32"/>
  <c r="F921" i="32"/>
  <c r="H919" i="32"/>
  <c r="Y5" i="32"/>
  <c r="E18" i="32"/>
  <c r="J18" i="32" s="1"/>
  <c r="E29" i="32"/>
  <c r="J29" i="32" s="1"/>
  <c r="E33" i="32"/>
  <c r="J33" i="32" s="1"/>
  <c r="E36" i="32"/>
  <c r="J36" i="32" s="1"/>
  <c r="E42" i="32"/>
  <c r="J42" i="32" s="1"/>
  <c r="E23" i="32"/>
  <c r="J23" i="32" s="1"/>
  <c r="E46" i="32"/>
  <c r="J46" i="32" s="1"/>
  <c r="O4" i="32"/>
  <c r="E17" i="32"/>
  <c r="J17" i="32" s="1"/>
  <c r="E27" i="32"/>
  <c r="J27" i="32" s="1"/>
  <c r="E35" i="32"/>
  <c r="J35" i="32" s="1"/>
  <c r="E30" i="32"/>
  <c r="J30" i="32" s="1"/>
  <c r="X5" i="32"/>
  <c r="E39" i="32"/>
  <c r="J39" i="32" s="1"/>
  <c r="E9" i="32"/>
  <c r="J9" i="32" s="1"/>
  <c r="Z5" i="32"/>
  <c r="C4" i="34" s="1"/>
  <c r="E14" i="32"/>
  <c r="J14" i="32" s="1"/>
  <c r="R5" i="32"/>
  <c r="E12" i="32"/>
  <c r="J12" i="32" s="1"/>
  <c r="E20" i="32"/>
  <c r="J20" i="32" s="1"/>
  <c r="E7" i="32"/>
  <c r="J7" i="32" s="1"/>
  <c r="E6" i="32"/>
  <c r="J6" i="32" s="1"/>
  <c r="E8" i="32"/>
  <c r="J8" i="32" s="1"/>
  <c r="E16" i="32"/>
  <c r="J16" i="32" s="1"/>
  <c r="U4" i="32"/>
  <c r="E19" i="32"/>
  <c r="J19" i="32" s="1"/>
  <c r="AB5" i="32"/>
  <c r="E10" i="32"/>
  <c r="J10" i="32" s="1"/>
  <c r="E24" i="32"/>
  <c r="J24" i="32" s="1"/>
  <c r="E37" i="32"/>
  <c r="J37" i="32" s="1"/>
  <c r="E43" i="32"/>
  <c r="J43" i="32" s="1"/>
  <c r="E22" i="32"/>
  <c r="J22" i="32" s="1"/>
  <c r="E28" i="32"/>
  <c r="J28" i="32" s="1"/>
  <c r="E38" i="32"/>
  <c r="J38" i="32" s="1"/>
  <c r="E44" i="32"/>
  <c r="J44" i="32" s="1"/>
  <c r="E11" i="32"/>
  <c r="J11" i="32" s="1"/>
  <c r="E21" i="32"/>
  <c r="J21" i="32" s="1"/>
  <c r="E34" i="32"/>
  <c r="J34" i="32" s="1"/>
  <c r="E40" i="32"/>
  <c r="J40" i="32" s="1"/>
  <c r="E13" i="32"/>
  <c r="J13" i="32" s="1"/>
  <c r="E25" i="32"/>
  <c r="J25" i="32" s="1"/>
  <c r="E31" i="32"/>
  <c r="J31" i="32" s="1"/>
  <c r="E41" i="32"/>
  <c r="J41" i="32" s="1"/>
  <c r="E47" i="32"/>
  <c r="J47" i="32" s="1"/>
  <c r="E45" i="32"/>
  <c r="J45" i="32" s="1"/>
  <c r="E26" i="32"/>
  <c r="J26" i="32" s="1"/>
  <c r="E32" i="32"/>
  <c r="J32" i="32" s="1"/>
  <c r="AA5" i="32"/>
  <c r="E15" i="32"/>
  <c r="J15" i="32" s="1"/>
  <c r="X741" i="32"/>
  <c r="AA741" i="32"/>
  <c r="E744" i="32"/>
  <c r="J744" i="32" s="1"/>
  <c r="E754" i="32"/>
  <c r="J754" i="32" s="1"/>
  <c r="E758" i="32"/>
  <c r="J758" i="32" s="1"/>
  <c r="E762" i="32"/>
  <c r="J762" i="32" s="1"/>
  <c r="E766" i="32"/>
  <c r="J766" i="32" s="1"/>
  <c r="E770" i="32"/>
  <c r="J770" i="32" s="1"/>
  <c r="E774" i="32"/>
  <c r="J774" i="32" s="1"/>
  <c r="E778" i="32"/>
  <c r="J778" i="32" s="1"/>
  <c r="E782" i="32"/>
  <c r="J782" i="32" s="1"/>
  <c r="O740" i="32"/>
  <c r="E750" i="32"/>
  <c r="J750" i="32" s="1"/>
  <c r="E755" i="32"/>
  <c r="J755" i="32" s="1"/>
  <c r="E759" i="32"/>
  <c r="J759" i="32" s="1"/>
  <c r="E763" i="32"/>
  <c r="J763" i="32" s="1"/>
  <c r="E767" i="32"/>
  <c r="J767" i="32" s="1"/>
  <c r="E771" i="32"/>
  <c r="J771" i="32" s="1"/>
  <c r="E775" i="32"/>
  <c r="J775" i="32" s="1"/>
  <c r="E779" i="32"/>
  <c r="J779" i="32" s="1"/>
  <c r="E783" i="32"/>
  <c r="J783" i="32" s="1"/>
  <c r="AB741" i="32"/>
  <c r="E756" i="32"/>
  <c r="J756" i="32" s="1"/>
  <c r="E764" i="32"/>
  <c r="J764" i="32" s="1"/>
  <c r="E772" i="32"/>
  <c r="J772" i="32" s="1"/>
  <c r="E780" i="32"/>
  <c r="J780" i="32" s="1"/>
  <c r="Z741" i="32"/>
  <c r="S4" i="34" s="1"/>
  <c r="E757" i="32"/>
  <c r="J757" i="32" s="1"/>
  <c r="E765" i="32"/>
  <c r="J765" i="32" s="1"/>
  <c r="E773" i="32"/>
  <c r="J773" i="32" s="1"/>
  <c r="E781" i="32"/>
  <c r="J781" i="32" s="1"/>
  <c r="E761" i="32"/>
  <c r="J761" i="32" s="1"/>
  <c r="E777" i="32"/>
  <c r="J777" i="32" s="1"/>
  <c r="E752" i="32"/>
  <c r="J752" i="32" s="1"/>
  <c r="E768" i="32"/>
  <c r="J768" i="32" s="1"/>
  <c r="E753" i="32"/>
  <c r="J753" i="32" s="1"/>
  <c r="E760" i="32"/>
  <c r="J760" i="32" s="1"/>
  <c r="E776" i="32"/>
  <c r="J776" i="32" s="1"/>
  <c r="E749" i="32"/>
  <c r="J749" i="32" s="1"/>
  <c r="E751" i="32"/>
  <c r="J751" i="32" s="1"/>
  <c r="E742" i="32"/>
  <c r="J742" i="32" s="1"/>
  <c r="E743" i="32"/>
  <c r="J743" i="32" s="1"/>
  <c r="E747" i="32"/>
  <c r="J747" i="32" s="1"/>
  <c r="R741" i="32"/>
  <c r="E745" i="32"/>
  <c r="J745" i="32" s="1"/>
  <c r="Y741" i="32"/>
  <c r="E746" i="32"/>
  <c r="J746" i="32" s="1"/>
  <c r="E748" i="32"/>
  <c r="J748" i="32" s="1"/>
  <c r="U740" i="32"/>
  <c r="E769" i="32"/>
  <c r="J769" i="32" s="1"/>
  <c r="E1460" i="32"/>
  <c r="J1460" i="32" s="1"/>
  <c r="E1465" i="32"/>
  <c r="J1465" i="32" s="1"/>
  <c r="E1457" i="32"/>
  <c r="J1457" i="32" s="1"/>
  <c r="E1445" i="32"/>
  <c r="J1445" i="32" s="1"/>
  <c r="E1437" i="32"/>
  <c r="J1437" i="32" s="1"/>
  <c r="E1470" i="32"/>
  <c r="J1470" i="32" s="1"/>
  <c r="E1454" i="32"/>
  <c r="J1454" i="32" s="1"/>
  <c r="E1438" i="32"/>
  <c r="J1438" i="32" s="1"/>
  <c r="E1452" i="32"/>
  <c r="J1452" i="32" s="1"/>
  <c r="E1473" i="32"/>
  <c r="J1473" i="32" s="1"/>
  <c r="E1469" i="32"/>
  <c r="J1469" i="32" s="1"/>
  <c r="E1461" i="32"/>
  <c r="J1461" i="32" s="1"/>
  <c r="E1449" i="32"/>
  <c r="J1449" i="32" s="1"/>
  <c r="E1441" i="32"/>
  <c r="J1441" i="32" s="1"/>
  <c r="E1433" i="32"/>
  <c r="J1433" i="32" s="1"/>
  <c r="E1459" i="32"/>
  <c r="J1459" i="32" s="1"/>
  <c r="E1443" i="32"/>
  <c r="J1443" i="32" s="1"/>
  <c r="E1439" i="32"/>
  <c r="J1439" i="32" s="1"/>
  <c r="E1453" i="32"/>
  <c r="J1453" i="32" s="1"/>
  <c r="E1464" i="32"/>
  <c r="J1464" i="32" s="1"/>
  <c r="E1448" i="32"/>
  <c r="J1448" i="32" s="1"/>
  <c r="E1451" i="32"/>
  <c r="J1451" i="32" s="1"/>
  <c r="E1435" i="32"/>
  <c r="J1435" i="32" s="1"/>
  <c r="E1444" i="32"/>
  <c r="J1444" i="32" s="1"/>
  <c r="E1471" i="32"/>
  <c r="J1471" i="32" s="1"/>
  <c r="X1431" i="32"/>
  <c r="E1442" i="32"/>
  <c r="J1442" i="32" s="1"/>
  <c r="AA1431" i="32"/>
  <c r="R1431" i="32"/>
  <c r="E1456" i="32"/>
  <c r="J1456" i="32" s="1"/>
  <c r="AB1431" i="32"/>
  <c r="E1458" i="32"/>
  <c r="J1458" i="32" s="1"/>
  <c r="E1455" i="32"/>
  <c r="J1455" i="32" s="1"/>
  <c r="E1450" i="32"/>
  <c r="J1450" i="32" s="1"/>
  <c r="Z1431" i="32"/>
  <c r="AH4" i="34" s="1"/>
  <c r="Y1431" i="32"/>
  <c r="E1467" i="32"/>
  <c r="J1467" i="32" s="1"/>
  <c r="E1447" i="32"/>
  <c r="J1447" i="32" s="1"/>
  <c r="E1463" i="32"/>
  <c r="J1463" i="32" s="1"/>
  <c r="U1430" i="32"/>
  <c r="E1432" i="32"/>
  <c r="J1432" i="32" s="1"/>
  <c r="E1440" i="32"/>
  <c r="J1440" i="32" s="1"/>
  <c r="E1436" i="32"/>
  <c r="J1436" i="32" s="1"/>
  <c r="O1430" i="32"/>
  <c r="E1462" i="32"/>
  <c r="J1462" i="32" s="1"/>
  <c r="E1468" i="32"/>
  <c r="J1468" i="32" s="1"/>
  <c r="E1446" i="32"/>
  <c r="J1446" i="32" s="1"/>
  <c r="M1431" i="32"/>
  <c r="E1472" i="32"/>
  <c r="J1472" i="32" s="1"/>
  <c r="E1466" i="32"/>
  <c r="J1466" i="32" s="1"/>
  <c r="E1434" i="32"/>
  <c r="J1434" i="32" s="1"/>
  <c r="E1045" i="32"/>
  <c r="J1045" i="32" s="1"/>
  <c r="E1024" i="32"/>
  <c r="J1024" i="32" s="1"/>
  <c r="E1029" i="32"/>
  <c r="J1029" i="32" s="1"/>
  <c r="E1027" i="32"/>
  <c r="J1027" i="32" s="1"/>
  <c r="E1056" i="32"/>
  <c r="J1056" i="32" s="1"/>
  <c r="E1051" i="32"/>
  <c r="J1051" i="32" s="1"/>
  <c r="E1042" i="32"/>
  <c r="J1042" i="32" s="1"/>
  <c r="E1054" i="32"/>
  <c r="J1054" i="32" s="1"/>
  <c r="E1047" i="32"/>
  <c r="J1047" i="32" s="1"/>
  <c r="E1044" i="32"/>
  <c r="J1044" i="32" s="1"/>
  <c r="E1058" i="32"/>
  <c r="J1058" i="32" s="1"/>
  <c r="E1032" i="32"/>
  <c r="J1032" i="32" s="1"/>
  <c r="AB1017" i="32"/>
  <c r="AA1017" i="32"/>
  <c r="E1050" i="32"/>
  <c r="J1050" i="32" s="1"/>
  <c r="E1039" i="32"/>
  <c r="J1039" i="32" s="1"/>
  <c r="E1034" i="32"/>
  <c r="J1034" i="32" s="1"/>
  <c r="E1046" i="32"/>
  <c r="J1046" i="32" s="1"/>
  <c r="R1017" i="32"/>
  <c r="E1026" i="32"/>
  <c r="J1026" i="32" s="1"/>
  <c r="E1028" i="32"/>
  <c r="J1028" i="32" s="1"/>
  <c r="E1022" i="32"/>
  <c r="J1022" i="32" s="1"/>
  <c r="E1021" i="32"/>
  <c r="J1021" i="32" s="1"/>
  <c r="E1018" i="32"/>
  <c r="J1018" i="32" s="1"/>
  <c r="E1038" i="32"/>
  <c r="J1038" i="32" s="1"/>
  <c r="E1048" i="32"/>
  <c r="J1048" i="32" s="1"/>
  <c r="Z1017" i="32"/>
  <c r="Y4" i="34" s="1"/>
  <c r="E1019" i="32"/>
  <c r="J1019" i="32" s="1"/>
  <c r="Y1017" i="32"/>
  <c r="E1025" i="32"/>
  <c r="J1025" i="32" s="1"/>
  <c r="U1016" i="32"/>
  <c r="E1031" i="32"/>
  <c r="J1031" i="32" s="1"/>
  <c r="E1041" i="32"/>
  <c r="J1041" i="32" s="1"/>
  <c r="E1036" i="32"/>
  <c r="J1036" i="32" s="1"/>
  <c r="O1016" i="32"/>
  <c r="E1037" i="32"/>
  <c r="J1037" i="32" s="1"/>
  <c r="E1059" i="32"/>
  <c r="J1059" i="32" s="1"/>
  <c r="M1017" i="32"/>
  <c r="E1057" i="32"/>
  <c r="J1057" i="32" s="1"/>
  <c r="E1033" i="32"/>
  <c r="J1033" i="32" s="1"/>
  <c r="E1052" i="32"/>
  <c r="J1052" i="32" s="1"/>
  <c r="X1017" i="32"/>
  <c r="E1040" i="32"/>
  <c r="J1040" i="32" s="1"/>
  <c r="E1035" i="32"/>
  <c r="J1035" i="32" s="1"/>
  <c r="E1023" i="32"/>
  <c r="J1023" i="32" s="1"/>
  <c r="E1030" i="32"/>
  <c r="J1030" i="32" s="1"/>
  <c r="E1053" i="32"/>
  <c r="J1053" i="32" s="1"/>
  <c r="E1049" i="32"/>
  <c r="J1049" i="32" s="1"/>
  <c r="E1043" i="32"/>
  <c r="J1043" i="32" s="1"/>
  <c r="E1020" i="32"/>
  <c r="J1020" i="32" s="1"/>
  <c r="E1055" i="32"/>
  <c r="J1055" i="32" s="1"/>
  <c r="E179" i="32"/>
  <c r="J179" i="32" s="1"/>
  <c r="E177" i="32"/>
  <c r="J177" i="32" s="1"/>
  <c r="E172" i="32"/>
  <c r="J172" i="32" s="1"/>
  <c r="E170" i="32"/>
  <c r="J170" i="32" s="1"/>
  <c r="E167" i="32"/>
  <c r="J167" i="32" s="1"/>
  <c r="E165" i="32"/>
  <c r="J165" i="32" s="1"/>
  <c r="E162" i="32"/>
  <c r="J162" i="32" s="1"/>
  <c r="E151" i="32"/>
  <c r="J151" i="32" s="1"/>
  <c r="E148" i="32"/>
  <c r="J148" i="32" s="1"/>
  <c r="E182" i="32"/>
  <c r="J182" i="32" s="1"/>
  <c r="E174" i="32"/>
  <c r="J174" i="32" s="1"/>
  <c r="E159" i="32"/>
  <c r="J159" i="32" s="1"/>
  <c r="E157" i="32"/>
  <c r="J157" i="32" s="1"/>
  <c r="E154" i="32"/>
  <c r="J154" i="32" s="1"/>
  <c r="E184" i="32"/>
  <c r="J184" i="32" s="1"/>
  <c r="E178" i="32"/>
  <c r="J178" i="32" s="1"/>
  <c r="E168" i="32"/>
  <c r="J168" i="32" s="1"/>
  <c r="E163" i="32"/>
  <c r="J163" i="32" s="1"/>
  <c r="E152" i="32"/>
  <c r="J152" i="32" s="1"/>
  <c r="E146" i="32"/>
  <c r="J146" i="32" s="1"/>
  <c r="E183" i="32"/>
  <c r="J183" i="32" s="1"/>
  <c r="E173" i="32"/>
  <c r="J173" i="32" s="1"/>
  <c r="E158" i="32"/>
  <c r="J158" i="32" s="1"/>
  <c r="E145" i="32"/>
  <c r="J145" i="32" s="1"/>
  <c r="AB143" i="32"/>
  <c r="Z143" i="32"/>
  <c r="F4" i="34" s="1"/>
  <c r="R143" i="32"/>
  <c r="E175" i="32"/>
  <c r="J175" i="32" s="1"/>
  <c r="E155" i="32"/>
  <c r="J155" i="32" s="1"/>
  <c r="E144" i="32"/>
  <c r="J144" i="32" s="1"/>
  <c r="Y143" i="32"/>
  <c r="E180" i="32"/>
  <c r="J180" i="32" s="1"/>
  <c r="E171" i="32"/>
  <c r="J171" i="32" s="1"/>
  <c r="E161" i="32"/>
  <c r="J161" i="32" s="1"/>
  <c r="E149" i="32"/>
  <c r="J149" i="32" s="1"/>
  <c r="AA143" i="32"/>
  <c r="E176" i="32"/>
  <c r="J176" i="32" s="1"/>
  <c r="O142" i="32"/>
  <c r="E166" i="32"/>
  <c r="J166" i="32" s="1"/>
  <c r="U142" i="32"/>
  <c r="X143" i="32"/>
  <c r="E147" i="32"/>
  <c r="J147" i="32" s="1"/>
  <c r="E153" i="32"/>
  <c r="J153" i="32" s="1"/>
  <c r="E164" i="32"/>
  <c r="J164" i="32" s="1"/>
  <c r="E181" i="32"/>
  <c r="J181" i="32" s="1"/>
  <c r="E150" i="32"/>
  <c r="J150" i="32" s="1"/>
  <c r="E156" i="32"/>
  <c r="J156" i="32" s="1"/>
  <c r="E169" i="32"/>
  <c r="J169" i="32" s="1"/>
  <c r="E185" i="32"/>
  <c r="J185" i="32" s="1"/>
  <c r="E160" i="32"/>
  <c r="J160" i="32" s="1"/>
  <c r="E354" i="32"/>
  <c r="J354" i="32" s="1"/>
  <c r="E346" i="32"/>
  <c r="J346" i="32" s="1"/>
  <c r="E364" i="32"/>
  <c r="J364" i="32" s="1"/>
  <c r="E360" i="32"/>
  <c r="J360" i="32" s="1"/>
  <c r="E357" i="32"/>
  <c r="J357" i="32" s="1"/>
  <c r="E350" i="32"/>
  <c r="J350" i="32" s="1"/>
  <c r="E348" i="32"/>
  <c r="J348" i="32" s="1"/>
  <c r="E342" i="32"/>
  <c r="J342" i="32" s="1"/>
  <c r="E340" i="32"/>
  <c r="J340" i="32" s="1"/>
  <c r="E336" i="32"/>
  <c r="J336" i="32" s="1"/>
  <c r="E333" i="32"/>
  <c r="J333" i="32" s="1"/>
  <c r="E330" i="32"/>
  <c r="J330" i="32" s="1"/>
  <c r="AA327" i="32"/>
  <c r="U326" i="32"/>
  <c r="E361" i="32"/>
  <c r="J361" i="32" s="1"/>
  <c r="E349" i="32"/>
  <c r="J349" i="32" s="1"/>
  <c r="E343" i="32"/>
  <c r="J343" i="32" s="1"/>
  <c r="E338" i="32"/>
  <c r="J338" i="32" s="1"/>
  <c r="E332" i="32"/>
  <c r="J332" i="32" s="1"/>
  <c r="E353" i="32"/>
  <c r="J353" i="32" s="1"/>
  <c r="E347" i="32"/>
  <c r="J347" i="32" s="1"/>
  <c r="E358" i="32"/>
  <c r="J358" i="32" s="1"/>
  <c r="E335" i="32"/>
  <c r="J335" i="32" s="1"/>
  <c r="R327" i="32"/>
  <c r="E355" i="32"/>
  <c r="J355" i="32" s="1"/>
  <c r="E345" i="32"/>
  <c r="J345" i="32" s="1"/>
  <c r="Y327" i="32"/>
  <c r="Z327" i="32"/>
  <c r="J4" i="34" s="1"/>
  <c r="O326" i="32"/>
  <c r="E369" i="32"/>
  <c r="J369" i="32" s="1"/>
  <c r="E329" i="32"/>
  <c r="J329" i="32" s="1"/>
  <c r="E367" i="32"/>
  <c r="J367" i="32" s="1"/>
  <c r="E341" i="32"/>
  <c r="J341" i="32" s="1"/>
  <c r="X327" i="32"/>
  <c r="E351" i="32"/>
  <c r="J351" i="32" s="1"/>
  <c r="E328" i="32"/>
  <c r="J328" i="32" s="1"/>
  <c r="AB327" i="32"/>
  <c r="E331" i="32"/>
  <c r="J331" i="32" s="1"/>
  <c r="E334" i="32"/>
  <c r="J334" i="32" s="1"/>
  <c r="E352" i="32"/>
  <c r="J352" i="32" s="1"/>
  <c r="E365" i="32"/>
  <c r="J365" i="32" s="1"/>
  <c r="E339" i="32"/>
  <c r="J339" i="32" s="1"/>
  <c r="E359" i="32"/>
  <c r="J359" i="32" s="1"/>
  <c r="E363" i="32"/>
  <c r="J363" i="32" s="1"/>
  <c r="E356" i="32"/>
  <c r="J356" i="32" s="1"/>
  <c r="E337" i="32"/>
  <c r="J337" i="32" s="1"/>
  <c r="E368" i="32"/>
  <c r="J368" i="32" s="1"/>
  <c r="E344" i="32"/>
  <c r="J344" i="32" s="1"/>
  <c r="E366" i="32"/>
  <c r="J366" i="32" s="1"/>
  <c r="E362" i="32"/>
  <c r="J362" i="32" s="1"/>
  <c r="AB833" i="32"/>
  <c r="Y833" i="32"/>
  <c r="X833" i="32"/>
  <c r="E873" i="32"/>
  <c r="J873" i="32" s="1"/>
  <c r="E847" i="32"/>
  <c r="J847" i="32" s="1"/>
  <c r="E863" i="32"/>
  <c r="J863" i="32" s="1"/>
  <c r="E850" i="32"/>
  <c r="J850" i="32" s="1"/>
  <c r="E834" i="32"/>
  <c r="J834" i="32" s="1"/>
  <c r="E842" i="32"/>
  <c r="J842" i="32" s="1"/>
  <c r="E852" i="32"/>
  <c r="J852" i="32" s="1"/>
  <c r="E860" i="32"/>
  <c r="J860" i="32" s="1"/>
  <c r="E856" i="32"/>
  <c r="J856" i="32" s="1"/>
  <c r="E851" i="32"/>
  <c r="J851" i="32" s="1"/>
  <c r="U832" i="32"/>
  <c r="E862" i="32"/>
  <c r="J862" i="32" s="1"/>
  <c r="E841" i="32"/>
  <c r="J841" i="32" s="1"/>
  <c r="E869" i="32"/>
  <c r="J869" i="32" s="1"/>
  <c r="E858" i="32"/>
  <c r="J858" i="32" s="1"/>
  <c r="E840" i="32"/>
  <c r="J840" i="32" s="1"/>
  <c r="E859" i="32"/>
  <c r="J859" i="32" s="1"/>
  <c r="E868" i="32"/>
  <c r="J868" i="32" s="1"/>
  <c r="E839" i="32"/>
  <c r="J839" i="32" s="1"/>
  <c r="E836" i="32"/>
  <c r="J836" i="32" s="1"/>
  <c r="E855" i="32"/>
  <c r="J855" i="32" s="1"/>
  <c r="AA833" i="32"/>
  <c r="E844" i="32"/>
  <c r="J844" i="32" s="1"/>
  <c r="E861" i="32"/>
  <c r="J861" i="32" s="1"/>
  <c r="E864" i="32"/>
  <c r="J864" i="32" s="1"/>
  <c r="E846" i="32"/>
  <c r="J846" i="32" s="1"/>
  <c r="E845" i="32"/>
  <c r="J845" i="32" s="1"/>
  <c r="O832" i="32"/>
  <c r="E870" i="32"/>
  <c r="J870" i="32" s="1"/>
  <c r="E872" i="32"/>
  <c r="J872" i="32" s="1"/>
  <c r="E843" i="32"/>
  <c r="J843" i="32" s="1"/>
  <c r="E835" i="32"/>
  <c r="J835" i="32" s="1"/>
  <c r="E849" i="32"/>
  <c r="J849" i="32" s="1"/>
  <c r="E874" i="32"/>
  <c r="J874" i="32" s="1"/>
  <c r="E875" i="32"/>
  <c r="J875" i="32" s="1"/>
  <c r="E853" i="32"/>
  <c r="J853" i="32" s="1"/>
  <c r="E871" i="32"/>
  <c r="J871" i="32" s="1"/>
  <c r="E838" i="32"/>
  <c r="J838" i="32" s="1"/>
  <c r="E848" i="32"/>
  <c r="J848" i="32" s="1"/>
  <c r="E865" i="32"/>
  <c r="J865" i="32" s="1"/>
  <c r="E857" i="32"/>
  <c r="J857" i="32" s="1"/>
  <c r="E866" i="32"/>
  <c r="J866" i="32" s="1"/>
  <c r="R833" i="32"/>
  <c r="Z833" i="32"/>
  <c r="U4" i="34" s="1"/>
  <c r="E837" i="32"/>
  <c r="J837" i="32" s="1"/>
  <c r="E867" i="32"/>
  <c r="J867" i="32" s="1"/>
  <c r="E854" i="32"/>
  <c r="J854" i="32" s="1"/>
  <c r="E1479" i="32"/>
  <c r="J1479" i="32" s="1"/>
  <c r="R1477" i="32"/>
  <c r="E1482" i="32"/>
  <c r="J1482" i="32" s="1"/>
  <c r="E1518" i="32"/>
  <c r="J1518" i="32" s="1"/>
  <c r="E1494" i="32"/>
  <c r="J1494" i="32" s="1"/>
  <c r="E1478" i="32"/>
  <c r="J1478" i="32" s="1"/>
  <c r="O1476" i="32"/>
  <c r="E1511" i="32"/>
  <c r="J1511" i="32" s="1"/>
  <c r="E1506" i="32"/>
  <c r="J1506" i="32" s="1"/>
  <c r="E1517" i="32"/>
  <c r="J1517" i="32" s="1"/>
  <c r="E1502" i="32"/>
  <c r="J1502" i="32" s="1"/>
  <c r="E1486" i="32"/>
  <c r="J1486" i="32" s="1"/>
  <c r="Z1477" i="32"/>
  <c r="AI4" i="34" s="1"/>
  <c r="E1507" i="32"/>
  <c r="J1507" i="32" s="1"/>
  <c r="E1499" i="32"/>
  <c r="J1499" i="32" s="1"/>
  <c r="E1503" i="32"/>
  <c r="J1503" i="32" s="1"/>
  <c r="E1490" i="32"/>
  <c r="J1490" i="32" s="1"/>
  <c r="E1495" i="32"/>
  <c r="J1495" i="32" s="1"/>
  <c r="E1510" i="32"/>
  <c r="J1510" i="32" s="1"/>
  <c r="E1498" i="32"/>
  <c r="J1498" i="32" s="1"/>
  <c r="E1496" i="32"/>
  <c r="J1496" i="32" s="1"/>
  <c r="E1504" i="32"/>
  <c r="J1504" i="32" s="1"/>
  <c r="E1516" i="32"/>
  <c r="J1516" i="32" s="1"/>
  <c r="E1485" i="32"/>
  <c r="J1485" i="32" s="1"/>
  <c r="E1489" i="32"/>
  <c r="J1489" i="32" s="1"/>
  <c r="E1501" i="32"/>
  <c r="J1501" i="32" s="1"/>
  <c r="E1491" i="32"/>
  <c r="J1491" i="32" s="1"/>
  <c r="Y1477" i="32"/>
  <c r="E1500" i="32"/>
  <c r="J1500" i="32" s="1"/>
  <c r="E1512" i="32"/>
  <c r="J1512" i="32" s="1"/>
  <c r="E1481" i="32"/>
  <c r="J1481" i="32" s="1"/>
  <c r="AA1477" i="32"/>
  <c r="E1484" i="32"/>
  <c r="J1484" i="32" s="1"/>
  <c r="E1497" i="32"/>
  <c r="J1497" i="32" s="1"/>
  <c r="E1509" i="32"/>
  <c r="J1509" i="32" s="1"/>
  <c r="AB1477" i="32"/>
  <c r="E1492" i="32"/>
  <c r="J1492" i="32" s="1"/>
  <c r="U1476" i="32"/>
  <c r="M1477" i="32"/>
  <c r="E1514" i="32"/>
  <c r="J1514" i="32" s="1"/>
  <c r="E1483" i="32"/>
  <c r="J1483" i="32" s="1"/>
  <c r="E1488" i="32"/>
  <c r="J1488" i="32" s="1"/>
  <c r="E1519" i="32"/>
  <c r="J1519" i="32" s="1"/>
  <c r="E1513" i="32"/>
  <c r="J1513" i="32" s="1"/>
  <c r="E1480" i="32"/>
  <c r="J1480" i="32" s="1"/>
  <c r="E1493" i="32"/>
  <c r="J1493" i="32" s="1"/>
  <c r="E1508" i="32"/>
  <c r="J1508" i="32" s="1"/>
  <c r="X1477" i="32"/>
  <c r="E1515" i="32"/>
  <c r="J1515" i="32" s="1"/>
  <c r="E1487" i="32"/>
  <c r="J1487" i="32" s="1"/>
  <c r="E1505" i="32"/>
  <c r="J1505" i="32" s="1"/>
  <c r="E1367" i="32"/>
  <c r="J1367" i="32" s="1"/>
  <c r="E1363" i="32"/>
  <c r="J1363" i="32" s="1"/>
  <c r="O1338" i="32"/>
  <c r="E1366" i="32"/>
  <c r="J1366" i="32" s="1"/>
  <c r="E1357" i="32"/>
  <c r="J1357" i="32" s="1"/>
  <c r="E1362" i="32"/>
  <c r="J1362" i="32" s="1"/>
  <c r="E1359" i="32"/>
  <c r="J1359" i="32" s="1"/>
  <c r="E1373" i="32"/>
  <c r="J1373" i="32" s="1"/>
  <c r="E1351" i="32"/>
  <c r="J1351" i="32" s="1"/>
  <c r="Z1339" i="32"/>
  <c r="AF4" i="34" s="1"/>
  <c r="E1360" i="32"/>
  <c r="J1360" i="32" s="1"/>
  <c r="X1339" i="32"/>
  <c r="M1339" i="32"/>
  <c r="E1340" i="32"/>
  <c r="J1340" i="32" s="1"/>
  <c r="E1361" i="32"/>
  <c r="J1361" i="32" s="1"/>
  <c r="E1376" i="32"/>
  <c r="J1376" i="32" s="1"/>
  <c r="E1346" i="32"/>
  <c r="J1346" i="32" s="1"/>
  <c r="AA1339" i="32"/>
  <c r="E1377" i="32"/>
  <c r="J1377" i="32" s="1"/>
  <c r="E1372" i="32"/>
  <c r="J1372" i="32" s="1"/>
  <c r="E1347" i="32"/>
  <c r="J1347" i="32" s="1"/>
  <c r="E1381" i="32"/>
  <c r="J1381" i="32" s="1"/>
  <c r="E1364" i="32"/>
  <c r="J1364" i="32" s="1"/>
  <c r="E1375" i="32"/>
  <c r="J1375" i="32" s="1"/>
  <c r="E1341" i="32"/>
  <c r="J1341" i="32" s="1"/>
  <c r="Y1339" i="32"/>
  <c r="E1348" i="32"/>
  <c r="J1348" i="32" s="1"/>
  <c r="E1380" i="32"/>
  <c r="J1380" i="32" s="1"/>
  <c r="E1355" i="32"/>
  <c r="J1355" i="32" s="1"/>
  <c r="U1338" i="32"/>
  <c r="E1358" i="32"/>
  <c r="J1358" i="32" s="1"/>
  <c r="AB1339" i="32"/>
  <c r="E1353" i="32"/>
  <c r="J1353" i="32" s="1"/>
  <c r="E1370" i="32"/>
  <c r="J1370" i="32" s="1"/>
  <c r="R1339" i="32"/>
  <c r="E1371" i="32"/>
  <c r="J1371" i="32" s="1"/>
  <c r="E1374" i="32"/>
  <c r="J1374" i="32" s="1"/>
  <c r="E1349" i="32"/>
  <c r="J1349" i="32" s="1"/>
  <c r="E1342" i="32"/>
  <c r="J1342" i="32" s="1"/>
  <c r="E1350" i="32"/>
  <c r="J1350" i="32" s="1"/>
  <c r="E1379" i="32"/>
  <c r="J1379" i="32" s="1"/>
  <c r="E1352" i="32"/>
  <c r="J1352" i="32" s="1"/>
  <c r="E1354" i="32"/>
  <c r="J1354" i="32" s="1"/>
  <c r="E1368" i="32"/>
  <c r="J1368" i="32" s="1"/>
  <c r="E1343" i="32"/>
  <c r="J1343" i="32" s="1"/>
  <c r="E1369" i="32"/>
  <c r="J1369" i="32" s="1"/>
  <c r="E1356" i="32"/>
  <c r="J1356" i="32" s="1"/>
  <c r="E1378" i="32"/>
  <c r="J1378" i="32" s="1"/>
  <c r="E1365" i="32"/>
  <c r="J1365" i="32" s="1"/>
  <c r="E1344" i="32"/>
  <c r="J1344" i="32" s="1"/>
  <c r="E1345" i="32"/>
  <c r="J1345" i="32" s="1"/>
  <c r="E1005" i="32"/>
  <c r="J1005" i="32" s="1"/>
  <c r="E984" i="32"/>
  <c r="J984" i="32" s="1"/>
  <c r="Z971" i="32"/>
  <c r="X4" i="34" s="1"/>
  <c r="E977" i="32"/>
  <c r="J977" i="32" s="1"/>
  <c r="E1006" i="32"/>
  <c r="J1006" i="32" s="1"/>
  <c r="E1004" i="32"/>
  <c r="J1004" i="32" s="1"/>
  <c r="E976" i="32"/>
  <c r="J976" i="32" s="1"/>
  <c r="E993" i="32"/>
  <c r="J993" i="32" s="1"/>
  <c r="E980" i="32"/>
  <c r="J980" i="32" s="1"/>
  <c r="E978" i="32"/>
  <c r="J978" i="32" s="1"/>
  <c r="E983" i="32"/>
  <c r="J983" i="32" s="1"/>
  <c r="E999" i="32"/>
  <c r="J999" i="32" s="1"/>
  <c r="M971" i="32"/>
  <c r="E979" i="32"/>
  <c r="J979" i="32" s="1"/>
  <c r="E1011" i="32"/>
  <c r="J1011" i="32" s="1"/>
  <c r="E990" i="32"/>
  <c r="J990" i="32" s="1"/>
  <c r="E981" i="32"/>
  <c r="J981" i="32" s="1"/>
  <c r="O970" i="32"/>
  <c r="E1000" i="32"/>
  <c r="J1000" i="32" s="1"/>
  <c r="E1012" i="32"/>
  <c r="J1012" i="32" s="1"/>
  <c r="E991" i="32"/>
  <c r="J991" i="32" s="1"/>
  <c r="Y971" i="32"/>
  <c r="E985" i="32"/>
  <c r="J985" i="32" s="1"/>
  <c r="E988" i="32"/>
  <c r="J988" i="32" s="1"/>
  <c r="E994" i="32"/>
  <c r="J994" i="32" s="1"/>
  <c r="E995" i="32"/>
  <c r="J995" i="32" s="1"/>
  <c r="AB971" i="32"/>
  <c r="E986" i="32"/>
  <c r="J986" i="32" s="1"/>
  <c r="E992" i="32"/>
  <c r="J992" i="32" s="1"/>
  <c r="E1001" i="32"/>
  <c r="J1001" i="32" s="1"/>
  <c r="E989" i="32"/>
  <c r="J989" i="32" s="1"/>
  <c r="E972" i="32"/>
  <c r="J972" i="32" s="1"/>
  <c r="E997" i="32"/>
  <c r="J997" i="32" s="1"/>
  <c r="X971" i="32"/>
  <c r="E1009" i="32"/>
  <c r="J1009" i="32" s="1"/>
  <c r="E982" i="32"/>
  <c r="J982" i="32" s="1"/>
  <c r="E996" i="32"/>
  <c r="J996" i="32" s="1"/>
  <c r="E975" i="32"/>
  <c r="J975" i="32" s="1"/>
  <c r="U970" i="32"/>
  <c r="E973" i="32"/>
  <c r="J973" i="32" s="1"/>
  <c r="E987" i="32"/>
  <c r="J987" i="32" s="1"/>
  <c r="E1003" i="32"/>
  <c r="J1003" i="32" s="1"/>
  <c r="E1010" i="32"/>
  <c r="J1010" i="32" s="1"/>
  <c r="E1002" i="32"/>
  <c r="J1002" i="32" s="1"/>
  <c r="R971" i="32"/>
  <c r="AA971" i="32"/>
  <c r="E1008" i="32"/>
  <c r="J1008" i="32" s="1"/>
  <c r="E1013" i="32"/>
  <c r="J1013" i="32" s="1"/>
  <c r="E998" i="32"/>
  <c r="J998" i="32" s="1"/>
  <c r="E1007" i="32"/>
  <c r="J1007" i="32" s="1"/>
  <c r="E974" i="32"/>
  <c r="J974" i="32" s="1"/>
  <c r="AD33" i="34"/>
  <c r="AD38" i="34"/>
  <c r="AD45" i="34"/>
  <c r="AB99" i="32"/>
  <c r="E1407" i="32"/>
  <c r="J1407" i="32" s="1"/>
  <c r="E1396" i="32"/>
  <c r="J1396" i="32" s="1"/>
  <c r="E1393" i="32"/>
  <c r="J1393" i="32" s="1"/>
  <c r="E1389" i="32"/>
  <c r="J1389" i="32" s="1"/>
  <c r="Y1385" i="32"/>
  <c r="E1395" i="32"/>
  <c r="J1395" i="32" s="1"/>
  <c r="E1418" i="32"/>
  <c r="J1418" i="32" s="1"/>
  <c r="E1394" i="32"/>
  <c r="J1394" i="32" s="1"/>
  <c r="X1385" i="32"/>
  <c r="E1415" i="32"/>
  <c r="J1415" i="32" s="1"/>
  <c r="E1410" i="32"/>
  <c r="J1410" i="32" s="1"/>
  <c r="U1384" i="32"/>
  <c r="E1400" i="32"/>
  <c r="J1400" i="32" s="1"/>
  <c r="E1413" i="32"/>
  <c r="J1413" i="32" s="1"/>
  <c r="E1425" i="32"/>
  <c r="J1425" i="32" s="1"/>
  <c r="E1402" i="32"/>
  <c r="J1402" i="32" s="1"/>
  <c r="E1387" i="32"/>
  <c r="J1387" i="32" s="1"/>
  <c r="E1405" i="32"/>
  <c r="J1405" i="32" s="1"/>
  <c r="E1409" i="32"/>
  <c r="J1409" i="32" s="1"/>
  <c r="E1401" i="32"/>
  <c r="J1401" i="32" s="1"/>
  <c r="E1398" i="32"/>
  <c r="J1398" i="32" s="1"/>
  <c r="E1422" i="32"/>
  <c r="J1422" i="32" s="1"/>
  <c r="E1399" i="32"/>
  <c r="J1399" i="32" s="1"/>
  <c r="E1421" i="32"/>
  <c r="J1421" i="32" s="1"/>
  <c r="E1391" i="32"/>
  <c r="J1391" i="32" s="1"/>
  <c r="E1392" i="32"/>
  <c r="J1392" i="32" s="1"/>
  <c r="E1404" i="32"/>
  <c r="J1404" i="32" s="1"/>
  <c r="E1403" i="32"/>
  <c r="J1403" i="32" s="1"/>
  <c r="E1408" i="32"/>
  <c r="J1408" i="32" s="1"/>
  <c r="AA1385" i="32"/>
  <c r="E1397" i="32"/>
  <c r="J1397" i="32" s="1"/>
  <c r="E1416" i="32"/>
  <c r="J1416" i="32" s="1"/>
  <c r="E1412" i="32"/>
  <c r="J1412" i="32" s="1"/>
  <c r="E1419" i="32"/>
  <c r="J1419" i="32" s="1"/>
  <c r="O1384" i="32"/>
  <c r="E1390" i="32"/>
  <c r="J1390" i="32" s="1"/>
  <c r="E1424" i="32"/>
  <c r="J1424" i="32" s="1"/>
  <c r="Z1385" i="32"/>
  <c r="AG4" i="34" s="1"/>
  <c r="R1385" i="32"/>
  <c r="E1423" i="32"/>
  <c r="J1423" i="32" s="1"/>
  <c r="E1414" i="32"/>
  <c r="J1414" i="32" s="1"/>
  <c r="E1388" i="32"/>
  <c r="J1388" i="32" s="1"/>
  <c r="E1417" i="32"/>
  <c r="J1417" i="32" s="1"/>
  <c r="E1420" i="32"/>
  <c r="J1420" i="32" s="1"/>
  <c r="E1426" i="32"/>
  <c r="J1426" i="32" s="1"/>
  <c r="E1427" i="32"/>
  <c r="J1427" i="32" s="1"/>
  <c r="E1386" i="32"/>
  <c r="J1386" i="32" s="1"/>
  <c r="E1406" i="32"/>
  <c r="J1406" i="32" s="1"/>
  <c r="E1411" i="32"/>
  <c r="J1411" i="32" s="1"/>
  <c r="M1385" i="32"/>
  <c r="AB1385" i="32"/>
  <c r="E1092" i="32"/>
  <c r="J1092" i="32" s="1"/>
  <c r="E1069" i="32"/>
  <c r="J1069" i="32" s="1"/>
  <c r="E1102" i="32"/>
  <c r="J1102" i="32" s="1"/>
  <c r="M1063" i="32"/>
  <c r="E1084" i="32"/>
  <c r="J1084" i="32" s="1"/>
  <c r="E1077" i="32"/>
  <c r="J1077" i="32" s="1"/>
  <c r="Z1063" i="32"/>
  <c r="Z4" i="34" s="1"/>
  <c r="E1086" i="32"/>
  <c r="J1086" i="32" s="1"/>
  <c r="E1095" i="32"/>
  <c r="J1095" i="32" s="1"/>
  <c r="E1103" i="32"/>
  <c r="J1103" i="32" s="1"/>
  <c r="E1088" i="32"/>
  <c r="J1088" i="32" s="1"/>
  <c r="E1068" i="32"/>
  <c r="J1068" i="32" s="1"/>
  <c r="E1066" i="32"/>
  <c r="J1066" i="32" s="1"/>
  <c r="E1090" i="32"/>
  <c r="J1090" i="32" s="1"/>
  <c r="Y1063" i="32"/>
  <c r="E1067" i="32"/>
  <c r="J1067" i="32" s="1"/>
  <c r="E1079" i="32"/>
  <c r="J1079" i="32" s="1"/>
  <c r="E1099" i="32"/>
  <c r="J1099" i="32" s="1"/>
  <c r="E1081" i="32"/>
  <c r="J1081" i="32" s="1"/>
  <c r="E1096" i="32"/>
  <c r="J1096" i="32" s="1"/>
  <c r="E1072" i="32"/>
  <c r="J1072" i="32" s="1"/>
  <c r="E1065" i="32"/>
  <c r="J1065" i="32" s="1"/>
  <c r="E1089" i="32"/>
  <c r="J1089" i="32" s="1"/>
  <c r="E1074" i="32"/>
  <c r="J1074" i="32" s="1"/>
  <c r="E1098" i="32"/>
  <c r="J1098" i="32" s="1"/>
  <c r="E1104" i="32"/>
  <c r="J1104" i="32" s="1"/>
  <c r="E1075" i="32"/>
  <c r="J1075" i="32" s="1"/>
  <c r="E1087" i="32"/>
  <c r="J1087" i="32" s="1"/>
  <c r="U1062" i="32"/>
  <c r="X1063" i="32"/>
  <c r="E1105" i="32"/>
  <c r="J1105" i="32" s="1"/>
  <c r="E1093" i="32"/>
  <c r="J1093" i="32" s="1"/>
  <c r="E1085" i="32"/>
  <c r="J1085" i="32" s="1"/>
  <c r="AA1063" i="32"/>
  <c r="E1064" i="32"/>
  <c r="J1064" i="32" s="1"/>
  <c r="E1076" i="32"/>
  <c r="J1076" i="32" s="1"/>
  <c r="E1100" i="32"/>
  <c r="J1100" i="32" s="1"/>
  <c r="E1078" i="32"/>
  <c r="J1078" i="32" s="1"/>
  <c r="E1091" i="32"/>
  <c r="J1091" i="32" s="1"/>
  <c r="E1101" i="32"/>
  <c r="J1101" i="32" s="1"/>
  <c r="O1062" i="32"/>
  <c r="E1073" i="32"/>
  <c r="J1073" i="32" s="1"/>
  <c r="E1097" i="32"/>
  <c r="J1097" i="32" s="1"/>
  <c r="E1082" i="32"/>
  <c r="J1082" i="32" s="1"/>
  <c r="E1071" i="32"/>
  <c r="J1071" i="32" s="1"/>
  <c r="R1063" i="32"/>
  <c r="E1080" i="32"/>
  <c r="J1080" i="32" s="1"/>
  <c r="E1070" i="32"/>
  <c r="J1070" i="32" s="1"/>
  <c r="E1083" i="32"/>
  <c r="J1083" i="32" s="1"/>
  <c r="AB1063" i="32"/>
  <c r="E1094" i="32"/>
  <c r="J1094" i="32" s="1"/>
  <c r="Z787" i="32"/>
  <c r="T4" i="34" s="1"/>
  <c r="AB787" i="32"/>
  <c r="Y787" i="32"/>
  <c r="E822" i="32"/>
  <c r="J822" i="32" s="1"/>
  <c r="E806" i="32"/>
  <c r="J806" i="32" s="1"/>
  <c r="E792" i="32"/>
  <c r="J792" i="32" s="1"/>
  <c r="E828" i="32"/>
  <c r="J828" i="32" s="1"/>
  <c r="E807" i="32"/>
  <c r="J807" i="32" s="1"/>
  <c r="E816" i="32"/>
  <c r="J816" i="32" s="1"/>
  <c r="E796" i="32"/>
  <c r="J796" i="32" s="1"/>
  <c r="E819" i="32"/>
  <c r="J819" i="32" s="1"/>
  <c r="E815" i="32"/>
  <c r="J815" i="32" s="1"/>
  <c r="E809" i="32"/>
  <c r="J809" i="32" s="1"/>
  <c r="O786" i="32"/>
  <c r="E814" i="32"/>
  <c r="J814" i="32" s="1"/>
  <c r="E798" i="32"/>
  <c r="J798" i="32" s="1"/>
  <c r="E789" i="32"/>
  <c r="J789" i="32" s="1"/>
  <c r="E817" i="32"/>
  <c r="J817" i="32" s="1"/>
  <c r="E797" i="32"/>
  <c r="J797" i="32" s="1"/>
  <c r="E827" i="32"/>
  <c r="J827" i="32" s="1"/>
  <c r="E805" i="32"/>
  <c r="J805" i="32" s="1"/>
  <c r="U786" i="32"/>
  <c r="E794" i="32"/>
  <c r="J794" i="32" s="1"/>
  <c r="E820" i="32"/>
  <c r="J820" i="32" s="1"/>
  <c r="E799" i="32"/>
  <c r="J799" i="32" s="1"/>
  <c r="X787" i="32"/>
  <c r="E802" i="32"/>
  <c r="J802" i="32" s="1"/>
  <c r="E823" i="32"/>
  <c r="J823" i="32" s="1"/>
  <c r="E788" i="32"/>
  <c r="J788" i="32" s="1"/>
  <c r="E791" i="32"/>
  <c r="J791" i="32" s="1"/>
  <c r="E804" i="32"/>
  <c r="J804" i="32" s="1"/>
  <c r="E824" i="32"/>
  <c r="J824" i="32" s="1"/>
  <c r="E818" i="32"/>
  <c r="J818" i="32" s="1"/>
  <c r="E801" i="32"/>
  <c r="J801" i="32" s="1"/>
  <c r="E811" i="32"/>
  <c r="J811" i="32" s="1"/>
  <c r="E808" i="32"/>
  <c r="J808" i="32" s="1"/>
  <c r="E790" i="32"/>
  <c r="J790" i="32" s="1"/>
  <c r="R787" i="32"/>
  <c r="E795" i="32"/>
  <c r="J795" i="32" s="1"/>
  <c r="E821" i="32"/>
  <c r="J821" i="32" s="1"/>
  <c r="E813" i="32"/>
  <c r="J813" i="32" s="1"/>
  <c r="E826" i="32"/>
  <c r="J826" i="32" s="1"/>
  <c r="E812" i="32"/>
  <c r="J812" i="32" s="1"/>
  <c r="E829" i="32"/>
  <c r="J829" i="32" s="1"/>
  <c r="E793" i="32"/>
  <c r="J793" i="32" s="1"/>
  <c r="E810" i="32"/>
  <c r="J810" i="32" s="1"/>
  <c r="E825" i="32"/>
  <c r="J825" i="32" s="1"/>
  <c r="AA787" i="32"/>
  <c r="E803" i="32"/>
  <c r="J803" i="32" s="1"/>
  <c r="E800" i="32"/>
  <c r="J800" i="32" s="1"/>
  <c r="X281" i="32"/>
  <c r="Z281" i="32"/>
  <c r="I4" i="34" s="1"/>
  <c r="E317" i="32"/>
  <c r="J317" i="32" s="1"/>
  <c r="E306" i="32"/>
  <c r="J306" i="32" s="1"/>
  <c r="E287" i="32"/>
  <c r="J287" i="32" s="1"/>
  <c r="E309" i="32"/>
  <c r="J309" i="32" s="1"/>
  <c r="U280" i="32"/>
  <c r="E299" i="32"/>
  <c r="J299" i="32" s="1"/>
  <c r="E290" i="32"/>
  <c r="J290" i="32" s="1"/>
  <c r="E286" i="32"/>
  <c r="J286" i="32" s="1"/>
  <c r="AB281" i="32"/>
  <c r="R281" i="32"/>
  <c r="E323" i="32"/>
  <c r="J323" i="32" s="1"/>
  <c r="E312" i="32"/>
  <c r="J312" i="32" s="1"/>
  <c r="E293" i="32"/>
  <c r="J293" i="32" s="1"/>
  <c r="E282" i="32"/>
  <c r="J282" i="32" s="1"/>
  <c r="E320" i="32"/>
  <c r="J320" i="32" s="1"/>
  <c r="E296" i="32"/>
  <c r="J296" i="32" s="1"/>
  <c r="E322" i="32"/>
  <c r="J322" i="32" s="1"/>
  <c r="E315" i="32"/>
  <c r="J315" i="32" s="1"/>
  <c r="E302" i="32"/>
  <c r="J302" i="32" s="1"/>
  <c r="AA281" i="32"/>
  <c r="E319" i="32"/>
  <c r="J319" i="32" s="1"/>
  <c r="E304" i="32"/>
  <c r="J304" i="32" s="1"/>
  <c r="E303" i="32"/>
  <c r="J303" i="32" s="1"/>
  <c r="E291" i="32"/>
  <c r="J291" i="32" s="1"/>
  <c r="E289" i="32"/>
  <c r="J289" i="32" s="1"/>
  <c r="Y281" i="32"/>
  <c r="E313" i="32"/>
  <c r="J313" i="32" s="1"/>
  <c r="E295" i="32"/>
  <c r="J295" i="32" s="1"/>
  <c r="E310" i="32"/>
  <c r="J310" i="32" s="1"/>
  <c r="E297" i="32"/>
  <c r="J297" i="32" s="1"/>
  <c r="E283" i="32"/>
  <c r="J283" i="32" s="1"/>
  <c r="E308" i="32"/>
  <c r="J308" i="32" s="1"/>
  <c r="O280" i="32"/>
  <c r="E305" i="32"/>
  <c r="J305" i="32" s="1"/>
  <c r="E316" i="32"/>
  <c r="J316" i="32" s="1"/>
  <c r="E318" i="32"/>
  <c r="J318" i="32" s="1"/>
  <c r="E288" i="32"/>
  <c r="J288" i="32" s="1"/>
  <c r="E284" i="32"/>
  <c r="J284" i="32" s="1"/>
  <c r="E298" i="32"/>
  <c r="J298" i="32" s="1"/>
  <c r="E300" i="32"/>
  <c r="J300" i="32" s="1"/>
  <c r="E314" i="32"/>
  <c r="J314" i="32" s="1"/>
  <c r="E285" i="32"/>
  <c r="J285" i="32" s="1"/>
  <c r="E301" i="32"/>
  <c r="J301" i="32" s="1"/>
  <c r="E292" i="32"/>
  <c r="J292" i="32" s="1"/>
  <c r="E321" i="32"/>
  <c r="J321" i="32" s="1"/>
  <c r="E294" i="32"/>
  <c r="J294" i="32" s="1"/>
  <c r="E311" i="32"/>
  <c r="J311" i="32" s="1"/>
  <c r="E307" i="32"/>
  <c r="J307" i="32" s="1"/>
  <c r="E1241" i="32"/>
  <c r="J1241" i="32" s="1"/>
  <c r="E1239" i="32"/>
  <c r="J1239" i="32" s="1"/>
  <c r="E1227" i="32"/>
  <c r="J1227" i="32" s="1"/>
  <c r="E1223" i="32"/>
  <c r="J1223" i="32" s="1"/>
  <c r="E1206" i="32"/>
  <c r="J1206" i="32" s="1"/>
  <c r="AB1201" i="32"/>
  <c r="E1242" i="32"/>
  <c r="J1242" i="32" s="1"/>
  <c r="E1231" i="32"/>
  <c r="J1231" i="32" s="1"/>
  <c r="E1202" i="32"/>
  <c r="J1202" i="32" s="1"/>
  <c r="E1236" i="32"/>
  <c r="J1236" i="32" s="1"/>
  <c r="Y1201" i="32"/>
  <c r="E1221" i="32"/>
  <c r="J1221" i="32" s="1"/>
  <c r="E1209" i="32"/>
  <c r="J1209" i="32" s="1"/>
  <c r="E1218" i="32"/>
  <c r="J1218" i="32" s="1"/>
  <c r="E1214" i="32"/>
  <c r="J1214" i="32" s="1"/>
  <c r="Z1201" i="32"/>
  <c r="AC4" i="34" s="1"/>
  <c r="E1208" i="32"/>
  <c r="J1208" i="32" s="1"/>
  <c r="E1232" i="32"/>
  <c r="J1232" i="32" s="1"/>
  <c r="E1233" i="32"/>
  <c r="J1233" i="32" s="1"/>
  <c r="M1201" i="32"/>
  <c r="E1224" i="32"/>
  <c r="J1224" i="32" s="1"/>
  <c r="X1201" i="32"/>
  <c r="E1212" i="32"/>
  <c r="J1212" i="32" s="1"/>
  <c r="E1215" i="32"/>
  <c r="J1215" i="32" s="1"/>
  <c r="E1216" i="32"/>
  <c r="J1216" i="32" s="1"/>
  <c r="U1200" i="32"/>
  <c r="E1240" i="32"/>
  <c r="J1240" i="32" s="1"/>
  <c r="E1207" i="32"/>
  <c r="J1207" i="32" s="1"/>
  <c r="R1201" i="32"/>
  <c r="E1234" i="32"/>
  <c r="J1234" i="32" s="1"/>
  <c r="E1235" i="32"/>
  <c r="J1235" i="32" s="1"/>
  <c r="AA1201" i="32"/>
  <c r="E1229" i="32"/>
  <c r="J1229" i="32" s="1"/>
  <c r="E1226" i="32"/>
  <c r="J1226" i="32" s="1"/>
  <c r="E1204" i="32"/>
  <c r="J1204" i="32" s="1"/>
  <c r="E1210" i="32"/>
  <c r="J1210" i="32" s="1"/>
  <c r="E1228" i="32"/>
  <c r="J1228" i="32" s="1"/>
  <c r="E1211" i="32"/>
  <c r="J1211" i="32" s="1"/>
  <c r="E1203" i="32"/>
  <c r="J1203" i="32" s="1"/>
  <c r="E1225" i="32"/>
  <c r="J1225" i="32" s="1"/>
  <c r="E1205" i="32"/>
  <c r="J1205" i="32" s="1"/>
  <c r="E1237" i="32"/>
  <c r="J1237" i="32" s="1"/>
  <c r="E1219" i="32"/>
  <c r="J1219" i="32" s="1"/>
  <c r="E1238" i="32"/>
  <c r="J1238" i="32" s="1"/>
  <c r="E1220" i="32"/>
  <c r="J1220" i="32" s="1"/>
  <c r="O1200" i="32"/>
  <c r="E1230" i="32"/>
  <c r="J1230" i="32" s="1"/>
  <c r="E1222" i="32"/>
  <c r="J1222" i="32" s="1"/>
  <c r="E1217" i="32"/>
  <c r="J1217" i="32" s="1"/>
  <c r="E1243" i="32"/>
  <c r="J1243" i="32" s="1"/>
  <c r="E1213" i="32"/>
  <c r="J1213" i="32" s="1"/>
  <c r="AD7" i="34"/>
  <c r="AD36" i="34"/>
  <c r="AD39" i="34"/>
  <c r="AD8" i="34"/>
  <c r="AD16" i="34"/>
  <c r="AD35" i="34"/>
  <c r="AD42" i="34"/>
  <c r="AD37" i="34"/>
  <c r="AA18" i="34"/>
  <c r="E558" i="32"/>
  <c r="J558" i="32" s="1"/>
  <c r="X557" i="32"/>
  <c r="E569" i="32"/>
  <c r="J569" i="32" s="1"/>
  <c r="AB557" i="32"/>
  <c r="Z557" i="32"/>
  <c r="O4" i="34" s="1"/>
  <c r="AA557" i="32"/>
  <c r="E592" i="32"/>
  <c r="J592" i="32" s="1"/>
  <c r="O556" i="32"/>
  <c r="E563" i="32"/>
  <c r="J563" i="32" s="1"/>
  <c r="E593" i="32"/>
  <c r="J593" i="32" s="1"/>
  <c r="E585" i="32"/>
  <c r="J585" i="32" s="1"/>
  <c r="E577" i="32"/>
  <c r="J577" i="32" s="1"/>
  <c r="E570" i="32"/>
  <c r="J570" i="32" s="1"/>
  <c r="E562" i="32"/>
  <c r="J562" i="32" s="1"/>
  <c r="E584" i="32"/>
  <c r="J584" i="32" s="1"/>
  <c r="E573" i="32"/>
  <c r="J573" i="32" s="1"/>
  <c r="U556" i="32"/>
  <c r="E587" i="32"/>
  <c r="J587" i="32" s="1"/>
  <c r="E564" i="32"/>
  <c r="J564" i="32" s="1"/>
  <c r="E586" i="32"/>
  <c r="J586" i="32" s="1"/>
  <c r="Y557" i="32"/>
  <c r="E598" i="32"/>
  <c r="J598" i="32" s="1"/>
  <c r="E590" i="32"/>
  <c r="J590" i="32" s="1"/>
  <c r="E582" i="32"/>
  <c r="J582" i="32" s="1"/>
  <c r="E574" i="32"/>
  <c r="J574" i="32" s="1"/>
  <c r="E567" i="32"/>
  <c r="J567" i="32" s="1"/>
  <c r="E559" i="32"/>
  <c r="J559" i="32" s="1"/>
  <c r="E595" i="32"/>
  <c r="J595" i="32" s="1"/>
  <c r="E579" i="32"/>
  <c r="J579" i="32" s="1"/>
  <c r="E566" i="32"/>
  <c r="J566" i="32" s="1"/>
  <c r="E576" i="32"/>
  <c r="J576" i="32" s="1"/>
  <c r="E597" i="32"/>
  <c r="J597" i="32" s="1"/>
  <c r="E581" i="32"/>
  <c r="J581" i="32" s="1"/>
  <c r="E591" i="32"/>
  <c r="J591" i="32" s="1"/>
  <c r="E575" i="32"/>
  <c r="J575" i="32" s="1"/>
  <c r="E565" i="32"/>
  <c r="J565" i="32" s="1"/>
  <c r="E578" i="32"/>
  <c r="J578" i="32" s="1"/>
  <c r="E599" i="32"/>
  <c r="J599" i="32" s="1"/>
  <c r="E583" i="32"/>
  <c r="J583" i="32" s="1"/>
  <c r="E568" i="32"/>
  <c r="J568" i="32" s="1"/>
  <c r="E594" i="32"/>
  <c r="J594" i="32" s="1"/>
  <c r="E561" i="32"/>
  <c r="J561" i="32" s="1"/>
  <c r="R557" i="32"/>
  <c r="E588" i="32"/>
  <c r="J588" i="32" s="1"/>
  <c r="E560" i="32"/>
  <c r="J560" i="32" s="1"/>
  <c r="E572" i="32"/>
  <c r="J572" i="32" s="1"/>
  <c r="E571" i="32"/>
  <c r="J571" i="32" s="1"/>
  <c r="E596" i="32"/>
  <c r="J596" i="32" s="1"/>
  <c r="E589" i="32"/>
  <c r="J589" i="32" s="1"/>
  <c r="E580" i="32"/>
  <c r="J580" i="32" s="1"/>
  <c r="E403" i="32"/>
  <c r="J403" i="32" s="1"/>
  <c r="E398" i="32"/>
  <c r="J398" i="32" s="1"/>
  <c r="E394" i="32"/>
  <c r="J394" i="32" s="1"/>
  <c r="E387" i="32"/>
  <c r="J387" i="32" s="1"/>
  <c r="E383" i="32"/>
  <c r="J383" i="32" s="1"/>
  <c r="X373" i="32"/>
  <c r="E413" i="32"/>
  <c r="J413" i="32" s="1"/>
  <c r="E407" i="32"/>
  <c r="J407" i="32" s="1"/>
  <c r="E380" i="32"/>
  <c r="J380" i="32" s="1"/>
  <c r="E414" i="32"/>
  <c r="J414" i="32" s="1"/>
  <c r="E406" i="32"/>
  <c r="J406" i="32" s="1"/>
  <c r="E402" i="32"/>
  <c r="J402" i="32" s="1"/>
  <c r="E392" i="32"/>
  <c r="J392" i="32" s="1"/>
  <c r="E409" i="32"/>
  <c r="J409" i="32" s="1"/>
  <c r="E386" i="32"/>
  <c r="J386" i="32" s="1"/>
  <c r="E397" i="32"/>
  <c r="J397" i="32" s="1"/>
  <c r="AA373" i="32"/>
  <c r="E377" i="32"/>
  <c r="J377" i="32" s="1"/>
  <c r="Z373" i="32"/>
  <c r="K4" i="34" s="1"/>
  <c r="Y373" i="32"/>
  <c r="R373" i="32"/>
  <c r="AB373" i="32"/>
  <c r="O372" i="32"/>
  <c r="E411" i="32"/>
  <c r="J411" i="32" s="1"/>
  <c r="E390" i="32"/>
  <c r="J390" i="32" s="1"/>
  <c r="E381" i="32"/>
  <c r="J381" i="32" s="1"/>
  <c r="E374" i="32"/>
  <c r="J374" i="32" s="1"/>
  <c r="E378" i="32"/>
  <c r="J378" i="32" s="1"/>
  <c r="E415" i="32"/>
  <c r="J415" i="32" s="1"/>
  <c r="E399" i="32"/>
  <c r="J399" i="32" s="1"/>
  <c r="E384" i="32"/>
  <c r="J384" i="32" s="1"/>
  <c r="E379" i="32"/>
  <c r="J379" i="32" s="1"/>
  <c r="E408" i="32"/>
  <c r="J408" i="32" s="1"/>
  <c r="E400" i="32"/>
  <c r="J400" i="32" s="1"/>
  <c r="E388" i="32"/>
  <c r="J388" i="32" s="1"/>
  <c r="E376" i="32"/>
  <c r="J376" i="32" s="1"/>
  <c r="E404" i="32"/>
  <c r="J404" i="32" s="1"/>
  <c r="E393" i="32"/>
  <c r="J393" i="32" s="1"/>
  <c r="E382" i="32"/>
  <c r="J382" i="32" s="1"/>
  <c r="E395" i="32"/>
  <c r="J395" i="32" s="1"/>
  <c r="E405" i="32"/>
  <c r="J405" i="32" s="1"/>
  <c r="E385" i="32"/>
  <c r="J385" i="32" s="1"/>
  <c r="E389" i="32"/>
  <c r="J389" i="32" s="1"/>
  <c r="E396" i="32"/>
  <c r="J396" i="32" s="1"/>
  <c r="E412" i="32"/>
  <c r="J412" i="32" s="1"/>
  <c r="E391" i="32"/>
  <c r="J391" i="32" s="1"/>
  <c r="U372" i="32"/>
  <c r="E375" i="32"/>
  <c r="J375" i="32" s="1"/>
  <c r="E410" i="32"/>
  <c r="J410" i="32" s="1"/>
  <c r="E401" i="32"/>
  <c r="J401" i="32" s="1"/>
  <c r="AA1293" i="32"/>
  <c r="E1331" i="32"/>
  <c r="J1331" i="32" s="1"/>
  <c r="E1313" i="32"/>
  <c r="J1313" i="32" s="1"/>
  <c r="E1324" i="32"/>
  <c r="J1324" i="32" s="1"/>
  <c r="E1329" i="32"/>
  <c r="J1329" i="32" s="1"/>
  <c r="E1318" i="32"/>
  <c r="J1318" i="32" s="1"/>
  <c r="M1293" i="32"/>
  <c r="E1328" i="32"/>
  <c r="J1328" i="32" s="1"/>
  <c r="E1301" i="32"/>
  <c r="J1301" i="32" s="1"/>
  <c r="Y1293" i="32"/>
  <c r="E1327" i="32"/>
  <c r="J1327" i="32" s="1"/>
  <c r="E1311" i="32"/>
  <c r="J1311" i="32" s="1"/>
  <c r="E1295" i="32"/>
  <c r="J1295" i="32" s="1"/>
  <c r="R1293" i="32"/>
  <c r="E1299" i="32"/>
  <c r="J1299" i="32" s="1"/>
  <c r="E1322" i="32"/>
  <c r="J1322" i="32" s="1"/>
  <c r="E1302" i="32"/>
  <c r="J1302" i="32" s="1"/>
  <c r="Z1293" i="32"/>
  <c r="AE4" i="34" s="1"/>
  <c r="E1323" i="32"/>
  <c r="J1323" i="32" s="1"/>
  <c r="E1307" i="32"/>
  <c r="J1307" i="32" s="1"/>
  <c r="E1296" i="32"/>
  <c r="J1296" i="32" s="1"/>
  <c r="E1332" i="32"/>
  <c r="J1332" i="32" s="1"/>
  <c r="E1300" i="32"/>
  <c r="J1300" i="32" s="1"/>
  <c r="O1292" i="32"/>
  <c r="E1315" i="32"/>
  <c r="J1315" i="32" s="1"/>
  <c r="E1308" i="32"/>
  <c r="J1308" i="32" s="1"/>
  <c r="E1334" i="32"/>
  <c r="J1334" i="32" s="1"/>
  <c r="E1306" i="32"/>
  <c r="J1306" i="32" s="1"/>
  <c r="E1294" i="32"/>
  <c r="J1294" i="32" s="1"/>
  <c r="E1312" i="32"/>
  <c r="J1312" i="32" s="1"/>
  <c r="E1321" i="32"/>
  <c r="J1321" i="32" s="1"/>
  <c r="E1305" i="32"/>
  <c r="J1305" i="32" s="1"/>
  <c r="E1304" i="32"/>
  <c r="J1304" i="32" s="1"/>
  <c r="X1293" i="32"/>
  <c r="E1297" i="32"/>
  <c r="J1297" i="32" s="1"/>
  <c r="E1326" i="32"/>
  <c r="J1326" i="32" s="1"/>
  <c r="E1314" i="32"/>
  <c r="J1314" i="32" s="1"/>
  <c r="E1330" i="32"/>
  <c r="J1330" i="32" s="1"/>
  <c r="U1292" i="32"/>
  <c r="E1335" i="32"/>
  <c r="J1335" i="32" s="1"/>
  <c r="E1309" i="32"/>
  <c r="J1309" i="32" s="1"/>
  <c r="E1320" i="32"/>
  <c r="J1320" i="32" s="1"/>
  <c r="E1316" i="32"/>
  <c r="J1316" i="32" s="1"/>
  <c r="E1317" i="32"/>
  <c r="J1317" i="32" s="1"/>
  <c r="E1319" i="32"/>
  <c r="J1319" i="32" s="1"/>
  <c r="E1298" i="32"/>
  <c r="J1298" i="32" s="1"/>
  <c r="E1333" i="32"/>
  <c r="J1333" i="32" s="1"/>
  <c r="AB1293" i="32"/>
  <c r="E1310" i="32"/>
  <c r="J1310" i="32" s="1"/>
  <c r="E1303" i="32"/>
  <c r="J1303" i="32" s="1"/>
  <c r="E1325" i="32"/>
  <c r="J1325" i="32" s="1"/>
  <c r="Z465" i="32"/>
  <c r="M4" i="34" s="1"/>
  <c r="E470" i="32"/>
  <c r="J470" i="32" s="1"/>
  <c r="E502" i="32"/>
  <c r="J502" i="32" s="1"/>
  <c r="E468" i="32"/>
  <c r="J468" i="32" s="1"/>
  <c r="E478" i="32"/>
  <c r="J478" i="32" s="1"/>
  <c r="E484" i="32"/>
  <c r="J484" i="32" s="1"/>
  <c r="E497" i="32"/>
  <c r="J497" i="32" s="1"/>
  <c r="AA465" i="32"/>
  <c r="E481" i="32"/>
  <c r="J481" i="32" s="1"/>
  <c r="E500" i="32"/>
  <c r="J500" i="32" s="1"/>
  <c r="E486" i="32"/>
  <c r="J486" i="32" s="1"/>
  <c r="E473" i="32"/>
  <c r="J473" i="32" s="1"/>
  <c r="O464" i="32"/>
  <c r="X465" i="32"/>
  <c r="U464" i="32"/>
  <c r="AB465" i="32"/>
  <c r="E496" i="32"/>
  <c r="J496" i="32" s="1"/>
  <c r="E480" i="32"/>
  <c r="J480" i="32" s="1"/>
  <c r="E467" i="32"/>
  <c r="J467" i="32" s="1"/>
  <c r="E493" i="32"/>
  <c r="J493" i="32" s="1"/>
  <c r="E479" i="32"/>
  <c r="J479" i="32" s="1"/>
  <c r="E489" i="32"/>
  <c r="J489" i="32" s="1"/>
  <c r="E487" i="32"/>
  <c r="J487" i="32" s="1"/>
  <c r="E504" i="32"/>
  <c r="J504" i="32" s="1"/>
  <c r="E488" i="32"/>
  <c r="J488" i="32" s="1"/>
  <c r="E501" i="32"/>
  <c r="J501" i="32" s="1"/>
  <c r="E485" i="32"/>
  <c r="J485" i="32" s="1"/>
  <c r="E474" i="32"/>
  <c r="J474" i="32" s="1"/>
  <c r="E505" i="32"/>
  <c r="J505" i="32" s="1"/>
  <c r="E503" i="32"/>
  <c r="J503" i="32" s="1"/>
  <c r="E469" i="32"/>
  <c r="J469" i="32" s="1"/>
  <c r="Y465" i="32"/>
  <c r="E507" i="32"/>
  <c r="J507" i="32" s="1"/>
  <c r="E475" i="32"/>
  <c r="J475" i="32" s="1"/>
  <c r="E490" i="32"/>
  <c r="J490" i="32" s="1"/>
  <c r="E466" i="32"/>
  <c r="J466" i="32" s="1"/>
  <c r="E476" i="32"/>
  <c r="J476" i="32" s="1"/>
  <c r="E491" i="32"/>
  <c r="J491" i="32" s="1"/>
  <c r="E506" i="32"/>
  <c r="J506" i="32" s="1"/>
  <c r="E477" i="32"/>
  <c r="J477" i="32" s="1"/>
  <c r="E472" i="32"/>
  <c r="J472" i="32" s="1"/>
  <c r="E495" i="32"/>
  <c r="J495" i="32" s="1"/>
  <c r="E498" i="32"/>
  <c r="J498" i="32" s="1"/>
  <c r="E492" i="32"/>
  <c r="J492" i="32" s="1"/>
  <c r="R465" i="32"/>
  <c r="E483" i="32"/>
  <c r="J483" i="32" s="1"/>
  <c r="E471" i="32"/>
  <c r="J471" i="32" s="1"/>
  <c r="E494" i="32"/>
  <c r="J494" i="32" s="1"/>
  <c r="E499" i="32"/>
  <c r="J499" i="32" s="1"/>
  <c r="E482" i="32"/>
  <c r="J482" i="32" s="1"/>
  <c r="AD9" i="34"/>
  <c r="AD29" i="34"/>
  <c r="AD41" i="34"/>
  <c r="AD13" i="34"/>
  <c r="AD30" i="34"/>
  <c r="AA46" i="34"/>
  <c r="E1192" i="32"/>
  <c r="J1192" i="32" s="1"/>
  <c r="Z1155" i="32"/>
  <c r="AB4" i="34" s="1"/>
  <c r="E1186" i="32"/>
  <c r="J1186" i="32" s="1"/>
  <c r="E1187" i="32"/>
  <c r="J1187" i="32" s="1"/>
  <c r="E1161" i="32"/>
  <c r="J1161" i="32" s="1"/>
  <c r="E1157" i="32"/>
  <c r="J1157" i="32" s="1"/>
  <c r="E1197" i="32"/>
  <c r="J1197" i="32" s="1"/>
  <c r="X1155" i="32"/>
  <c r="E1184" i="32"/>
  <c r="J1184" i="32" s="1"/>
  <c r="E1178" i="32"/>
  <c r="J1178" i="32" s="1"/>
  <c r="E1196" i="32"/>
  <c r="J1196" i="32" s="1"/>
  <c r="E1188" i="32"/>
  <c r="J1188" i="32" s="1"/>
  <c r="E1167" i="32"/>
  <c r="J1167" i="32" s="1"/>
  <c r="E1185" i="32"/>
  <c r="J1185" i="32" s="1"/>
  <c r="U1154" i="32"/>
  <c r="E1190" i="32"/>
  <c r="J1190" i="32" s="1"/>
  <c r="R1155" i="32"/>
  <c r="E1172" i="32"/>
  <c r="J1172" i="32" s="1"/>
  <c r="E1193" i="32"/>
  <c r="J1193" i="32" s="1"/>
  <c r="E1182" i="32"/>
  <c r="J1182" i="32" s="1"/>
  <c r="E1158" i="32"/>
  <c r="J1158" i="32" s="1"/>
  <c r="E1164" i="32"/>
  <c r="J1164" i="32" s="1"/>
  <c r="E1175" i="32"/>
  <c r="J1175" i="32" s="1"/>
  <c r="M1155" i="32"/>
  <c r="E1180" i="32"/>
  <c r="J1180" i="32" s="1"/>
  <c r="E1183" i="32"/>
  <c r="J1183" i="32" s="1"/>
  <c r="E1177" i="32"/>
  <c r="J1177" i="32" s="1"/>
  <c r="E1163" i="32"/>
  <c r="J1163" i="32" s="1"/>
  <c r="E1173" i="32"/>
  <c r="J1173" i="32" s="1"/>
  <c r="E1159" i="32"/>
  <c r="J1159" i="32" s="1"/>
  <c r="E1194" i="32"/>
  <c r="J1194" i="32" s="1"/>
  <c r="E1174" i="32"/>
  <c r="J1174" i="32" s="1"/>
  <c r="E1160" i="32"/>
  <c r="J1160" i="32" s="1"/>
  <c r="E1156" i="32"/>
  <c r="J1156" i="32" s="1"/>
  <c r="E1181" i="32"/>
  <c r="J1181" i="32" s="1"/>
  <c r="E1170" i="32"/>
  <c r="J1170" i="32" s="1"/>
  <c r="E1195" i="32"/>
  <c r="J1195" i="32" s="1"/>
  <c r="E1189" i="32"/>
  <c r="J1189" i="32" s="1"/>
  <c r="AA1155" i="32"/>
  <c r="E1176" i="32"/>
  <c r="J1176" i="32" s="1"/>
  <c r="O1154" i="32"/>
  <c r="Y1155" i="32"/>
  <c r="E1191" i="32"/>
  <c r="J1191" i="32" s="1"/>
  <c r="E1165" i="32"/>
  <c r="J1165" i="32" s="1"/>
  <c r="E1166" i="32"/>
  <c r="J1166" i="32" s="1"/>
  <c r="E1171" i="32"/>
  <c r="J1171" i="32" s="1"/>
  <c r="E1179" i="32"/>
  <c r="J1179" i="32" s="1"/>
  <c r="E1168" i="32"/>
  <c r="J1168" i="32" s="1"/>
  <c r="E1162" i="32"/>
  <c r="J1162" i="32" s="1"/>
  <c r="E1169" i="32"/>
  <c r="J1169" i="32" s="1"/>
  <c r="AB1155" i="32"/>
  <c r="Y51" i="32"/>
  <c r="AA51" i="32"/>
  <c r="E89" i="32"/>
  <c r="J89" i="32" s="1"/>
  <c r="E67" i="32"/>
  <c r="J67" i="32" s="1"/>
  <c r="E61" i="32"/>
  <c r="J61" i="32" s="1"/>
  <c r="E57" i="32"/>
  <c r="J57" i="32" s="1"/>
  <c r="O50" i="32"/>
  <c r="E92" i="32"/>
  <c r="J92" i="32" s="1"/>
  <c r="E85" i="32"/>
  <c r="J85" i="32" s="1"/>
  <c r="E76" i="32"/>
  <c r="J76" i="32" s="1"/>
  <c r="E70" i="32"/>
  <c r="J70" i="32" s="1"/>
  <c r="E65" i="32"/>
  <c r="J65" i="32" s="1"/>
  <c r="E56" i="32"/>
  <c r="J56" i="32" s="1"/>
  <c r="E72" i="32"/>
  <c r="J72" i="32" s="1"/>
  <c r="E69" i="32"/>
  <c r="J69" i="32" s="1"/>
  <c r="E93" i="32"/>
  <c r="J93" i="32" s="1"/>
  <c r="E77" i="32"/>
  <c r="J77" i="32" s="1"/>
  <c r="E62" i="32"/>
  <c r="J62" i="32" s="1"/>
  <c r="E58" i="32"/>
  <c r="J58" i="32" s="1"/>
  <c r="E54" i="32"/>
  <c r="J54" i="32" s="1"/>
  <c r="E88" i="32"/>
  <c r="J88" i="32" s="1"/>
  <c r="E81" i="32"/>
  <c r="J81" i="32" s="1"/>
  <c r="E73" i="32"/>
  <c r="J73" i="32" s="1"/>
  <c r="E66" i="32"/>
  <c r="J66" i="32" s="1"/>
  <c r="E60" i="32"/>
  <c r="J60" i="32" s="1"/>
  <c r="E53" i="32"/>
  <c r="J53" i="32" s="1"/>
  <c r="E87" i="32"/>
  <c r="J87" i="32" s="1"/>
  <c r="E52" i="32"/>
  <c r="J52" i="32" s="1"/>
  <c r="X51" i="32"/>
  <c r="E86" i="32"/>
  <c r="J86" i="32" s="1"/>
  <c r="E91" i="32"/>
  <c r="J91" i="32" s="1"/>
  <c r="Z51" i="32"/>
  <c r="D4" i="34" s="1"/>
  <c r="E83" i="32"/>
  <c r="J83" i="32" s="1"/>
  <c r="E63" i="32"/>
  <c r="J63" i="32" s="1"/>
  <c r="E75" i="32"/>
  <c r="J75" i="32" s="1"/>
  <c r="E71" i="32"/>
  <c r="J71" i="32" s="1"/>
  <c r="R51" i="32"/>
  <c r="E74" i="32"/>
  <c r="J74" i="32" s="1"/>
  <c r="U50" i="32"/>
  <c r="E55" i="32"/>
  <c r="J55" i="32" s="1"/>
  <c r="E59" i="32"/>
  <c r="J59" i="32" s="1"/>
  <c r="E64" i="32"/>
  <c r="J64" i="32" s="1"/>
  <c r="AB51" i="32"/>
  <c r="E79" i="32"/>
  <c r="J79" i="32" s="1"/>
  <c r="E80" i="32"/>
  <c r="J80" i="32" s="1"/>
  <c r="E68" i="32"/>
  <c r="J68" i="32" s="1"/>
  <c r="E78" i="32"/>
  <c r="J78" i="32" s="1"/>
  <c r="E84" i="32"/>
  <c r="J84" i="32" s="1"/>
  <c r="E82" i="32"/>
  <c r="J82" i="32" s="1"/>
  <c r="E90" i="32"/>
  <c r="J90" i="32" s="1"/>
  <c r="Y603" i="32"/>
  <c r="AA603" i="32"/>
  <c r="E615" i="32"/>
  <c r="J615" i="32" s="1"/>
  <c r="X603" i="32"/>
  <c r="E611" i="32"/>
  <c r="J611" i="32" s="1"/>
  <c r="U602" i="32"/>
  <c r="E605" i="32"/>
  <c r="J605" i="32" s="1"/>
  <c r="E627" i="32"/>
  <c r="J627" i="32" s="1"/>
  <c r="E641" i="32"/>
  <c r="J641" i="32" s="1"/>
  <c r="E619" i="32"/>
  <c r="J619" i="32" s="1"/>
  <c r="O602" i="32"/>
  <c r="E612" i="32"/>
  <c r="J612" i="32" s="1"/>
  <c r="E614" i="32"/>
  <c r="J614" i="32" s="1"/>
  <c r="E609" i="32"/>
  <c r="J609" i="32" s="1"/>
  <c r="E632" i="32"/>
  <c r="J632" i="32" s="1"/>
  <c r="E604" i="32"/>
  <c r="J604" i="32" s="1"/>
  <c r="E630" i="32"/>
  <c r="J630" i="32" s="1"/>
  <c r="E608" i="32"/>
  <c r="J608" i="32" s="1"/>
  <c r="E625" i="32"/>
  <c r="J625" i="32" s="1"/>
  <c r="E613" i="32"/>
  <c r="J613" i="32" s="1"/>
  <c r="E643" i="32"/>
  <c r="J643" i="32" s="1"/>
  <c r="E626" i="32"/>
  <c r="J626" i="32" s="1"/>
  <c r="E642" i="32"/>
  <c r="J642" i="32" s="1"/>
  <c r="E628" i="32"/>
  <c r="J628" i="32" s="1"/>
  <c r="E606" i="32"/>
  <c r="J606" i="32" s="1"/>
  <c r="E633" i="32"/>
  <c r="J633" i="32" s="1"/>
  <c r="E640" i="32"/>
  <c r="J640" i="32" s="1"/>
  <c r="E624" i="32"/>
  <c r="J624" i="32" s="1"/>
  <c r="Z603" i="32"/>
  <c r="P4" i="34" s="1"/>
  <c r="E634" i="32"/>
  <c r="J634" i="32" s="1"/>
  <c r="E617" i="32"/>
  <c r="J617" i="32" s="1"/>
  <c r="E607" i="32"/>
  <c r="J607" i="32" s="1"/>
  <c r="E636" i="32"/>
  <c r="J636" i="32" s="1"/>
  <c r="E620" i="32"/>
  <c r="J620" i="32" s="1"/>
  <c r="E645" i="32"/>
  <c r="J645" i="32" s="1"/>
  <c r="E610" i="32"/>
  <c r="J610" i="32" s="1"/>
  <c r="AB603" i="32"/>
  <c r="R603" i="32"/>
  <c r="E621" i="32"/>
  <c r="J621" i="32" s="1"/>
  <c r="E639" i="32"/>
  <c r="J639" i="32" s="1"/>
  <c r="E622" i="32"/>
  <c r="J622" i="32" s="1"/>
  <c r="E635" i="32"/>
  <c r="J635" i="32" s="1"/>
  <c r="E637" i="32"/>
  <c r="J637" i="32" s="1"/>
  <c r="E623" i="32"/>
  <c r="J623" i="32" s="1"/>
  <c r="E618" i="32"/>
  <c r="J618" i="32" s="1"/>
  <c r="E638" i="32"/>
  <c r="J638" i="32" s="1"/>
  <c r="E629" i="32"/>
  <c r="J629" i="32" s="1"/>
  <c r="E616" i="32"/>
  <c r="J616" i="32" s="1"/>
  <c r="E631" i="32"/>
  <c r="J631" i="32" s="1"/>
  <c r="E644" i="32"/>
  <c r="J644" i="32" s="1"/>
  <c r="U924" i="32"/>
  <c r="E954" i="32"/>
  <c r="J954" i="32" s="1"/>
  <c r="AB925" i="32"/>
  <c r="E939" i="32"/>
  <c r="J939" i="32" s="1"/>
  <c r="E934" i="32"/>
  <c r="J934" i="32" s="1"/>
  <c r="E950" i="32"/>
  <c r="J950" i="32" s="1"/>
  <c r="E931" i="32"/>
  <c r="J931" i="32" s="1"/>
  <c r="E927" i="32"/>
  <c r="J927" i="32" s="1"/>
  <c r="E967" i="32"/>
  <c r="J967" i="32" s="1"/>
  <c r="E948" i="32"/>
  <c r="J948" i="32" s="1"/>
  <c r="E960" i="32"/>
  <c r="J960" i="32" s="1"/>
  <c r="E929" i="32"/>
  <c r="J929" i="32" s="1"/>
  <c r="E955" i="32"/>
  <c r="J955" i="32" s="1"/>
  <c r="E926" i="32"/>
  <c r="J926" i="32" s="1"/>
  <c r="E942" i="32"/>
  <c r="J942" i="32" s="1"/>
  <c r="E935" i="32"/>
  <c r="J935" i="32" s="1"/>
  <c r="E932" i="32"/>
  <c r="J932" i="32" s="1"/>
  <c r="E956" i="32"/>
  <c r="J956" i="32" s="1"/>
  <c r="E964" i="32"/>
  <c r="J964" i="32" s="1"/>
  <c r="E937" i="32"/>
  <c r="J937" i="32" s="1"/>
  <c r="E949" i="32"/>
  <c r="J949" i="32" s="1"/>
  <c r="E961" i="32"/>
  <c r="J961" i="32" s="1"/>
  <c r="E946" i="32"/>
  <c r="J946" i="32" s="1"/>
  <c r="E947" i="32"/>
  <c r="J947" i="32" s="1"/>
  <c r="R925" i="32"/>
  <c r="E930" i="32"/>
  <c r="J930" i="32" s="1"/>
  <c r="E958" i="32"/>
  <c r="J958" i="32" s="1"/>
  <c r="Y925" i="32"/>
  <c r="E951" i="32"/>
  <c r="J951" i="32" s="1"/>
  <c r="E928" i="32"/>
  <c r="J928" i="32" s="1"/>
  <c r="E940" i="32"/>
  <c r="J940" i="32" s="1"/>
  <c r="E952" i="32"/>
  <c r="J952" i="32" s="1"/>
  <c r="E933" i="32"/>
  <c r="J933" i="32" s="1"/>
  <c r="E945" i="32"/>
  <c r="J945" i="32" s="1"/>
  <c r="E957" i="32"/>
  <c r="J957" i="32" s="1"/>
  <c r="M925" i="32"/>
  <c r="E963" i="32"/>
  <c r="J963" i="32" s="1"/>
  <c r="E943" i="32"/>
  <c r="J943" i="32" s="1"/>
  <c r="E936" i="32"/>
  <c r="J936" i="32" s="1"/>
  <c r="E953" i="32"/>
  <c r="J953" i="32" s="1"/>
  <c r="X925" i="32"/>
  <c r="E941" i="32"/>
  <c r="J941" i="32" s="1"/>
  <c r="E965" i="32"/>
  <c r="J965" i="32" s="1"/>
  <c r="AA925" i="32"/>
  <c r="E959" i="32"/>
  <c r="J959" i="32" s="1"/>
  <c r="E944" i="32"/>
  <c r="J944" i="32" s="1"/>
  <c r="O924" i="32"/>
  <c r="E962" i="32"/>
  <c r="J962" i="32" s="1"/>
  <c r="E966" i="32"/>
  <c r="J966" i="32" s="1"/>
  <c r="E938" i="32"/>
  <c r="J938" i="32" s="1"/>
  <c r="Z925" i="32"/>
  <c r="W4" i="34" s="1"/>
  <c r="E734" i="32"/>
  <c r="J734" i="32" s="1"/>
  <c r="E726" i="32"/>
  <c r="J726" i="32" s="1"/>
  <c r="E718" i="32"/>
  <c r="J718" i="32" s="1"/>
  <c r="E709" i="32"/>
  <c r="J709" i="32" s="1"/>
  <c r="E701" i="32"/>
  <c r="J701" i="32" s="1"/>
  <c r="E733" i="32"/>
  <c r="J733" i="32" s="1"/>
  <c r="X695" i="32"/>
  <c r="E731" i="32"/>
  <c r="J731" i="32" s="1"/>
  <c r="E723" i="32"/>
  <c r="J723" i="32" s="1"/>
  <c r="E715" i="32"/>
  <c r="J715" i="32" s="1"/>
  <c r="E707" i="32"/>
  <c r="J707" i="32" s="1"/>
  <c r="E699" i="32"/>
  <c r="J699" i="32" s="1"/>
  <c r="E729" i="32"/>
  <c r="J729" i="32" s="1"/>
  <c r="E712" i="32"/>
  <c r="J712" i="32" s="1"/>
  <c r="E697" i="32"/>
  <c r="J697" i="32" s="1"/>
  <c r="E728" i="32"/>
  <c r="J728" i="32" s="1"/>
  <c r="E710" i="32"/>
  <c r="J710" i="32" s="1"/>
  <c r="E720" i="32"/>
  <c r="J720" i="32" s="1"/>
  <c r="AB695" i="32"/>
  <c r="Y695" i="32"/>
  <c r="E737" i="32"/>
  <c r="J737" i="32" s="1"/>
  <c r="E705" i="32"/>
  <c r="J705" i="32" s="1"/>
  <c r="E736" i="32"/>
  <c r="J736" i="32" s="1"/>
  <c r="E721" i="32"/>
  <c r="J721" i="32" s="1"/>
  <c r="E703" i="32"/>
  <c r="J703" i="32" s="1"/>
  <c r="AA695" i="32"/>
  <c r="R695" i="32"/>
  <c r="Z695" i="32"/>
  <c r="R4" i="34" s="1"/>
  <c r="E724" i="32"/>
  <c r="J724" i="32" s="1"/>
  <c r="E696" i="32"/>
  <c r="J696" i="32" s="1"/>
  <c r="E704" i="32"/>
  <c r="J704" i="32" s="1"/>
  <c r="E717" i="32"/>
  <c r="J717" i="32" s="1"/>
  <c r="E716" i="32"/>
  <c r="J716" i="32" s="1"/>
  <c r="E732" i="32"/>
  <c r="J732" i="32" s="1"/>
  <c r="E700" i="32"/>
  <c r="J700" i="32" s="1"/>
  <c r="E708" i="32"/>
  <c r="J708" i="32" s="1"/>
  <c r="E725" i="32"/>
  <c r="J725" i="32" s="1"/>
  <c r="O694" i="32"/>
  <c r="E727" i="32"/>
  <c r="J727" i="32" s="1"/>
  <c r="E706" i="32"/>
  <c r="J706" i="32" s="1"/>
  <c r="E713" i="32"/>
  <c r="J713" i="32" s="1"/>
  <c r="E698" i="32"/>
  <c r="J698" i="32" s="1"/>
  <c r="E722" i="32"/>
  <c r="J722" i="32" s="1"/>
  <c r="E735" i="32"/>
  <c r="J735" i="32" s="1"/>
  <c r="E711" i="32"/>
  <c r="J711" i="32" s="1"/>
  <c r="E714" i="32"/>
  <c r="J714" i="32" s="1"/>
  <c r="U694" i="32"/>
  <c r="E719" i="32"/>
  <c r="J719" i="32" s="1"/>
  <c r="E730" i="32"/>
  <c r="J730" i="32" s="1"/>
  <c r="E702" i="32"/>
  <c r="J702" i="32" s="1"/>
  <c r="AA235" i="32"/>
  <c r="X235" i="32"/>
  <c r="AB235" i="32"/>
  <c r="E276" i="32"/>
  <c r="J276" i="32" s="1"/>
  <c r="E269" i="32"/>
  <c r="J269" i="32" s="1"/>
  <c r="E252" i="32"/>
  <c r="J252" i="32" s="1"/>
  <c r="E242" i="32"/>
  <c r="J242" i="32" s="1"/>
  <c r="Y235" i="32"/>
  <c r="E271" i="32"/>
  <c r="J271" i="32" s="1"/>
  <c r="E265" i="32"/>
  <c r="J265" i="32" s="1"/>
  <c r="E259" i="32"/>
  <c r="J259" i="32" s="1"/>
  <c r="E254" i="32"/>
  <c r="J254" i="32" s="1"/>
  <c r="E247" i="32"/>
  <c r="J247" i="32" s="1"/>
  <c r="E241" i="32"/>
  <c r="J241" i="32" s="1"/>
  <c r="E273" i="32"/>
  <c r="J273" i="32" s="1"/>
  <c r="E261" i="32"/>
  <c r="J261" i="32" s="1"/>
  <c r="E249" i="32"/>
  <c r="J249" i="32" s="1"/>
  <c r="E236" i="32"/>
  <c r="J236" i="32" s="1"/>
  <c r="E270" i="32"/>
  <c r="J270" i="32" s="1"/>
  <c r="E239" i="32"/>
  <c r="J239" i="32" s="1"/>
  <c r="E253" i="32"/>
  <c r="J253" i="32" s="1"/>
  <c r="E272" i="32"/>
  <c r="J272" i="32" s="1"/>
  <c r="E260" i="32"/>
  <c r="J260" i="32" s="1"/>
  <c r="E248" i="32"/>
  <c r="J248" i="32" s="1"/>
  <c r="E238" i="32"/>
  <c r="J238" i="32" s="1"/>
  <c r="E275" i="32"/>
  <c r="J275" i="32" s="1"/>
  <c r="E268" i="32"/>
  <c r="J268" i="32" s="1"/>
  <c r="E262" i="32"/>
  <c r="J262" i="32" s="1"/>
  <c r="E257" i="32"/>
  <c r="J257" i="32" s="1"/>
  <c r="E251" i="32"/>
  <c r="J251" i="32" s="1"/>
  <c r="E245" i="32"/>
  <c r="J245" i="32" s="1"/>
  <c r="O234" i="32"/>
  <c r="E266" i="32"/>
  <c r="J266" i="32" s="1"/>
  <c r="E255" i="32"/>
  <c r="J255" i="32" s="1"/>
  <c r="E243" i="32"/>
  <c r="J243" i="32" s="1"/>
  <c r="E263" i="32"/>
  <c r="J263" i="32" s="1"/>
  <c r="E277" i="32"/>
  <c r="J277" i="32" s="1"/>
  <c r="U234" i="32"/>
  <c r="E250" i="32"/>
  <c r="J250" i="32" s="1"/>
  <c r="E246" i="32"/>
  <c r="J246" i="32" s="1"/>
  <c r="E267" i="32"/>
  <c r="J267" i="32" s="1"/>
  <c r="E237" i="32"/>
  <c r="J237" i="32" s="1"/>
  <c r="E240" i="32"/>
  <c r="J240" i="32" s="1"/>
  <c r="E274" i="32"/>
  <c r="J274" i="32" s="1"/>
  <c r="E264" i="32"/>
  <c r="J264" i="32" s="1"/>
  <c r="E244" i="32"/>
  <c r="J244" i="32" s="1"/>
  <c r="Z235" i="32"/>
  <c r="H4" i="34" s="1"/>
  <c r="E258" i="32"/>
  <c r="J258" i="32" s="1"/>
  <c r="E256" i="32"/>
  <c r="J256" i="32" s="1"/>
  <c r="R235" i="32"/>
  <c r="Z649" i="32"/>
  <c r="Q4" i="34" s="1"/>
  <c r="Y649" i="32"/>
  <c r="E653" i="32"/>
  <c r="J653" i="32" s="1"/>
  <c r="E686" i="32"/>
  <c r="J686" i="32" s="1"/>
  <c r="E672" i="32"/>
  <c r="J672" i="32" s="1"/>
  <c r="E665" i="32"/>
  <c r="J665" i="32" s="1"/>
  <c r="E689" i="32"/>
  <c r="J689" i="32" s="1"/>
  <c r="E678" i="32"/>
  <c r="J678" i="32" s="1"/>
  <c r="E664" i="32"/>
  <c r="J664" i="32" s="1"/>
  <c r="E691" i="32"/>
  <c r="J691" i="32" s="1"/>
  <c r="E662" i="32"/>
  <c r="J662" i="32" s="1"/>
  <c r="E654" i="32"/>
  <c r="J654" i="32" s="1"/>
  <c r="E659" i="32"/>
  <c r="J659" i="32" s="1"/>
  <c r="X649" i="32"/>
  <c r="E670" i="32"/>
  <c r="J670" i="32" s="1"/>
  <c r="E690" i="32"/>
  <c r="J690" i="32" s="1"/>
  <c r="E683" i="32"/>
  <c r="J683" i="32" s="1"/>
  <c r="E669" i="32"/>
  <c r="J669" i="32" s="1"/>
  <c r="E661" i="32"/>
  <c r="J661" i="32" s="1"/>
  <c r="E657" i="32"/>
  <c r="J657" i="32" s="1"/>
  <c r="E682" i="32"/>
  <c r="J682" i="32" s="1"/>
  <c r="E675" i="32"/>
  <c r="J675" i="32" s="1"/>
  <c r="AB649" i="32"/>
  <c r="E677" i="32"/>
  <c r="J677" i="32" s="1"/>
  <c r="E658" i="32"/>
  <c r="J658" i="32" s="1"/>
  <c r="E673" i="32"/>
  <c r="J673" i="32" s="1"/>
  <c r="E684" i="32"/>
  <c r="J684" i="32" s="1"/>
  <c r="E668" i="32"/>
  <c r="J668" i="32" s="1"/>
  <c r="E652" i="32"/>
  <c r="J652" i="32" s="1"/>
  <c r="E681" i="32"/>
  <c r="J681" i="32" s="1"/>
  <c r="U648" i="32"/>
  <c r="E676" i="32"/>
  <c r="J676" i="32" s="1"/>
  <c r="E656" i="32"/>
  <c r="J656" i="32" s="1"/>
  <c r="O648" i="32"/>
  <c r="E667" i="32"/>
  <c r="J667" i="32" s="1"/>
  <c r="E680" i="32"/>
  <c r="J680" i="32" s="1"/>
  <c r="E685" i="32"/>
  <c r="J685" i="32" s="1"/>
  <c r="E679" i="32"/>
  <c r="J679" i="32" s="1"/>
  <c r="E650" i="32"/>
  <c r="J650" i="32" s="1"/>
  <c r="E651" i="32"/>
  <c r="J651" i="32" s="1"/>
  <c r="E663" i="32"/>
  <c r="J663" i="32" s="1"/>
  <c r="R649" i="32"/>
  <c r="E674" i="32"/>
  <c r="J674" i="32" s="1"/>
  <c r="E687" i="32"/>
  <c r="J687" i="32" s="1"/>
  <c r="E655" i="32"/>
  <c r="J655" i="32" s="1"/>
  <c r="AA649" i="32"/>
  <c r="E671" i="32"/>
  <c r="J671" i="32" s="1"/>
  <c r="E688" i="32"/>
  <c r="J688" i="32" s="1"/>
  <c r="E666" i="32"/>
  <c r="J666" i="32" s="1"/>
  <c r="E660" i="32"/>
  <c r="J660" i="32" s="1"/>
  <c r="AD10" i="34"/>
  <c r="AD27" i="34"/>
  <c r="AD31" i="34"/>
  <c r="AD23" i="34"/>
  <c r="AD19" i="34"/>
  <c r="AD11" i="34"/>
  <c r="F98" i="32"/>
  <c r="V98" i="32"/>
  <c r="L98" i="32"/>
  <c r="P98" i="32"/>
  <c r="AB98" i="32"/>
  <c r="Q98" i="32"/>
  <c r="X98" i="32"/>
  <c r="W98" i="32"/>
  <c r="T98" i="32"/>
  <c r="S98" i="32"/>
  <c r="Z98" i="32"/>
  <c r="E5" i="34" s="1"/>
  <c r="N98" i="32"/>
  <c r="U98" i="32"/>
  <c r="AA98" i="32"/>
  <c r="R98" i="32"/>
  <c r="O98" i="32"/>
  <c r="Y98" i="32"/>
  <c r="AA29" i="34"/>
  <c r="AA16" i="34"/>
  <c r="AA36" i="34"/>
  <c r="AA42" i="34"/>
  <c r="AA32" i="34"/>
  <c r="AA21" i="34"/>
  <c r="AA39" i="34"/>
  <c r="Z99" i="32" l="1"/>
  <c r="E6" i="34" s="1"/>
  <c r="O99" i="32"/>
  <c r="V1123" i="32"/>
  <c r="T99" i="32"/>
  <c r="N1123" i="32"/>
  <c r="L99" i="32"/>
  <c r="X99" i="32"/>
  <c r="P1128" i="32"/>
  <c r="N99" i="32"/>
  <c r="Q99" i="32"/>
  <c r="U99" i="32"/>
  <c r="S99" i="32"/>
  <c r="R99" i="32"/>
  <c r="AA1128" i="32"/>
  <c r="Y99" i="32"/>
  <c r="P99" i="32"/>
  <c r="T1128" i="32"/>
  <c r="V99" i="32"/>
  <c r="W99" i="32"/>
  <c r="L1128" i="32"/>
  <c r="F99" i="32"/>
  <c r="G99" i="32" s="1"/>
  <c r="Z1128" i="32"/>
  <c r="AA23" i="34" s="1"/>
  <c r="S1114" i="32"/>
  <c r="W1114" i="32"/>
  <c r="Q1114" i="32"/>
  <c r="U1114" i="32"/>
  <c r="AB1114" i="32"/>
  <c r="AA1114" i="32"/>
  <c r="Y1114" i="32"/>
  <c r="Q1123" i="32"/>
  <c r="L1123" i="32"/>
  <c r="T1114" i="32"/>
  <c r="X1114" i="32"/>
  <c r="U1123" i="32"/>
  <c r="T1123" i="32"/>
  <c r="L1114" i="32"/>
  <c r="P1114" i="32"/>
  <c r="V1114" i="32"/>
  <c r="Z1114" i="32"/>
  <c r="AA9" i="34" s="1"/>
  <c r="N1114" i="32"/>
  <c r="R1114" i="32"/>
  <c r="O1114" i="32"/>
  <c r="T1110" i="32"/>
  <c r="X1110" i="32"/>
  <c r="X1128" i="32"/>
  <c r="AB1128" i="32"/>
  <c r="Y1128" i="32"/>
  <c r="Q1117" i="32"/>
  <c r="O1110" i="32"/>
  <c r="F1110" i="32"/>
  <c r="K1110" i="32" s="1"/>
  <c r="O1128" i="32"/>
  <c r="R1128" i="32"/>
  <c r="O1131" i="32"/>
  <c r="S1110" i="32"/>
  <c r="Q1110" i="32"/>
  <c r="S1128" i="32"/>
  <c r="F1128" i="32"/>
  <c r="K1128" i="32" s="1"/>
  <c r="P1131" i="32"/>
  <c r="W1110" i="32"/>
  <c r="U1110" i="32"/>
  <c r="W1128" i="32"/>
  <c r="AB1131" i="32"/>
  <c r="R1111" i="32"/>
  <c r="Y1117" i="32"/>
  <c r="F1123" i="32"/>
  <c r="G1123" i="32" s="1"/>
  <c r="W1123" i="32"/>
  <c r="AB1117" i="32"/>
  <c r="Z1139" i="32"/>
  <c r="AA34" i="34" s="1"/>
  <c r="P1117" i="32"/>
  <c r="U1139" i="32"/>
  <c r="N1111" i="32"/>
  <c r="N1117" i="32"/>
  <c r="Y1123" i="32"/>
  <c r="O1139" i="32"/>
  <c r="S1117" i="32"/>
  <c r="P1139" i="32"/>
  <c r="AA1117" i="32"/>
  <c r="AB1139" i="32"/>
  <c r="R1117" i="32"/>
  <c r="Z1111" i="32"/>
  <c r="AA6" i="34" s="1"/>
  <c r="F1111" i="32"/>
  <c r="K1111" i="32" s="1"/>
  <c r="U1111" i="32"/>
  <c r="V1111" i="32"/>
  <c r="O1111" i="32"/>
  <c r="W1111" i="32"/>
  <c r="P1111" i="32"/>
  <c r="L1111" i="32"/>
  <c r="V1117" i="32"/>
  <c r="O1117" i="32"/>
  <c r="W1117" i="32"/>
  <c r="Z1117" i="32"/>
  <c r="AA12" i="34" s="1"/>
  <c r="F1117" i="32"/>
  <c r="G1117" i="32" s="1"/>
  <c r="U1117" i="32"/>
  <c r="L1117" i="32"/>
  <c r="T1117" i="32"/>
  <c r="F1131" i="32"/>
  <c r="G1131" i="32" s="1"/>
  <c r="V1131" i="32"/>
  <c r="W1131" i="32"/>
  <c r="L1131" i="32"/>
  <c r="F1139" i="32"/>
  <c r="G1139" i="32" s="1"/>
  <c r="V1139" i="32"/>
  <c r="W1139" i="32"/>
  <c r="L1139" i="32"/>
  <c r="R1131" i="32"/>
  <c r="Q1131" i="32"/>
  <c r="Y1131" i="32"/>
  <c r="N1131" i="32"/>
  <c r="S1131" i="32"/>
  <c r="AA1131" i="32"/>
  <c r="X1131" i="32"/>
  <c r="R1139" i="32"/>
  <c r="Q1139" i="32"/>
  <c r="Y1139" i="32"/>
  <c r="N1139" i="32"/>
  <c r="S1139" i="32"/>
  <c r="AA1139" i="32"/>
  <c r="X1139" i="32"/>
  <c r="AA936" i="32"/>
  <c r="W936" i="32"/>
  <c r="S936" i="32"/>
  <c r="O936" i="32"/>
  <c r="N936" i="32"/>
  <c r="V936" i="32"/>
  <c r="L936" i="32"/>
  <c r="T936" i="32"/>
  <c r="AB936" i="32"/>
  <c r="Y936" i="32"/>
  <c r="U936" i="32"/>
  <c r="Q936" i="32"/>
  <c r="F936" i="32"/>
  <c r="R936" i="32"/>
  <c r="Z936" i="32"/>
  <c r="W15" i="34" s="1"/>
  <c r="P936" i="32"/>
  <c r="X936" i="32"/>
  <c r="AB933" i="32"/>
  <c r="L933" i="32"/>
  <c r="T933" i="32"/>
  <c r="Y933" i="32"/>
  <c r="U933" i="32"/>
  <c r="Q933" i="32"/>
  <c r="F933" i="32"/>
  <c r="R933" i="32"/>
  <c r="Z933" i="32"/>
  <c r="P933" i="32"/>
  <c r="X933" i="32"/>
  <c r="AA933" i="32"/>
  <c r="W933" i="32"/>
  <c r="S933" i="32"/>
  <c r="O933" i="32"/>
  <c r="N933" i="32"/>
  <c r="V933" i="32"/>
  <c r="AA940" i="32"/>
  <c r="W940" i="32"/>
  <c r="S940" i="32"/>
  <c r="O940" i="32"/>
  <c r="AB940" i="32"/>
  <c r="N940" i="32"/>
  <c r="V940" i="32"/>
  <c r="L940" i="32"/>
  <c r="T940" i="32"/>
  <c r="Y940" i="32"/>
  <c r="U940" i="32"/>
  <c r="Q940" i="32"/>
  <c r="F940" i="32"/>
  <c r="Z940" i="32"/>
  <c r="W19" i="34" s="1"/>
  <c r="R940" i="32"/>
  <c r="P940" i="32"/>
  <c r="X940" i="32"/>
  <c r="AB951" i="32"/>
  <c r="T951" i="32"/>
  <c r="L951" i="32"/>
  <c r="X951" i="32"/>
  <c r="P951" i="32"/>
  <c r="AA951" i="32"/>
  <c r="W951" i="32"/>
  <c r="S951" i="32"/>
  <c r="O951" i="32"/>
  <c r="N951" i="32"/>
  <c r="V951" i="32"/>
  <c r="Y951" i="32"/>
  <c r="U951" i="32"/>
  <c r="Q951" i="32"/>
  <c r="F951" i="32"/>
  <c r="R951" i="32"/>
  <c r="Z951" i="32"/>
  <c r="AA946" i="32"/>
  <c r="L946" i="32"/>
  <c r="P946" i="32"/>
  <c r="T946" i="32"/>
  <c r="X946" i="32"/>
  <c r="AB946" i="32"/>
  <c r="F946" i="32"/>
  <c r="Q946" i="32"/>
  <c r="U946" i="32"/>
  <c r="Y946" i="32"/>
  <c r="N946" i="32"/>
  <c r="R946" i="32"/>
  <c r="V946" i="32"/>
  <c r="Z946" i="32"/>
  <c r="O946" i="32"/>
  <c r="S946" i="32"/>
  <c r="W946" i="32"/>
  <c r="X949" i="32"/>
  <c r="P949" i="32"/>
  <c r="AB949" i="32"/>
  <c r="T949" i="32"/>
  <c r="L949" i="32"/>
  <c r="Y949" i="32"/>
  <c r="U949" i="32"/>
  <c r="Q949" i="32"/>
  <c r="F949" i="32"/>
  <c r="R949" i="32"/>
  <c r="Z949" i="32"/>
  <c r="W28" i="34" s="1"/>
  <c r="AA949" i="32"/>
  <c r="W949" i="32"/>
  <c r="S949" i="32"/>
  <c r="O949" i="32"/>
  <c r="N949" i="32"/>
  <c r="V949" i="32"/>
  <c r="AA932" i="32"/>
  <c r="W932" i="32"/>
  <c r="S932" i="32"/>
  <c r="O932" i="32"/>
  <c r="N932" i="32"/>
  <c r="V932" i="32"/>
  <c r="L932" i="32"/>
  <c r="T932" i="32"/>
  <c r="AB932" i="32"/>
  <c r="Y932" i="32"/>
  <c r="U932" i="32"/>
  <c r="Q932" i="32"/>
  <c r="F932" i="32"/>
  <c r="R932" i="32"/>
  <c r="Z932" i="32"/>
  <c r="W11" i="34" s="1"/>
  <c r="P932" i="32"/>
  <c r="X932" i="32"/>
  <c r="AA942" i="32"/>
  <c r="L942" i="32"/>
  <c r="P942" i="32"/>
  <c r="T942" i="32"/>
  <c r="X942" i="32"/>
  <c r="AB942" i="32"/>
  <c r="F942" i="32"/>
  <c r="Q942" i="32"/>
  <c r="U942" i="32"/>
  <c r="Y942" i="32"/>
  <c r="N942" i="32"/>
  <c r="R942" i="32"/>
  <c r="V942" i="32"/>
  <c r="Z942" i="32"/>
  <c r="W21" i="34" s="1"/>
  <c r="O942" i="32"/>
  <c r="S942" i="32"/>
  <c r="W942" i="32"/>
  <c r="AB931" i="32"/>
  <c r="L931" i="32"/>
  <c r="T931" i="32"/>
  <c r="AA931" i="32"/>
  <c r="W931" i="32"/>
  <c r="S931" i="32"/>
  <c r="O931" i="32"/>
  <c r="N931" i="32"/>
  <c r="V931" i="32"/>
  <c r="P931" i="32"/>
  <c r="X931" i="32"/>
  <c r="Y931" i="32"/>
  <c r="U931" i="32"/>
  <c r="Q931" i="32"/>
  <c r="F931" i="32"/>
  <c r="R931" i="32"/>
  <c r="Z931" i="32"/>
  <c r="AA934" i="32"/>
  <c r="W934" i="32"/>
  <c r="S934" i="32"/>
  <c r="O934" i="32"/>
  <c r="N934" i="32"/>
  <c r="V934" i="32"/>
  <c r="P934" i="32"/>
  <c r="X934" i="32"/>
  <c r="Y934" i="32"/>
  <c r="U934" i="32"/>
  <c r="Q934" i="32"/>
  <c r="F934" i="32"/>
  <c r="R934" i="32"/>
  <c r="Z934" i="32"/>
  <c r="W13" i="34" s="1"/>
  <c r="L934" i="32"/>
  <c r="T934" i="32"/>
  <c r="AB934" i="32"/>
  <c r="AA1169" i="32"/>
  <c r="L1169" i="32"/>
  <c r="P1169" i="32"/>
  <c r="T1169" i="32"/>
  <c r="X1169" i="32"/>
  <c r="AB1169" i="32"/>
  <c r="F1169" i="32"/>
  <c r="Q1169" i="32"/>
  <c r="U1169" i="32"/>
  <c r="Y1169" i="32"/>
  <c r="N1169" i="32"/>
  <c r="R1169" i="32"/>
  <c r="V1169" i="32"/>
  <c r="Z1169" i="32"/>
  <c r="AB18" i="34" s="1"/>
  <c r="O1169" i="32"/>
  <c r="S1169" i="32"/>
  <c r="W1169" i="32"/>
  <c r="AA1168" i="32"/>
  <c r="N1168" i="32"/>
  <c r="R1168" i="32"/>
  <c r="V1168" i="32"/>
  <c r="Z1168" i="32"/>
  <c r="AB17" i="34" s="1"/>
  <c r="O1168" i="32"/>
  <c r="S1168" i="32"/>
  <c r="W1168" i="32"/>
  <c r="L1168" i="32"/>
  <c r="P1168" i="32"/>
  <c r="T1168" i="32"/>
  <c r="X1168" i="32"/>
  <c r="AB1168" i="32"/>
  <c r="F1168" i="32"/>
  <c r="Q1168" i="32"/>
  <c r="U1168" i="32"/>
  <c r="Y1168" i="32"/>
  <c r="AB1171" i="32"/>
  <c r="AA1171" i="32"/>
  <c r="W1171" i="32"/>
  <c r="S1171" i="32"/>
  <c r="O1171" i="32"/>
  <c r="F1171" i="32"/>
  <c r="U1171" i="32"/>
  <c r="Y1171" i="32"/>
  <c r="Q1171" i="32"/>
  <c r="N1171" i="32"/>
  <c r="R1171" i="32"/>
  <c r="V1171" i="32"/>
  <c r="Z1171" i="32"/>
  <c r="L1171" i="32"/>
  <c r="P1171" i="32"/>
  <c r="T1171" i="32"/>
  <c r="X1171" i="32"/>
  <c r="AA1165" i="32"/>
  <c r="L1165" i="32"/>
  <c r="P1165" i="32"/>
  <c r="T1165" i="32"/>
  <c r="X1165" i="32"/>
  <c r="AB1165" i="32"/>
  <c r="F1165" i="32"/>
  <c r="Q1165" i="32"/>
  <c r="U1165" i="32"/>
  <c r="Y1165" i="32"/>
  <c r="N1165" i="32"/>
  <c r="R1165" i="32"/>
  <c r="V1165" i="32"/>
  <c r="Z1165" i="32"/>
  <c r="O1165" i="32"/>
  <c r="S1165" i="32"/>
  <c r="W1165" i="32"/>
  <c r="AB1176" i="32"/>
  <c r="Y1176" i="32"/>
  <c r="U1176" i="32"/>
  <c r="Q1176" i="32"/>
  <c r="AA1176" i="32"/>
  <c r="S1176" i="32"/>
  <c r="F1176" i="32"/>
  <c r="W1176" i="32"/>
  <c r="O1176" i="32"/>
  <c r="N1176" i="32"/>
  <c r="R1176" i="32"/>
  <c r="V1176" i="32"/>
  <c r="Z1176" i="32"/>
  <c r="L1176" i="32"/>
  <c r="P1176" i="32"/>
  <c r="T1176" i="32"/>
  <c r="X1176" i="32"/>
  <c r="AB1189" i="32"/>
  <c r="AA1189" i="32"/>
  <c r="W1189" i="32"/>
  <c r="S1189" i="32"/>
  <c r="O1189" i="32"/>
  <c r="F1189" i="32"/>
  <c r="Y1189" i="32"/>
  <c r="Q1189" i="32"/>
  <c r="U1189" i="32"/>
  <c r="N1189" i="32"/>
  <c r="R1189" i="32"/>
  <c r="V1189" i="32"/>
  <c r="Z1189" i="32"/>
  <c r="L1189" i="32"/>
  <c r="P1189" i="32"/>
  <c r="T1189" i="32"/>
  <c r="X1189" i="32"/>
  <c r="Z1170" i="32"/>
  <c r="V1170" i="32"/>
  <c r="R1170" i="32"/>
  <c r="L1170" i="32"/>
  <c r="Q1170" i="32"/>
  <c r="Y1170" i="32"/>
  <c r="O1170" i="32"/>
  <c r="W1170" i="32"/>
  <c r="AB1170" i="32"/>
  <c r="X1170" i="32"/>
  <c r="T1170" i="32"/>
  <c r="P1170" i="32"/>
  <c r="N1170" i="32"/>
  <c r="U1170" i="32"/>
  <c r="F1170" i="32"/>
  <c r="S1170" i="32"/>
  <c r="AA1170" i="32"/>
  <c r="AB1156" i="32"/>
  <c r="T1156" i="32"/>
  <c r="L1156" i="32"/>
  <c r="P1156" i="32"/>
  <c r="X1156" i="32"/>
  <c r="Y1156" i="32"/>
  <c r="U1156" i="32"/>
  <c r="Q1156" i="32"/>
  <c r="F1156" i="32"/>
  <c r="R1156" i="32"/>
  <c r="Z1156" i="32"/>
  <c r="AB5" i="34" s="1"/>
  <c r="AA1156" i="32"/>
  <c r="W1156" i="32"/>
  <c r="S1156" i="32"/>
  <c r="O1156" i="32"/>
  <c r="N1156" i="32"/>
  <c r="V1156" i="32"/>
  <c r="AB1174" i="32"/>
  <c r="Y1174" i="32"/>
  <c r="U1174" i="32"/>
  <c r="Q1174" i="32"/>
  <c r="W1174" i="32"/>
  <c r="O1174" i="32"/>
  <c r="AA1174" i="32"/>
  <c r="S1174" i="32"/>
  <c r="F1174" i="32"/>
  <c r="N1174" i="32"/>
  <c r="R1174" i="32"/>
  <c r="V1174" i="32"/>
  <c r="Z1174" i="32"/>
  <c r="AB23" i="34" s="1"/>
  <c r="L1174" i="32"/>
  <c r="P1174" i="32"/>
  <c r="T1174" i="32"/>
  <c r="X1174" i="32"/>
  <c r="AA1159" i="32"/>
  <c r="L1159" i="32"/>
  <c r="P1159" i="32"/>
  <c r="T1159" i="32"/>
  <c r="X1159" i="32"/>
  <c r="AB1159" i="32"/>
  <c r="F1159" i="32"/>
  <c r="Q1159" i="32"/>
  <c r="U1159" i="32"/>
  <c r="Y1159" i="32"/>
  <c r="N1159" i="32"/>
  <c r="R1159" i="32"/>
  <c r="V1159" i="32"/>
  <c r="Z1159" i="32"/>
  <c r="O1159" i="32"/>
  <c r="S1159" i="32"/>
  <c r="W1159" i="32"/>
  <c r="AA1163" i="32"/>
  <c r="L1163" i="32"/>
  <c r="P1163" i="32"/>
  <c r="T1163" i="32"/>
  <c r="X1163" i="32"/>
  <c r="AB1163" i="32"/>
  <c r="F1163" i="32"/>
  <c r="Q1163" i="32"/>
  <c r="U1163" i="32"/>
  <c r="Y1163" i="32"/>
  <c r="N1163" i="32"/>
  <c r="R1163" i="32"/>
  <c r="V1163" i="32"/>
  <c r="Z1163" i="32"/>
  <c r="O1163" i="32"/>
  <c r="S1163" i="32"/>
  <c r="W1163" i="32"/>
  <c r="AB1183" i="32"/>
  <c r="AA1183" i="32"/>
  <c r="W1183" i="32"/>
  <c r="S1183" i="32"/>
  <c r="O1183" i="32"/>
  <c r="F1183" i="32"/>
  <c r="U1183" i="32"/>
  <c r="Y1183" i="32"/>
  <c r="Q1183" i="32"/>
  <c r="N1183" i="32"/>
  <c r="R1183" i="32"/>
  <c r="V1183" i="32"/>
  <c r="Z1183" i="32"/>
  <c r="L1183" i="32"/>
  <c r="P1183" i="32"/>
  <c r="T1183" i="32"/>
  <c r="X1183" i="32"/>
  <c r="AA1164" i="32"/>
  <c r="N1164" i="32"/>
  <c r="R1164" i="32"/>
  <c r="V1164" i="32"/>
  <c r="Z1164" i="32"/>
  <c r="O1164" i="32"/>
  <c r="S1164" i="32"/>
  <c r="W1164" i="32"/>
  <c r="L1164" i="32"/>
  <c r="P1164" i="32"/>
  <c r="T1164" i="32"/>
  <c r="X1164" i="32"/>
  <c r="AB1164" i="32"/>
  <c r="F1164" i="32"/>
  <c r="Q1164" i="32"/>
  <c r="U1164" i="32"/>
  <c r="Y1164" i="32"/>
  <c r="AB1182" i="32"/>
  <c r="Y1182" i="32"/>
  <c r="U1182" i="32"/>
  <c r="Q1182" i="32"/>
  <c r="W1182" i="32"/>
  <c r="O1182" i="32"/>
  <c r="AA1182" i="32"/>
  <c r="S1182" i="32"/>
  <c r="F1182" i="32"/>
  <c r="N1182" i="32"/>
  <c r="R1182" i="32"/>
  <c r="V1182" i="32"/>
  <c r="Z1182" i="32"/>
  <c r="L1182" i="32"/>
  <c r="P1182" i="32"/>
  <c r="T1182" i="32"/>
  <c r="X1182" i="32"/>
  <c r="AB1172" i="32"/>
  <c r="Y1172" i="32"/>
  <c r="U1172" i="32"/>
  <c r="Q1172" i="32"/>
  <c r="AA1172" i="32"/>
  <c r="S1172" i="32"/>
  <c r="F1172" i="32"/>
  <c r="W1172" i="32"/>
  <c r="O1172" i="32"/>
  <c r="N1172" i="32"/>
  <c r="R1172" i="32"/>
  <c r="V1172" i="32"/>
  <c r="Z1172" i="32"/>
  <c r="AB21" i="34" s="1"/>
  <c r="L1172" i="32"/>
  <c r="P1172" i="32"/>
  <c r="T1172" i="32"/>
  <c r="X1172" i="32"/>
  <c r="Z1190" i="32"/>
  <c r="R1190" i="32"/>
  <c r="N1190" i="32"/>
  <c r="V1190" i="32"/>
  <c r="F1190" i="32"/>
  <c r="Y1190" i="32"/>
  <c r="U1190" i="32"/>
  <c r="Q1190" i="32"/>
  <c r="L1190" i="32"/>
  <c r="T1190" i="32"/>
  <c r="AB1190" i="32"/>
  <c r="AA1190" i="32"/>
  <c r="W1190" i="32"/>
  <c r="S1190" i="32"/>
  <c r="O1190" i="32"/>
  <c r="P1190" i="32"/>
  <c r="X1190" i="32"/>
  <c r="Y1185" i="32"/>
  <c r="Q1185" i="32"/>
  <c r="F1185" i="32"/>
  <c r="U1185" i="32"/>
  <c r="Z1185" i="32"/>
  <c r="AB34" i="34" s="1"/>
  <c r="V1185" i="32"/>
  <c r="R1185" i="32"/>
  <c r="N1185" i="32"/>
  <c r="O1185" i="32"/>
  <c r="W1185" i="32"/>
  <c r="AB1185" i="32"/>
  <c r="X1185" i="32"/>
  <c r="T1185" i="32"/>
  <c r="P1185" i="32"/>
  <c r="L1185" i="32"/>
  <c r="S1185" i="32"/>
  <c r="AA1185" i="32"/>
  <c r="AB1188" i="32"/>
  <c r="Y1188" i="32"/>
  <c r="U1188" i="32"/>
  <c r="Q1188" i="32"/>
  <c r="AA1188" i="32"/>
  <c r="S1188" i="32"/>
  <c r="F1188" i="32"/>
  <c r="W1188" i="32"/>
  <c r="O1188" i="32"/>
  <c r="N1188" i="32"/>
  <c r="R1188" i="32"/>
  <c r="V1188" i="32"/>
  <c r="Z1188" i="32"/>
  <c r="AB37" i="34" s="1"/>
  <c r="L1188" i="32"/>
  <c r="P1188" i="32"/>
  <c r="T1188" i="32"/>
  <c r="X1188" i="32"/>
  <c r="AB1178" i="32"/>
  <c r="Y1178" i="32"/>
  <c r="U1178" i="32"/>
  <c r="Q1178" i="32"/>
  <c r="W1178" i="32"/>
  <c r="O1178" i="32"/>
  <c r="AA1178" i="32"/>
  <c r="S1178" i="32"/>
  <c r="F1178" i="32"/>
  <c r="N1178" i="32"/>
  <c r="R1178" i="32"/>
  <c r="V1178" i="32"/>
  <c r="Z1178" i="32"/>
  <c r="L1178" i="32"/>
  <c r="P1178" i="32"/>
  <c r="T1178" i="32"/>
  <c r="X1178" i="32"/>
  <c r="Y1157" i="32"/>
  <c r="U1157" i="32"/>
  <c r="Q1157" i="32"/>
  <c r="F1157" i="32"/>
  <c r="R1157" i="32"/>
  <c r="Z1157" i="32"/>
  <c r="P1157" i="32"/>
  <c r="X1157" i="32"/>
  <c r="AA1157" i="32"/>
  <c r="W1157" i="32"/>
  <c r="S1157" i="32"/>
  <c r="O1157" i="32"/>
  <c r="N1157" i="32"/>
  <c r="V1157" i="32"/>
  <c r="L1157" i="32"/>
  <c r="T1157" i="32"/>
  <c r="AB1157" i="32"/>
  <c r="AB1187" i="32"/>
  <c r="AA1187" i="32"/>
  <c r="W1187" i="32"/>
  <c r="S1187" i="32"/>
  <c r="O1187" i="32"/>
  <c r="F1187" i="32"/>
  <c r="U1187" i="32"/>
  <c r="Y1187" i="32"/>
  <c r="Q1187" i="32"/>
  <c r="N1187" i="32"/>
  <c r="R1187" i="32"/>
  <c r="V1187" i="32"/>
  <c r="Z1187" i="32"/>
  <c r="L1187" i="32"/>
  <c r="P1187" i="32"/>
  <c r="T1187" i="32"/>
  <c r="X1187" i="32"/>
  <c r="X1303" i="32"/>
  <c r="P1303" i="32"/>
  <c r="T1303" i="32"/>
  <c r="AB1303" i="32"/>
  <c r="L1303" i="32"/>
  <c r="AA1303" i="32"/>
  <c r="W1303" i="32"/>
  <c r="S1303" i="32"/>
  <c r="O1303" i="32"/>
  <c r="N1303" i="32"/>
  <c r="V1303" i="32"/>
  <c r="Y1303" i="32"/>
  <c r="U1303" i="32"/>
  <c r="Q1303" i="32"/>
  <c r="F1303" i="32"/>
  <c r="R1303" i="32"/>
  <c r="Z1303" i="32"/>
  <c r="AE14" i="34" s="1"/>
  <c r="AA1298" i="32"/>
  <c r="W1298" i="32"/>
  <c r="S1298" i="32"/>
  <c r="O1298" i="32"/>
  <c r="N1298" i="32"/>
  <c r="V1298" i="32"/>
  <c r="P1298" i="32"/>
  <c r="X1298" i="32"/>
  <c r="Y1298" i="32"/>
  <c r="U1298" i="32"/>
  <c r="Q1298" i="32"/>
  <c r="F1298" i="32"/>
  <c r="R1298" i="32"/>
  <c r="Z1298" i="32"/>
  <c r="AE9" i="34" s="1"/>
  <c r="L1298" i="32"/>
  <c r="T1298" i="32"/>
  <c r="AB1298" i="32"/>
  <c r="AA1317" i="32"/>
  <c r="W1317" i="32"/>
  <c r="S1317" i="32"/>
  <c r="O1317" i="32"/>
  <c r="N1317" i="32"/>
  <c r="V1317" i="32"/>
  <c r="P1317" i="32"/>
  <c r="X1317" i="32"/>
  <c r="Y1317" i="32"/>
  <c r="U1317" i="32"/>
  <c r="Q1317" i="32"/>
  <c r="F1317" i="32"/>
  <c r="R1317" i="32"/>
  <c r="Z1317" i="32"/>
  <c r="AE28" i="34" s="1"/>
  <c r="L1317" i="32"/>
  <c r="T1317" i="32"/>
  <c r="AB1317" i="32"/>
  <c r="X1320" i="32"/>
  <c r="P1320" i="32"/>
  <c r="T1320" i="32"/>
  <c r="L1320" i="32"/>
  <c r="AB1320" i="32"/>
  <c r="Y1320" i="32"/>
  <c r="U1320" i="32"/>
  <c r="Q1320" i="32"/>
  <c r="F1320" i="32"/>
  <c r="R1320" i="32"/>
  <c r="Z1320" i="32"/>
  <c r="AE31" i="34" s="1"/>
  <c r="AA1320" i="32"/>
  <c r="W1320" i="32"/>
  <c r="S1320" i="32"/>
  <c r="O1320" i="32"/>
  <c r="N1320" i="32"/>
  <c r="V1320" i="32"/>
  <c r="N1335" i="32"/>
  <c r="V1335" i="32"/>
  <c r="AA1335" i="32"/>
  <c r="W1335" i="32"/>
  <c r="S1335" i="32"/>
  <c r="O1335" i="32"/>
  <c r="AB1335" i="32"/>
  <c r="T1335" i="32"/>
  <c r="L1335" i="32"/>
  <c r="Z1335" i="32"/>
  <c r="AE46" i="34" s="1"/>
  <c r="Y1335" i="32"/>
  <c r="U1335" i="32"/>
  <c r="Q1335" i="32"/>
  <c r="F1335" i="32"/>
  <c r="X1335" i="32"/>
  <c r="P1335" i="32"/>
  <c r="R1335" i="32"/>
  <c r="AB1330" i="32"/>
  <c r="T1330" i="32"/>
  <c r="L1330" i="32"/>
  <c r="P1330" i="32"/>
  <c r="X1330" i="32"/>
  <c r="Y1330" i="32"/>
  <c r="U1330" i="32"/>
  <c r="Q1330" i="32"/>
  <c r="F1330" i="32"/>
  <c r="R1330" i="32"/>
  <c r="Z1330" i="32"/>
  <c r="AE41" i="34" s="1"/>
  <c r="AA1330" i="32"/>
  <c r="W1330" i="32"/>
  <c r="S1330" i="32"/>
  <c r="O1330" i="32"/>
  <c r="N1330" i="32"/>
  <c r="V1330" i="32"/>
  <c r="AB1326" i="32"/>
  <c r="T1326" i="32"/>
  <c r="L1326" i="32"/>
  <c r="P1326" i="32"/>
  <c r="X1326" i="32"/>
  <c r="Y1326" i="32"/>
  <c r="U1326" i="32"/>
  <c r="Q1326" i="32"/>
  <c r="F1326" i="32"/>
  <c r="R1326" i="32"/>
  <c r="Z1326" i="32"/>
  <c r="AE37" i="34" s="1"/>
  <c r="AA1326" i="32"/>
  <c r="W1326" i="32"/>
  <c r="S1326" i="32"/>
  <c r="O1326" i="32"/>
  <c r="N1326" i="32"/>
  <c r="V1326" i="32"/>
  <c r="AB1305" i="32"/>
  <c r="T1305" i="32"/>
  <c r="L1305" i="32"/>
  <c r="X1305" i="32"/>
  <c r="P1305" i="32"/>
  <c r="Y1305" i="32"/>
  <c r="U1305" i="32"/>
  <c r="Q1305" i="32"/>
  <c r="F1305" i="32"/>
  <c r="R1305" i="32"/>
  <c r="Z1305" i="32"/>
  <c r="AA1305" i="32"/>
  <c r="W1305" i="32"/>
  <c r="S1305" i="32"/>
  <c r="O1305" i="32"/>
  <c r="N1305" i="32"/>
  <c r="V1305" i="32"/>
  <c r="X1312" i="32"/>
  <c r="P1312" i="32"/>
  <c r="T1312" i="32"/>
  <c r="AB1312" i="32"/>
  <c r="L1312" i="32"/>
  <c r="Y1312" i="32"/>
  <c r="U1312" i="32"/>
  <c r="Q1312" i="32"/>
  <c r="F1312" i="32"/>
  <c r="R1312" i="32"/>
  <c r="Z1312" i="32"/>
  <c r="AA1312" i="32"/>
  <c r="W1312" i="32"/>
  <c r="S1312" i="32"/>
  <c r="O1312" i="32"/>
  <c r="N1312" i="32"/>
  <c r="V1312" i="32"/>
  <c r="AA1306" i="32"/>
  <c r="W1306" i="32"/>
  <c r="S1306" i="32"/>
  <c r="O1306" i="32"/>
  <c r="N1306" i="32"/>
  <c r="V1306" i="32"/>
  <c r="P1306" i="32"/>
  <c r="X1306" i="32"/>
  <c r="Y1306" i="32"/>
  <c r="U1306" i="32"/>
  <c r="Q1306" i="32"/>
  <c r="F1306" i="32"/>
  <c r="R1306" i="32"/>
  <c r="Z1306" i="32"/>
  <c r="L1306" i="32"/>
  <c r="T1306" i="32"/>
  <c r="AB1306" i="32"/>
  <c r="AA1308" i="32"/>
  <c r="W1308" i="32"/>
  <c r="S1308" i="32"/>
  <c r="O1308" i="32"/>
  <c r="AB1308" i="32"/>
  <c r="X1308" i="32"/>
  <c r="T1308" i="32"/>
  <c r="P1308" i="32"/>
  <c r="L1308" i="32"/>
  <c r="Y1308" i="32"/>
  <c r="U1308" i="32"/>
  <c r="Q1308" i="32"/>
  <c r="F1308" i="32"/>
  <c r="Z1308" i="32"/>
  <c r="AE19" i="34" s="1"/>
  <c r="V1308" i="32"/>
  <c r="R1308" i="32"/>
  <c r="N1308" i="32"/>
  <c r="X1332" i="32"/>
  <c r="P1332" i="32"/>
  <c r="AB1332" i="32"/>
  <c r="L1332" i="32"/>
  <c r="T1332" i="32"/>
  <c r="Y1332" i="32"/>
  <c r="U1332" i="32"/>
  <c r="Q1332" i="32"/>
  <c r="F1332" i="32"/>
  <c r="R1332" i="32"/>
  <c r="Z1332" i="32"/>
  <c r="AE43" i="34" s="1"/>
  <c r="AA1332" i="32"/>
  <c r="W1332" i="32"/>
  <c r="S1332" i="32"/>
  <c r="O1332" i="32"/>
  <c r="N1332" i="32"/>
  <c r="V1332" i="32"/>
  <c r="X1307" i="32"/>
  <c r="P1307" i="32"/>
  <c r="AB1307" i="32"/>
  <c r="L1307" i="32"/>
  <c r="T1307" i="32"/>
  <c r="AA1307" i="32"/>
  <c r="W1307" i="32"/>
  <c r="S1307" i="32"/>
  <c r="O1307" i="32"/>
  <c r="N1307" i="32"/>
  <c r="V1307" i="32"/>
  <c r="Y1307" i="32"/>
  <c r="U1307" i="32"/>
  <c r="Q1307" i="32"/>
  <c r="F1307" i="32"/>
  <c r="R1307" i="32"/>
  <c r="Z1307" i="32"/>
  <c r="AE18" i="34" s="1"/>
  <c r="AB1322" i="32"/>
  <c r="T1322" i="32"/>
  <c r="L1322" i="32"/>
  <c r="X1322" i="32"/>
  <c r="P1322" i="32"/>
  <c r="AA1322" i="32"/>
  <c r="W1322" i="32"/>
  <c r="S1322" i="32"/>
  <c r="O1322" i="32"/>
  <c r="N1322" i="32"/>
  <c r="V1322" i="32"/>
  <c r="Y1322" i="32"/>
  <c r="U1322" i="32"/>
  <c r="Q1322" i="32"/>
  <c r="F1322" i="32"/>
  <c r="R1322" i="32"/>
  <c r="Z1322" i="32"/>
  <c r="AA1311" i="32"/>
  <c r="W1311" i="32"/>
  <c r="N1311" i="32"/>
  <c r="R1311" i="32"/>
  <c r="V1311" i="32"/>
  <c r="F1311" i="32"/>
  <c r="Q1311" i="32"/>
  <c r="U1311" i="32"/>
  <c r="AB1311" i="32"/>
  <c r="Y1311" i="32"/>
  <c r="L1311" i="32"/>
  <c r="P1311" i="32"/>
  <c r="T1311" i="32"/>
  <c r="Z1311" i="32"/>
  <c r="O1311" i="32"/>
  <c r="S1311" i="32"/>
  <c r="X1311" i="32"/>
  <c r="T1328" i="32"/>
  <c r="L1328" i="32"/>
  <c r="AB1328" i="32"/>
  <c r="Y1328" i="32"/>
  <c r="U1328" i="32"/>
  <c r="Q1328" i="32"/>
  <c r="Z1328" i="32"/>
  <c r="AE39" i="34" s="1"/>
  <c r="R1328" i="32"/>
  <c r="F1328" i="32"/>
  <c r="X1328" i="32"/>
  <c r="AA1328" i="32"/>
  <c r="W1328" i="32"/>
  <c r="S1328" i="32"/>
  <c r="O1328" i="32"/>
  <c r="V1328" i="32"/>
  <c r="N1328" i="32"/>
  <c r="P1328" i="32"/>
  <c r="AB1318" i="32"/>
  <c r="T1318" i="32"/>
  <c r="L1318" i="32"/>
  <c r="P1318" i="32"/>
  <c r="X1318" i="32"/>
  <c r="AA1318" i="32"/>
  <c r="W1318" i="32"/>
  <c r="S1318" i="32"/>
  <c r="O1318" i="32"/>
  <c r="N1318" i="32"/>
  <c r="V1318" i="32"/>
  <c r="Y1318" i="32"/>
  <c r="U1318" i="32"/>
  <c r="Q1318" i="32"/>
  <c r="F1318" i="32"/>
  <c r="R1318" i="32"/>
  <c r="Z1318" i="32"/>
  <c r="AE29" i="34" s="1"/>
  <c r="T1324" i="32"/>
  <c r="L1324" i="32"/>
  <c r="AB1324" i="32"/>
  <c r="Y1324" i="32"/>
  <c r="U1324" i="32"/>
  <c r="Q1324" i="32"/>
  <c r="Z1324" i="32"/>
  <c r="AE35" i="34" s="1"/>
  <c r="R1324" i="32"/>
  <c r="F1324" i="32"/>
  <c r="X1324" i="32"/>
  <c r="AA1324" i="32"/>
  <c r="W1324" i="32"/>
  <c r="S1324" i="32"/>
  <c r="O1324" i="32"/>
  <c r="V1324" i="32"/>
  <c r="N1324" i="32"/>
  <c r="P1324" i="32"/>
  <c r="N1331" i="32"/>
  <c r="V1331" i="32"/>
  <c r="AA1331" i="32"/>
  <c r="W1331" i="32"/>
  <c r="S1331" i="32"/>
  <c r="O1331" i="32"/>
  <c r="AB1331" i="32"/>
  <c r="T1331" i="32"/>
  <c r="L1331" i="32"/>
  <c r="Z1331" i="32"/>
  <c r="Y1331" i="32"/>
  <c r="U1331" i="32"/>
  <c r="Q1331" i="32"/>
  <c r="F1331" i="32"/>
  <c r="X1331" i="32"/>
  <c r="P1331" i="32"/>
  <c r="R1331" i="32"/>
  <c r="AB1243" i="32"/>
  <c r="Y1243" i="32"/>
  <c r="U1243" i="32"/>
  <c r="Q1243" i="32"/>
  <c r="W1243" i="32"/>
  <c r="O1243" i="32"/>
  <c r="AA1243" i="32"/>
  <c r="F1243" i="32"/>
  <c r="S1243" i="32"/>
  <c r="N1243" i="32"/>
  <c r="R1243" i="32"/>
  <c r="V1243" i="32"/>
  <c r="Z1243" i="32"/>
  <c r="AC46" i="34" s="1"/>
  <c r="L1243" i="32"/>
  <c r="P1243" i="32"/>
  <c r="T1243" i="32"/>
  <c r="X1243" i="32"/>
  <c r="AA1222" i="32"/>
  <c r="W1222" i="32"/>
  <c r="S1222" i="32"/>
  <c r="O1222" i="32"/>
  <c r="N1222" i="32"/>
  <c r="V1222" i="32"/>
  <c r="L1222" i="32"/>
  <c r="T1222" i="32"/>
  <c r="AB1222" i="32"/>
  <c r="Y1222" i="32"/>
  <c r="U1222" i="32"/>
  <c r="Q1222" i="32"/>
  <c r="F1222" i="32"/>
  <c r="R1222" i="32"/>
  <c r="Z1222" i="32"/>
  <c r="P1222" i="32"/>
  <c r="X1222" i="32"/>
  <c r="AB1238" i="32"/>
  <c r="AA1238" i="32"/>
  <c r="W1238" i="32"/>
  <c r="S1238" i="32"/>
  <c r="O1238" i="32"/>
  <c r="F1238" i="32"/>
  <c r="Y1238" i="32"/>
  <c r="Q1238" i="32"/>
  <c r="U1238" i="32"/>
  <c r="N1238" i="32"/>
  <c r="R1238" i="32"/>
  <c r="V1238" i="32"/>
  <c r="Z1238" i="32"/>
  <c r="L1238" i="32"/>
  <c r="P1238" i="32"/>
  <c r="T1238" i="32"/>
  <c r="X1238" i="32"/>
  <c r="AB1237" i="32"/>
  <c r="Y1237" i="32"/>
  <c r="U1237" i="32"/>
  <c r="Q1237" i="32"/>
  <c r="AA1237" i="32"/>
  <c r="S1237" i="32"/>
  <c r="F1237" i="32"/>
  <c r="W1237" i="32"/>
  <c r="O1237" i="32"/>
  <c r="N1237" i="32"/>
  <c r="R1237" i="32"/>
  <c r="V1237" i="32"/>
  <c r="Z1237" i="32"/>
  <c r="L1237" i="32"/>
  <c r="P1237" i="32"/>
  <c r="T1237" i="32"/>
  <c r="X1237" i="32"/>
  <c r="AB1225" i="32"/>
  <c r="T1225" i="32"/>
  <c r="L1225" i="32"/>
  <c r="X1225" i="32"/>
  <c r="P1225" i="32"/>
  <c r="AA1225" i="32"/>
  <c r="W1225" i="32"/>
  <c r="S1225" i="32"/>
  <c r="O1225" i="32"/>
  <c r="N1225" i="32"/>
  <c r="V1225" i="32"/>
  <c r="Y1225" i="32"/>
  <c r="U1225" i="32"/>
  <c r="Q1225" i="32"/>
  <c r="F1225" i="32"/>
  <c r="R1225" i="32"/>
  <c r="Z1225" i="32"/>
  <c r="AC28" i="34" s="1"/>
  <c r="X1211" i="32"/>
  <c r="P1211" i="32"/>
  <c r="T1211" i="32"/>
  <c r="AB1211" i="32"/>
  <c r="L1211" i="32"/>
  <c r="Y1211" i="32"/>
  <c r="U1211" i="32"/>
  <c r="Q1211" i="32"/>
  <c r="F1211" i="32"/>
  <c r="R1211" i="32"/>
  <c r="Z1211" i="32"/>
  <c r="AA1211" i="32"/>
  <c r="W1211" i="32"/>
  <c r="S1211" i="32"/>
  <c r="O1211" i="32"/>
  <c r="N1211" i="32"/>
  <c r="V1211" i="32"/>
  <c r="AA1210" i="32"/>
  <c r="W1210" i="32"/>
  <c r="S1210" i="32"/>
  <c r="O1210" i="32"/>
  <c r="N1210" i="32"/>
  <c r="V1210" i="32"/>
  <c r="L1210" i="32"/>
  <c r="T1210" i="32"/>
  <c r="AB1210" i="32"/>
  <c r="Y1210" i="32"/>
  <c r="U1210" i="32"/>
  <c r="Q1210" i="32"/>
  <c r="F1210" i="32"/>
  <c r="R1210" i="32"/>
  <c r="Z1210" i="32"/>
  <c r="AC13" i="34" s="1"/>
  <c r="P1210" i="32"/>
  <c r="X1210" i="32"/>
  <c r="AA1226" i="32"/>
  <c r="W1226" i="32"/>
  <c r="S1226" i="32"/>
  <c r="O1226" i="32"/>
  <c r="N1226" i="32"/>
  <c r="V1226" i="32"/>
  <c r="L1226" i="32"/>
  <c r="T1226" i="32"/>
  <c r="AB1226" i="32"/>
  <c r="Y1226" i="32"/>
  <c r="U1226" i="32"/>
  <c r="Q1226" i="32"/>
  <c r="F1226" i="32"/>
  <c r="R1226" i="32"/>
  <c r="Z1226" i="32"/>
  <c r="AC29" i="34" s="1"/>
  <c r="P1226" i="32"/>
  <c r="X1226" i="32"/>
  <c r="AA1234" i="32"/>
  <c r="W1234" i="32"/>
  <c r="S1234" i="32"/>
  <c r="O1234" i="32"/>
  <c r="N1234" i="32"/>
  <c r="V1234" i="32"/>
  <c r="L1234" i="32"/>
  <c r="T1234" i="32"/>
  <c r="AB1234" i="32"/>
  <c r="Y1234" i="32"/>
  <c r="U1234" i="32"/>
  <c r="Q1234" i="32"/>
  <c r="F1234" i="32"/>
  <c r="R1234" i="32"/>
  <c r="Z1234" i="32"/>
  <c r="P1234" i="32"/>
  <c r="X1234" i="32"/>
  <c r="X1207" i="32"/>
  <c r="P1207" i="32"/>
  <c r="AB1207" i="32"/>
  <c r="L1207" i="32"/>
  <c r="T1207" i="32"/>
  <c r="Y1207" i="32"/>
  <c r="U1207" i="32"/>
  <c r="Q1207" i="32"/>
  <c r="F1207" i="32"/>
  <c r="R1207" i="32"/>
  <c r="Z1207" i="32"/>
  <c r="AC10" i="34" s="1"/>
  <c r="AA1207" i="32"/>
  <c r="W1207" i="32"/>
  <c r="S1207" i="32"/>
  <c r="O1207" i="32"/>
  <c r="N1207" i="32"/>
  <c r="V1207" i="32"/>
  <c r="X1215" i="32"/>
  <c r="P1215" i="32"/>
  <c r="AB1215" i="32"/>
  <c r="L1215" i="32"/>
  <c r="T1215" i="32"/>
  <c r="Y1215" i="32"/>
  <c r="U1215" i="32"/>
  <c r="Q1215" i="32"/>
  <c r="F1215" i="32"/>
  <c r="R1215" i="32"/>
  <c r="Z1215" i="32"/>
  <c r="AC18" i="34" s="1"/>
  <c r="AA1215" i="32"/>
  <c r="W1215" i="32"/>
  <c r="S1215" i="32"/>
  <c r="O1215" i="32"/>
  <c r="N1215" i="32"/>
  <c r="V1215" i="32"/>
  <c r="AA1232" i="32"/>
  <c r="W1232" i="32"/>
  <c r="S1232" i="32"/>
  <c r="O1232" i="32"/>
  <c r="N1232" i="32"/>
  <c r="V1232" i="32"/>
  <c r="P1232" i="32"/>
  <c r="X1232" i="32"/>
  <c r="Y1232" i="32"/>
  <c r="U1232" i="32"/>
  <c r="Q1232" i="32"/>
  <c r="F1232" i="32"/>
  <c r="R1232" i="32"/>
  <c r="Z1232" i="32"/>
  <c r="L1232" i="32"/>
  <c r="T1232" i="32"/>
  <c r="AB1232" i="32"/>
  <c r="AA1218" i="32"/>
  <c r="W1218" i="32"/>
  <c r="S1218" i="32"/>
  <c r="O1218" i="32"/>
  <c r="N1218" i="32"/>
  <c r="V1218" i="32"/>
  <c r="L1218" i="32"/>
  <c r="T1218" i="32"/>
  <c r="AB1218" i="32"/>
  <c r="Y1218" i="32"/>
  <c r="U1218" i="32"/>
  <c r="Q1218" i="32"/>
  <c r="F1218" i="32"/>
  <c r="R1218" i="32"/>
  <c r="Z1218" i="32"/>
  <c r="AC21" i="34" s="1"/>
  <c r="P1218" i="32"/>
  <c r="X1218" i="32"/>
  <c r="T1221" i="32"/>
  <c r="L1221" i="32"/>
  <c r="P1221" i="32"/>
  <c r="AA1221" i="32"/>
  <c r="Z1221" i="32"/>
  <c r="U1221" i="32"/>
  <c r="Q1221" i="32"/>
  <c r="F1221" i="32"/>
  <c r="X1221" i="32"/>
  <c r="N1221" i="32"/>
  <c r="Y1221" i="32"/>
  <c r="W1221" i="32"/>
  <c r="S1221" i="32"/>
  <c r="O1221" i="32"/>
  <c r="AB1221" i="32"/>
  <c r="V1221" i="32"/>
  <c r="R1221" i="32"/>
  <c r="AB1236" i="32"/>
  <c r="AA1236" i="32"/>
  <c r="W1236" i="32"/>
  <c r="S1236" i="32"/>
  <c r="O1236" i="32"/>
  <c r="F1236" i="32"/>
  <c r="U1236" i="32"/>
  <c r="Y1236" i="32"/>
  <c r="Q1236" i="32"/>
  <c r="N1236" i="32"/>
  <c r="R1236" i="32"/>
  <c r="V1236" i="32"/>
  <c r="Z1236" i="32"/>
  <c r="AC39" i="34" s="1"/>
  <c r="L1236" i="32"/>
  <c r="P1236" i="32"/>
  <c r="T1236" i="32"/>
  <c r="X1236" i="32"/>
  <c r="X1231" i="32"/>
  <c r="P1231" i="32"/>
  <c r="T1231" i="32"/>
  <c r="L1231" i="32"/>
  <c r="AB1231" i="32"/>
  <c r="Y1231" i="32"/>
  <c r="U1231" i="32"/>
  <c r="Q1231" i="32"/>
  <c r="F1231" i="32"/>
  <c r="R1231" i="32"/>
  <c r="Z1231" i="32"/>
  <c r="AC34" i="34" s="1"/>
  <c r="AA1231" i="32"/>
  <c r="W1231" i="32"/>
  <c r="S1231" i="32"/>
  <c r="O1231" i="32"/>
  <c r="N1231" i="32"/>
  <c r="V1231" i="32"/>
  <c r="X1223" i="32"/>
  <c r="P1223" i="32"/>
  <c r="T1223" i="32"/>
  <c r="AB1223" i="32"/>
  <c r="L1223" i="32"/>
  <c r="Y1223" i="32"/>
  <c r="U1223" i="32"/>
  <c r="Q1223" i="32"/>
  <c r="F1223" i="32"/>
  <c r="R1223" i="32"/>
  <c r="Z1223" i="32"/>
  <c r="AC26" i="34" s="1"/>
  <c r="AA1223" i="32"/>
  <c r="W1223" i="32"/>
  <c r="S1223" i="32"/>
  <c r="O1223" i="32"/>
  <c r="N1223" i="32"/>
  <c r="V1223" i="32"/>
  <c r="AB1239" i="32"/>
  <c r="Y1239" i="32"/>
  <c r="U1239" i="32"/>
  <c r="Q1239" i="32"/>
  <c r="W1239" i="32"/>
  <c r="O1239" i="32"/>
  <c r="S1239" i="32"/>
  <c r="AA1239" i="32"/>
  <c r="F1239" i="32"/>
  <c r="N1239" i="32"/>
  <c r="R1239" i="32"/>
  <c r="V1239" i="32"/>
  <c r="Z1239" i="32"/>
  <c r="AC42" i="34" s="1"/>
  <c r="L1239" i="32"/>
  <c r="P1239" i="32"/>
  <c r="T1239" i="32"/>
  <c r="X1239" i="32"/>
  <c r="AA800" i="32"/>
  <c r="L800" i="32"/>
  <c r="P800" i="32"/>
  <c r="T800" i="32"/>
  <c r="X800" i="32"/>
  <c r="AB800" i="32"/>
  <c r="F800" i="32"/>
  <c r="Q800" i="32"/>
  <c r="U800" i="32"/>
  <c r="Y800" i="32"/>
  <c r="N800" i="32"/>
  <c r="R800" i="32"/>
  <c r="V800" i="32"/>
  <c r="Z800" i="32"/>
  <c r="O800" i="32"/>
  <c r="S800" i="32"/>
  <c r="W800" i="32"/>
  <c r="X808" i="32"/>
  <c r="P808" i="32"/>
  <c r="T808" i="32"/>
  <c r="L808" i="32"/>
  <c r="AA808" i="32"/>
  <c r="W808" i="32"/>
  <c r="S808" i="32"/>
  <c r="O808" i="32"/>
  <c r="AB808" i="32"/>
  <c r="R808" i="32"/>
  <c r="Z808" i="32"/>
  <c r="Y808" i="32"/>
  <c r="U808" i="32"/>
  <c r="Q808" i="32"/>
  <c r="F808" i="32"/>
  <c r="N808" i="32"/>
  <c r="V808" i="32"/>
  <c r="AA801" i="32"/>
  <c r="L801" i="32"/>
  <c r="P801" i="32"/>
  <c r="T801" i="32"/>
  <c r="X801" i="32"/>
  <c r="AB801" i="32"/>
  <c r="O801" i="32"/>
  <c r="S801" i="32"/>
  <c r="W801" i="32"/>
  <c r="N801" i="32"/>
  <c r="R801" i="32"/>
  <c r="V801" i="32"/>
  <c r="Z801" i="32"/>
  <c r="F801" i="32"/>
  <c r="Q801" i="32"/>
  <c r="U801" i="32"/>
  <c r="Y801" i="32"/>
  <c r="AA791" i="32"/>
  <c r="N791" i="32"/>
  <c r="R791" i="32"/>
  <c r="V791" i="32"/>
  <c r="Z791" i="32"/>
  <c r="O791" i="32"/>
  <c r="S791" i="32"/>
  <c r="W791" i="32"/>
  <c r="L791" i="32"/>
  <c r="P791" i="32"/>
  <c r="T791" i="32"/>
  <c r="X791" i="32"/>
  <c r="AB791" i="32"/>
  <c r="F791" i="32"/>
  <c r="Q791" i="32"/>
  <c r="U791" i="32"/>
  <c r="Y791" i="32"/>
  <c r="AA798" i="32"/>
  <c r="N798" i="32"/>
  <c r="R798" i="32"/>
  <c r="V798" i="32"/>
  <c r="Z798" i="32"/>
  <c r="F798" i="32"/>
  <c r="Q798" i="32"/>
  <c r="U798" i="32"/>
  <c r="Y798" i="32"/>
  <c r="L798" i="32"/>
  <c r="P798" i="32"/>
  <c r="T798" i="32"/>
  <c r="X798" i="32"/>
  <c r="AB798" i="32"/>
  <c r="O798" i="32"/>
  <c r="S798" i="32"/>
  <c r="W798" i="32"/>
  <c r="AA796" i="32"/>
  <c r="L796" i="32"/>
  <c r="P796" i="32"/>
  <c r="T796" i="32"/>
  <c r="X796" i="32"/>
  <c r="AB796" i="32"/>
  <c r="F796" i="32"/>
  <c r="Q796" i="32"/>
  <c r="U796" i="32"/>
  <c r="Y796" i="32"/>
  <c r="N796" i="32"/>
  <c r="R796" i="32"/>
  <c r="V796" i="32"/>
  <c r="Z796" i="32"/>
  <c r="O796" i="32"/>
  <c r="S796" i="32"/>
  <c r="W796" i="32"/>
  <c r="AA807" i="32"/>
  <c r="W807" i="32"/>
  <c r="S807" i="32"/>
  <c r="O807" i="32"/>
  <c r="N807" i="32"/>
  <c r="V807" i="32"/>
  <c r="P807" i="32"/>
  <c r="X807" i="32"/>
  <c r="Y807" i="32"/>
  <c r="U807" i="32"/>
  <c r="Q807" i="32"/>
  <c r="F807" i="32"/>
  <c r="R807" i="32"/>
  <c r="Z807" i="32"/>
  <c r="L807" i="32"/>
  <c r="T807" i="32"/>
  <c r="AB807" i="32"/>
  <c r="AA792" i="32"/>
  <c r="L792" i="32"/>
  <c r="P792" i="32"/>
  <c r="T792" i="32"/>
  <c r="X792" i="32"/>
  <c r="AB792" i="32"/>
  <c r="F792" i="32"/>
  <c r="Q792" i="32"/>
  <c r="U792" i="32"/>
  <c r="Y792" i="32"/>
  <c r="N792" i="32"/>
  <c r="R792" i="32"/>
  <c r="V792" i="32"/>
  <c r="Z792" i="32"/>
  <c r="O792" i="32"/>
  <c r="S792" i="32"/>
  <c r="W792" i="32"/>
  <c r="AB1094" i="32"/>
  <c r="Y1094" i="32"/>
  <c r="U1094" i="32"/>
  <c r="Q1094" i="32"/>
  <c r="AA1094" i="32"/>
  <c r="S1094" i="32"/>
  <c r="F1094" i="32"/>
  <c r="W1094" i="32"/>
  <c r="O1094" i="32"/>
  <c r="N1094" i="32"/>
  <c r="R1094" i="32"/>
  <c r="V1094" i="32"/>
  <c r="Z1094" i="32"/>
  <c r="L1094" i="32"/>
  <c r="P1094" i="32"/>
  <c r="T1094" i="32"/>
  <c r="X1094" i="32"/>
  <c r="AA1083" i="32"/>
  <c r="W1083" i="32"/>
  <c r="S1083" i="32"/>
  <c r="O1083" i="32"/>
  <c r="N1083" i="32"/>
  <c r="V1083" i="32"/>
  <c r="P1083" i="32"/>
  <c r="X1083" i="32"/>
  <c r="Y1083" i="32"/>
  <c r="U1083" i="32"/>
  <c r="Q1083" i="32"/>
  <c r="F1083" i="32"/>
  <c r="R1083" i="32"/>
  <c r="Z1083" i="32"/>
  <c r="L1083" i="32"/>
  <c r="T1083" i="32"/>
  <c r="AB1083" i="32"/>
  <c r="X1080" i="32"/>
  <c r="Q1080" i="32"/>
  <c r="AB1080" i="32"/>
  <c r="O1080" i="32"/>
  <c r="T1080" i="32"/>
  <c r="F1080" i="32"/>
  <c r="Y1080" i="32"/>
  <c r="U1080" i="32"/>
  <c r="L1080" i="32"/>
  <c r="P1080" i="32"/>
  <c r="V1080" i="32"/>
  <c r="AA1080" i="32"/>
  <c r="W1080" i="32"/>
  <c r="S1080" i="32"/>
  <c r="N1080" i="32"/>
  <c r="R1080" i="32"/>
  <c r="Z1080" i="32"/>
  <c r="Z21" i="34" s="1"/>
  <c r="AB1071" i="32"/>
  <c r="AA1071" i="32"/>
  <c r="W1071" i="32"/>
  <c r="S1071" i="32"/>
  <c r="O1071" i="32"/>
  <c r="F1071" i="32"/>
  <c r="Y1071" i="32"/>
  <c r="Q1071" i="32"/>
  <c r="U1071" i="32"/>
  <c r="N1071" i="32"/>
  <c r="R1071" i="32"/>
  <c r="V1071" i="32"/>
  <c r="Z1071" i="32"/>
  <c r="Z12" i="34" s="1"/>
  <c r="L1071" i="32"/>
  <c r="P1071" i="32"/>
  <c r="T1071" i="32"/>
  <c r="X1071" i="32"/>
  <c r="AB1097" i="32"/>
  <c r="AA1097" i="32"/>
  <c r="W1097" i="32"/>
  <c r="S1097" i="32"/>
  <c r="O1097" i="32"/>
  <c r="F1097" i="32"/>
  <c r="U1097" i="32"/>
  <c r="Y1097" i="32"/>
  <c r="Q1097" i="32"/>
  <c r="N1097" i="32"/>
  <c r="R1097" i="32"/>
  <c r="V1097" i="32"/>
  <c r="Z1097" i="32"/>
  <c r="Z38" i="34" s="1"/>
  <c r="L1097" i="32"/>
  <c r="P1097" i="32"/>
  <c r="T1097" i="32"/>
  <c r="X1097" i="32"/>
  <c r="AA1091" i="32"/>
  <c r="W1091" i="32"/>
  <c r="S1091" i="32"/>
  <c r="O1091" i="32"/>
  <c r="N1091" i="32"/>
  <c r="V1091" i="32"/>
  <c r="P1091" i="32"/>
  <c r="X1091" i="32"/>
  <c r="Y1091" i="32"/>
  <c r="U1091" i="32"/>
  <c r="Q1091" i="32"/>
  <c r="F1091" i="32"/>
  <c r="R1091" i="32"/>
  <c r="Z1091" i="32"/>
  <c r="Z32" i="34" s="1"/>
  <c r="L1091" i="32"/>
  <c r="T1091" i="32"/>
  <c r="AB1091" i="32"/>
  <c r="AB1064" i="32"/>
  <c r="Y1064" i="32"/>
  <c r="U1064" i="32"/>
  <c r="Q1064" i="32"/>
  <c r="W1064" i="32"/>
  <c r="O1064" i="32"/>
  <c r="AA1064" i="32"/>
  <c r="S1064" i="32"/>
  <c r="F1064" i="32"/>
  <c r="N1064" i="32"/>
  <c r="R1064" i="32"/>
  <c r="V1064" i="32"/>
  <c r="Z1064" i="32"/>
  <c r="Z5" i="34" s="1"/>
  <c r="L1064" i="32"/>
  <c r="P1064" i="32"/>
  <c r="T1064" i="32"/>
  <c r="X1064" i="32"/>
  <c r="V1085" i="32"/>
  <c r="N1085" i="32"/>
  <c r="AA1085" i="32"/>
  <c r="W1085" i="32"/>
  <c r="S1085" i="32"/>
  <c r="O1085" i="32"/>
  <c r="R1085" i="32"/>
  <c r="L1085" i="32"/>
  <c r="T1085" i="32"/>
  <c r="AB1085" i="32"/>
  <c r="Y1085" i="32"/>
  <c r="U1085" i="32"/>
  <c r="Q1085" i="32"/>
  <c r="F1085" i="32"/>
  <c r="Z1085" i="32"/>
  <c r="P1085" i="32"/>
  <c r="X1085" i="32"/>
  <c r="AB1075" i="32"/>
  <c r="AA1075" i="32"/>
  <c r="W1075" i="32"/>
  <c r="S1075" i="32"/>
  <c r="O1075" i="32"/>
  <c r="F1075" i="32"/>
  <c r="Y1075" i="32"/>
  <c r="Q1075" i="32"/>
  <c r="U1075" i="32"/>
  <c r="N1075" i="32"/>
  <c r="R1075" i="32"/>
  <c r="V1075" i="32"/>
  <c r="Z1075" i="32"/>
  <c r="L1075" i="32"/>
  <c r="P1075" i="32"/>
  <c r="T1075" i="32"/>
  <c r="X1075" i="32"/>
  <c r="F1098" i="32"/>
  <c r="F1099" i="32" s="1"/>
  <c r="F1100" i="32" s="1"/>
  <c r="F1101" i="32" s="1"/>
  <c r="F1102" i="32" s="1"/>
  <c r="F1103" i="32" s="1"/>
  <c r="F1104" i="32" s="1"/>
  <c r="F1105" i="32" s="1"/>
  <c r="AA1089" i="32"/>
  <c r="W1089" i="32"/>
  <c r="S1089" i="32"/>
  <c r="O1089" i="32"/>
  <c r="N1089" i="32"/>
  <c r="V1089" i="32"/>
  <c r="L1089" i="32"/>
  <c r="T1089" i="32"/>
  <c r="AB1089" i="32"/>
  <c r="Y1089" i="32"/>
  <c r="U1089" i="32"/>
  <c r="Q1089" i="32"/>
  <c r="F1089" i="32"/>
  <c r="R1089" i="32"/>
  <c r="Z1089" i="32"/>
  <c r="Z30" i="34" s="1"/>
  <c r="P1089" i="32"/>
  <c r="X1089" i="32"/>
  <c r="AB1072" i="32"/>
  <c r="Y1072" i="32"/>
  <c r="U1072" i="32"/>
  <c r="Q1072" i="32"/>
  <c r="W1072" i="32"/>
  <c r="O1072" i="32"/>
  <c r="AA1072" i="32"/>
  <c r="S1072" i="32"/>
  <c r="F1072" i="32"/>
  <c r="N1072" i="32"/>
  <c r="R1072" i="32"/>
  <c r="V1072" i="32"/>
  <c r="Z1072" i="32"/>
  <c r="L1072" i="32"/>
  <c r="P1072" i="32"/>
  <c r="T1072" i="32"/>
  <c r="X1072" i="32"/>
  <c r="AA1081" i="32"/>
  <c r="W1081" i="32"/>
  <c r="S1081" i="32"/>
  <c r="O1081" i="32"/>
  <c r="R1081" i="32"/>
  <c r="N1081" i="32"/>
  <c r="L1081" i="32"/>
  <c r="T1081" i="32"/>
  <c r="AB1081" i="32"/>
  <c r="Y1081" i="32"/>
  <c r="U1081" i="32"/>
  <c r="Q1081" i="32"/>
  <c r="F1081" i="32"/>
  <c r="Z1081" i="32"/>
  <c r="Z22" i="34" s="1"/>
  <c r="V1081" i="32"/>
  <c r="P1081" i="32"/>
  <c r="X1081" i="32"/>
  <c r="AB1079" i="32"/>
  <c r="AA1079" i="32"/>
  <c r="W1079" i="32"/>
  <c r="S1079" i="32"/>
  <c r="O1079" i="32"/>
  <c r="F1079" i="32"/>
  <c r="Y1079" i="32"/>
  <c r="Q1079" i="32"/>
  <c r="U1079" i="32"/>
  <c r="N1079" i="32"/>
  <c r="R1079" i="32"/>
  <c r="V1079" i="32"/>
  <c r="Z1079" i="32"/>
  <c r="Z20" i="34" s="1"/>
  <c r="L1079" i="32"/>
  <c r="P1079" i="32"/>
  <c r="T1079" i="32"/>
  <c r="X1079" i="32"/>
  <c r="AB1066" i="32"/>
  <c r="Y1066" i="32"/>
  <c r="U1066" i="32"/>
  <c r="Q1066" i="32"/>
  <c r="AA1066" i="32"/>
  <c r="S1066" i="32"/>
  <c r="F1066" i="32"/>
  <c r="W1066" i="32"/>
  <c r="O1066" i="32"/>
  <c r="N1066" i="32"/>
  <c r="R1066" i="32"/>
  <c r="V1066" i="32"/>
  <c r="Z1066" i="32"/>
  <c r="Z7" i="34" s="1"/>
  <c r="L1066" i="32"/>
  <c r="P1066" i="32"/>
  <c r="T1066" i="32"/>
  <c r="X1066" i="32"/>
  <c r="X1088" i="32"/>
  <c r="P1088" i="32"/>
  <c r="AB1088" i="32"/>
  <c r="L1088" i="32"/>
  <c r="T1088" i="32"/>
  <c r="AA1088" i="32"/>
  <c r="W1088" i="32"/>
  <c r="S1088" i="32"/>
  <c r="O1088" i="32"/>
  <c r="N1088" i="32"/>
  <c r="V1088" i="32"/>
  <c r="Y1088" i="32"/>
  <c r="U1088" i="32"/>
  <c r="Q1088" i="32"/>
  <c r="F1088" i="32"/>
  <c r="R1088" i="32"/>
  <c r="Z1088" i="32"/>
  <c r="Z29" i="34" s="1"/>
  <c r="AB1095" i="32"/>
  <c r="AA1095" i="32"/>
  <c r="W1095" i="32"/>
  <c r="S1095" i="32"/>
  <c r="O1095" i="32"/>
  <c r="F1095" i="32"/>
  <c r="Y1095" i="32"/>
  <c r="Q1095" i="32"/>
  <c r="U1095" i="32"/>
  <c r="N1095" i="32"/>
  <c r="R1095" i="32"/>
  <c r="V1095" i="32"/>
  <c r="Z1095" i="32"/>
  <c r="L1095" i="32"/>
  <c r="P1095" i="32"/>
  <c r="T1095" i="32"/>
  <c r="X1095" i="32"/>
  <c r="X1084" i="32"/>
  <c r="P1084" i="32"/>
  <c r="T1084" i="32"/>
  <c r="AB1084" i="32"/>
  <c r="L1084" i="32"/>
  <c r="AA1084" i="32"/>
  <c r="W1084" i="32"/>
  <c r="S1084" i="32"/>
  <c r="O1084" i="32"/>
  <c r="N1084" i="32"/>
  <c r="V1084" i="32"/>
  <c r="Y1084" i="32"/>
  <c r="U1084" i="32"/>
  <c r="Q1084" i="32"/>
  <c r="F1084" i="32"/>
  <c r="R1084" i="32"/>
  <c r="Z1084" i="32"/>
  <c r="Z25" i="34" s="1"/>
  <c r="X1092" i="32"/>
  <c r="P1092" i="32"/>
  <c r="T1092" i="32"/>
  <c r="AB1092" i="32"/>
  <c r="L1092" i="32"/>
  <c r="AA1092" i="32"/>
  <c r="W1092" i="32"/>
  <c r="S1092" i="32"/>
  <c r="O1092" i="32"/>
  <c r="N1092" i="32"/>
  <c r="V1092" i="32"/>
  <c r="Y1092" i="32"/>
  <c r="U1092" i="32"/>
  <c r="Q1092" i="32"/>
  <c r="F1092" i="32"/>
  <c r="R1092" i="32"/>
  <c r="Z1092" i="32"/>
  <c r="Z33" i="34" s="1"/>
  <c r="AA1406" i="32"/>
  <c r="W1406" i="32"/>
  <c r="S1406" i="32"/>
  <c r="O1406" i="32"/>
  <c r="N1406" i="32"/>
  <c r="V1406" i="32"/>
  <c r="U1406" i="32"/>
  <c r="F1406" i="32"/>
  <c r="Z1406" i="32"/>
  <c r="AG25" i="34" s="1"/>
  <c r="Y1406" i="32"/>
  <c r="Q1406" i="32"/>
  <c r="R1406" i="32"/>
  <c r="L1406" i="32"/>
  <c r="T1406" i="32"/>
  <c r="AB1406" i="32"/>
  <c r="P1406" i="32"/>
  <c r="X1406" i="32"/>
  <c r="AB1427" i="32"/>
  <c r="Y1427" i="32"/>
  <c r="U1427" i="32"/>
  <c r="Q1427" i="32"/>
  <c r="AA1427" i="32"/>
  <c r="S1427" i="32"/>
  <c r="F1427" i="32"/>
  <c r="W1427" i="32"/>
  <c r="O1427" i="32"/>
  <c r="N1427" i="32"/>
  <c r="R1427" i="32"/>
  <c r="V1427" i="32"/>
  <c r="Z1427" i="32"/>
  <c r="AG46" i="34" s="1"/>
  <c r="L1427" i="32"/>
  <c r="P1427" i="32"/>
  <c r="T1427" i="32"/>
  <c r="X1427" i="32"/>
  <c r="AB1420" i="32"/>
  <c r="AA1420" i="32"/>
  <c r="W1420" i="32"/>
  <c r="S1420" i="32"/>
  <c r="O1420" i="32"/>
  <c r="F1420" i="32"/>
  <c r="U1420" i="32"/>
  <c r="Q1420" i="32"/>
  <c r="Y1420" i="32"/>
  <c r="N1420" i="32"/>
  <c r="R1420" i="32"/>
  <c r="V1420" i="32"/>
  <c r="Z1420" i="32"/>
  <c r="AG39" i="34" s="1"/>
  <c r="L1420" i="32"/>
  <c r="P1420" i="32"/>
  <c r="T1420" i="32"/>
  <c r="X1420" i="32"/>
  <c r="AA1388" i="32"/>
  <c r="W1388" i="32"/>
  <c r="S1388" i="32"/>
  <c r="O1388" i="32"/>
  <c r="N1388" i="32"/>
  <c r="V1388" i="32"/>
  <c r="P1388" i="32"/>
  <c r="X1388" i="32"/>
  <c r="U1388" i="32"/>
  <c r="F1388" i="32"/>
  <c r="Z1388" i="32"/>
  <c r="AG7" i="34" s="1"/>
  <c r="T1388" i="32"/>
  <c r="Y1388" i="32"/>
  <c r="Q1388" i="32"/>
  <c r="R1388" i="32"/>
  <c r="L1388" i="32"/>
  <c r="AB1388" i="32"/>
  <c r="AB1423" i="32"/>
  <c r="Y1423" i="32"/>
  <c r="U1423" i="32"/>
  <c r="Q1423" i="32"/>
  <c r="AA1423" i="32"/>
  <c r="S1423" i="32"/>
  <c r="F1423" i="32"/>
  <c r="O1423" i="32"/>
  <c r="W1423" i="32"/>
  <c r="N1423" i="32"/>
  <c r="R1423" i="32"/>
  <c r="V1423" i="32"/>
  <c r="Z1423" i="32"/>
  <c r="AG42" i="34" s="1"/>
  <c r="L1423" i="32"/>
  <c r="P1423" i="32"/>
  <c r="T1423" i="32"/>
  <c r="X1423" i="32"/>
  <c r="AA1390" i="32"/>
  <c r="W1390" i="32"/>
  <c r="S1390" i="32"/>
  <c r="O1390" i="32"/>
  <c r="N1390" i="32"/>
  <c r="V1390" i="32"/>
  <c r="L1390" i="32"/>
  <c r="T1390" i="32"/>
  <c r="AB1390" i="32"/>
  <c r="U1390" i="32"/>
  <c r="F1390" i="32"/>
  <c r="Z1390" i="32"/>
  <c r="P1390" i="32"/>
  <c r="Y1390" i="32"/>
  <c r="Q1390" i="32"/>
  <c r="R1390" i="32"/>
  <c r="X1390" i="32"/>
  <c r="P1419" i="32"/>
  <c r="L1419" i="32"/>
  <c r="U1419" i="32"/>
  <c r="Z1419" i="32"/>
  <c r="V1419" i="32"/>
  <c r="AA1419" i="32"/>
  <c r="S1419" i="32"/>
  <c r="O1419" i="32"/>
  <c r="N1419" i="32"/>
  <c r="Y1419" i="32"/>
  <c r="AB1419" i="32"/>
  <c r="X1419" i="32"/>
  <c r="T1419" i="32"/>
  <c r="W1419" i="32"/>
  <c r="Q1419" i="32"/>
  <c r="F1419" i="32"/>
  <c r="R1419" i="32"/>
  <c r="AA1416" i="32"/>
  <c r="W1416" i="32"/>
  <c r="S1416" i="32"/>
  <c r="O1416" i="32"/>
  <c r="N1416" i="32"/>
  <c r="V1416" i="32"/>
  <c r="Y1416" i="32"/>
  <c r="Q1416" i="32"/>
  <c r="R1416" i="32"/>
  <c r="U1416" i="32"/>
  <c r="Z1416" i="32"/>
  <c r="P1416" i="32"/>
  <c r="X1416" i="32"/>
  <c r="F1416" i="32"/>
  <c r="L1416" i="32"/>
  <c r="T1416" i="32"/>
  <c r="AB1416" i="32"/>
  <c r="X1403" i="32"/>
  <c r="P1403" i="32"/>
  <c r="T1403" i="32"/>
  <c r="AB1403" i="32"/>
  <c r="L1403" i="32"/>
  <c r="Y1403" i="32"/>
  <c r="U1403" i="32"/>
  <c r="Q1403" i="32"/>
  <c r="F1403" i="32"/>
  <c r="R1403" i="32"/>
  <c r="Z1403" i="32"/>
  <c r="W1403" i="32"/>
  <c r="O1403" i="32"/>
  <c r="V1403" i="32"/>
  <c r="AA1403" i="32"/>
  <c r="S1403" i="32"/>
  <c r="N1403" i="32"/>
  <c r="AA1392" i="32"/>
  <c r="W1392" i="32"/>
  <c r="S1392" i="32"/>
  <c r="O1392" i="32"/>
  <c r="N1392" i="32"/>
  <c r="V1392" i="32"/>
  <c r="P1392" i="32"/>
  <c r="X1392" i="32"/>
  <c r="U1392" i="32"/>
  <c r="F1392" i="32"/>
  <c r="Z1392" i="32"/>
  <c r="L1392" i="32"/>
  <c r="AB1392" i="32"/>
  <c r="Y1392" i="32"/>
  <c r="Q1392" i="32"/>
  <c r="R1392" i="32"/>
  <c r="T1392" i="32"/>
  <c r="AB1421" i="32"/>
  <c r="Y1421" i="32"/>
  <c r="U1421" i="32"/>
  <c r="Q1421" i="32"/>
  <c r="AA1421" i="32"/>
  <c r="S1421" i="32"/>
  <c r="F1421" i="32"/>
  <c r="O1421" i="32"/>
  <c r="W1421" i="32"/>
  <c r="N1421" i="32"/>
  <c r="R1421" i="32"/>
  <c r="V1421" i="32"/>
  <c r="Z1421" i="32"/>
  <c r="AG40" i="34" s="1"/>
  <c r="L1421" i="32"/>
  <c r="P1421" i="32"/>
  <c r="T1421" i="32"/>
  <c r="X1421" i="32"/>
  <c r="AB1422" i="32"/>
  <c r="AA1422" i="32"/>
  <c r="W1422" i="32"/>
  <c r="S1422" i="32"/>
  <c r="U1422" i="32"/>
  <c r="O1422" i="32"/>
  <c r="F1422" i="32"/>
  <c r="Q1422" i="32"/>
  <c r="Y1422" i="32"/>
  <c r="N1422" i="32"/>
  <c r="R1422" i="32"/>
  <c r="V1422" i="32"/>
  <c r="Z1422" i="32"/>
  <c r="AG41" i="34" s="1"/>
  <c r="L1422" i="32"/>
  <c r="P1422" i="32"/>
  <c r="T1422" i="32"/>
  <c r="X1422" i="32"/>
  <c r="AB1401" i="32"/>
  <c r="T1401" i="32"/>
  <c r="L1401" i="32"/>
  <c r="P1401" i="32"/>
  <c r="X1401" i="32"/>
  <c r="AA1401" i="32"/>
  <c r="W1401" i="32"/>
  <c r="S1401" i="32"/>
  <c r="O1401" i="32"/>
  <c r="N1401" i="32"/>
  <c r="V1401" i="32"/>
  <c r="U1401" i="32"/>
  <c r="F1401" i="32"/>
  <c r="Z1401" i="32"/>
  <c r="Y1401" i="32"/>
  <c r="Q1401" i="32"/>
  <c r="R1401" i="32"/>
  <c r="T1405" i="32"/>
  <c r="L1405" i="32"/>
  <c r="P1405" i="32"/>
  <c r="AA1405" i="32"/>
  <c r="Z1405" i="32"/>
  <c r="U1405" i="32"/>
  <c r="Q1405" i="32"/>
  <c r="F1405" i="32"/>
  <c r="X1405" i="32"/>
  <c r="N1405" i="32"/>
  <c r="Y1405" i="32"/>
  <c r="S1405" i="32"/>
  <c r="AB1405" i="32"/>
  <c r="R1405" i="32"/>
  <c r="W1405" i="32"/>
  <c r="O1405" i="32"/>
  <c r="V1405" i="32"/>
  <c r="AA1402" i="32"/>
  <c r="W1402" i="32"/>
  <c r="S1402" i="32"/>
  <c r="O1402" i="32"/>
  <c r="N1402" i="32"/>
  <c r="V1402" i="32"/>
  <c r="L1402" i="32"/>
  <c r="T1402" i="32"/>
  <c r="AB1402" i="32"/>
  <c r="U1402" i="32"/>
  <c r="F1402" i="32"/>
  <c r="Z1402" i="32"/>
  <c r="X1402" i="32"/>
  <c r="Y1402" i="32"/>
  <c r="Q1402" i="32"/>
  <c r="R1402" i="32"/>
  <c r="P1402" i="32"/>
  <c r="AB1413" i="32"/>
  <c r="T1413" i="32"/>
  <c r="L1413" i="32"/>
  <c r="P1413" i="32"/>
  <c r="X1413" i="32"/>
  <c r="AA1413" i="32"/>
  <c r="W1413" i="32"/>
  <c r="S1413" i="32"/>
  <c r="O1413" i="32"/>
  <c r="N1413" i="32"/>
  <c r="V1413" i="32"/>
  <c r="Y1413" i="32"/>
  <c r="Q1413" i="32"/>
  <c r="R1413" i="32"/>
  <c r="U1413" i="32"/>
  <c r="F1413" i="32"/>
  <c r="Z1413" i="32"/>
  <c r="AG32" i="34" s="1"/>
  <c r="X1415" i="32"/>
  <c r="P1415" i="32"/>
  <c r="T1415" i="32"/>
  <c r="AB1415" i="32"/>
  <c r="L1415" i="32"/>
  <c r="Y1415" i="32"/>
  <c r="U1415" i="32"/>
  <c r="Q1415" i="32"/>
  <c r="AA1415" i="32"/>
  <c r="S1415" i="32"/>
  <c r="F1415" i="32"/>
  <c r="R1415" i="32"/>
  <c r="Z1415" i="32"/>
  <c r="W1415" i="32"/>
  <c r="O1415" i="32"/>
  <c r="N1415" i="32"/>
  <c r="V1415" i="32"/>
  <c r="AA1394" i="32"/>
  <c r="W1394" i="32"/>
  <c r="S1394" i="32"/>
  <c r="O1394" i="32"/>
  <c r="N1394" i="32"/>
  <c r="V1394" i="32"/>
  <c r="L1394" i="32"/>
  <c r="T1394" i="32"/>
  <c r="AB1394" i="32"/>
  <c r="U1394" i="32"/>
  <c r="F1394" i="32"/>
  <c r="Z1394" i="32"/>
  <c r="AG13" i="34" s="1"/>
  <c r="X1394" i="32"/>
  <c r="Y1394" i="32"/>
  <c r="Q1394" i="32"/>
  <c r="R1394" i="32"/>
  <c r="P1394" i="32"/>
  <c r="X1395" i="32"/>
  <c r="P1395" i="32"/>
  <c r="T1395" i="32"/>
  <c r="L1395" i="32"/>
  <c r="AB1395" i="32"/>
  <c r="Y1395" i="32"/>
  <c r="U1395" i="32"/>
  <c r="Q1395" i="32"/>
  <c r="F1395" i="32"/>
  <c r="R1395" i="32"/>
  <c r="Z1395" i="32"/>
  <c r="W1395" i="32"/>
  <c r="O1395" i="32"/>
  <c r="V1395" i="32"/>
  <c r="AA1395" i="32"/>
  <c r="S1395" i="32"/>
  <c r="N1395" i="32"/>
  <c r="AB1389" i="32"/>
  <c r="T1389" i="32"/>
  <c r="L1389" i="32"/>
  <c r="X1389" i="32"/>
  <c r="P1389" i="32"/>
  <c r="AA1389" i="32"/>
  <c r="W1389" i="32"/>
  <c r="S1389" i="32"/>
  <c r="O1389" i="32"/>
  <c r="N1389" i="32"/>
  <c r="V1389" i="32"/>
  <c r="Y1389" i="32"/>
  <c r="Q1389" i="32"/>
  <c r="R1389" i="32"/>
  <c r="U1389" i="32"/>
  <c r="F1389" i="32"/>
  <c r="Z1389" i="32"/>
  <c r="AA1396" i="32"/>
  <c r="W1396" i="32"/>
  <c r="S1396" i="32"/>
  <c r="O1396" i="32"/>
  <c r="N1396" i="32"/>
  <c r="V1396" i="32"/>
  <c r="P1396" i="32"/>
  <c r="X1396" i="32"/>
  <c r="U1396" i="32"/>
  <c r="F1396" i="32"/>
  <c r="Z1396" i="32"/>
  <c r="AG15" i="34" s="1"/>
  <c r="T1396" i="32"/>
  <c r="Y1396" i="32"/>
  <c r="Q1396" i="32"/>
  <c r="R1396" i="32"/>
  <c r="L1396" i="32"/>
  <c r="AB1396" i="32"/>
  <c r="AB974" i="32"/>
  <c r="AA974" i="32"/>
  <c r="W974" i="32"/>
  <c r="S974" i="32"/>
  <c r="O974" i="32"/>
  <c r="F974" i="32"/>
  <c r="Y974" i="32"/>
  <c r="U974" i="32"/>
  <c r="Q974" i="32"/>
  <c r="N974" i="32"/>
  <c r="R974" i="32"/>
  <c r="V974" i="32"/>
  <c r="Z974" i="32"/>
  <c r="L974" i="32"/>
  <c r="P974" i="32"/>
  <c r="T974" i="32"/>
  <c r="X974" i="32"/>
  <c r="X998" i="32"/>
  <c r="P998" i="32"/>
  <c r="AB998" i="32"/>
  <c r="T998" i="32"/>
  <c r="L998" i="32"/>
  <c r="Y998" i="32"/>
  <c r="U998" i="32"/>
  <c r="Q998" i="32"/>
  <c r="F998" i="32"/>
  <c r="R998" i="32"/>
  <c r="Z998" i="32"/>
  <c r="X31" i="34" s="1"/>
  <c r="AA998" i="32"/>
  <c r="W998" i="32"/>
  <c r="S998" i="32"/>
  <c r="O998" i="32"/>
  <c r="N998" i="32"/>
  <c r="V998" i="32"/>
  <c r="AB987" i="32"/>
  <c r="Y987" i="32"/>
  <c r="U987" i="32"/>
  <c r="Q987" i="32"/>
  <c r="AA987" i="32"/>
  <c r="W987" i="32"/>
  <c r="S987" i="32"/>
  <c r="O987" i="32"/>
  <c r="F987" i="32"/>
  <c r="N987" i="32"/>
  <c r="R987" i="32"/>
  <c r="V987" i="32"/>
  <c r="Z987" i="32"/>
  <c r="L987" i="32"/>
  <c r="P987" i="32"/>
  <c r="T987" i="32"/>
  <c r="X987" i="32"/>
  <c r="AB996" i="32"/>
  <c r="T996" i="32"/>
  <c r="L996" i="32"/>
  <c r="X996" i="32"/>
  <c r="P996" i="32"/>
  <c r="AA996" i="32"/>
  <c r="W996" i="32"/>
  <c r="S996" i="32"/>
  <c r="O996" i="32"/>
  <c r="N996" i="32"/>
  <c r="V996" i="32"/>
  <c r="Y996" i="32"/>
  <c r="U996" i="32"/>
  <c r="Q996" i="32"/>
  <c r="F996" i="32"/>
  <c r="R996" i="32"/>
  <c r="Z996" i="32"/>
  <c r="X29" i="34" s="1"/>
  <c r="AA997" i="32"/>
  <c r="W997" i="32"/>
  <c r="S997" i="32"/>
  <c r="O997" i="32"/>
  <c r="N997" i="32"/>
  <c r="V997" i="32"/>
  <c r="L997" i="32"/>
  <c r="T997" i="32"/>
  <c r="AB997" i="32"/>
  <c r="Y997" i="32"/>
  <c r="U997" i="32"/>
  <c r="Q997" i="32"/>
  <c r="F997" i="32"/>
  <c r="R997" i="32"/>
  <c r="Z997" i="32"/>
  <c r="X30" i="34" s="1"/>
  <c r="P997" i="32"/>
  <c r="X997" i="32"/>
  <c r="AB989" i="32"/>
  <c r="Y989" i="32"/>
  <c r="U989" i="32"/>
  <c r="Q989" i="32"/>
  <c r="AA989" i="32"/>
  <c r="W989" i="32"/>
  <c r="S989" i="32"/>
  <c r="O989" i="32"/>
  <c r="F989" i="32"/>
  <c r="N989" i="32"/>
  <c r="R989" i="32"/>
  <c r="V989" i="32"/>
  <c r="Z989" i="32"/>
  <c r="X22" i="34" s="1"/>
  <c r="L989" i="32"/>
  <c r="P989" i="32"/>
  <c r="T989" i="32"/>
  <c r="X989" i="32"/>
  <c r="AB992" i="32"/>
  <c r="T992" i="32"/>
  <c r="L992" i="32"/>
  <c r="X992" i="32"/>
  <c r="P992" i="32"/>
  <c r="AA992" i="32"/>
  <c r="W992" i="32"/>
  <c r="S992" i="32"/>
  <c r="O992" i="32"/>
  <c r="N992" i="32"/>
  <c r="V992" i="32"/>
  <c r="Y992" i="32"/>
  <c r="U992" i="32"/>
  <c r="Q992" i="32"/>
  <c r="F992" i="32"/>
  <c r="R992" i="32"/>
  <c r="Z992" i="32"/>
  <c r="X994" i="32"/>
  <c r="P994" i="32"/>
  <c r="AB994" i="32"/>
  <c r="T994" i="32"/>
  <c r="L994" i="32"/>
  <c r="Y994" i="32"/>
  <c r="U994" i="32"/>
  <c r="Q994" i="32"/>
  <c r="F994" i="32"/>
  <c r="R994" i="32"/>
  <c r="Z994" i="32"/>
  <c r="X27" i="34" s="1"/>
  <c r="AA994" i="32"/>
  <c r="W994" i="32"/>
  <c r="S994" i="32"/>
  <c r="O994" i="32"/>
  <c r="N994" i="32"/>
  <c r="V994" i="32"/>
  <c r="AB985" i="32"/>
  <c r="Y985" i="32"/>
  <c r="U985" i="32"/>
  <c r="Q985" i="32"/>
  <c r="AA985" i="32"/>
  <c r="W985" i="32"/>
  <c r="S985" i="32"/>
  <c r="O985" i="32"/>
  <c r="F985" i="32"/>
  <c r="N985" i="32"/>
  <c r="R985" i="32"/>
  <c r="V985" i="32"/>
  <c r="Z985" i="32"/>
  <c r="L985" i="32"/>
  <c r="P985" i="32"/>
  <c r="T985" i="32"/>
  <c r="X985" i="32"/>
  <c r="Y991" i="32"/>
  <c r="U991" i="32"/>
  <c r="Q991" i="32"/>
  <c r="F991" i="32"/>
  <c r="R991" i="32"/>
  <c r="Z991" i="32"/>
  <c r="P991" i="32"/>
  <c r="X991" i="32"/>
  <c r="AA991" i="32"/>
  <c r="W991" i="32"/>
  <c r="S991" i="32"/>
  <c r="O991" i="32"/>
  <c r="N991" i="32"/>
  <c r="V991" i="32"/>
  <c r="L991" i="32"/>
  <c r="T991" i="32"/>
  <c r="AB991" i="32"/>
  <c r="AB1000" i="32"/>
  <c r="T1000" i="32"/>
  <c r="L1000" i="32"/>
  <c r="X1000" i="32"/>
  <c r="P1000" i="32"/>
  <c r="AA1000" i="32"/>
  <c r="W1000" i="32"/>
  <c r="S1000" i="32"/>
  <c r="O1000" i="32"/>
  <c r="N1000" i="32"/>
  <c r="V1000" i="32"/>
  <c r="Y1000" i="32"/>
  <c r="U1000" i="32"/>
  <c r="Q1000" i="32"/>
  <c r="F1000" i="32"/>
  <c r="R1000" i="32"/>
  <c r="Z1000" i="32"/>
  <c r="AB981" i="32"/>
  <c r="Y981" i="32"/>
  <c r="U981" i="32"/>
  <c r="Q981" i="32"/>
  <c r="AA981" i="32"/>
  <c r="W981" i="32"/>
  <c r="S981" i="32"/>
  <c r="O981" i="32"/>
  <c r="F981" i="32"/>
  <c r="N981" i="32"/>
  <c r="R981" i="32"/>
  <c r="V981" i="32"/>
  <c r="Z981" i="32"/>
  <c r="L981" i="32"/>
  <c r="P981" i="32"/>
  <c r="T981" i="32"/>
  <c r="X981" i="32"/>
  <c r="AB983" i="32"/>
  <c r="Y983" i="32"/>
  <c r="U983" i="32"/>
  <c r="Q983" i="32"/>
  <c r="AA983" i="32"/>
  <c r="W983" i="32"/>
  <c r="S983" i="32"/>
  <c r="O983" i="32"/>
  <c r="F983" i="32"/>
  <c r="N983" i="32"/>
  <c r="R983" i="32"/>
  <c r="V983" i="32"/>
  <c r="Z983" i="32"/>
  <c r="X16" i="34" s="1"/>
  <c r="L983" i="32"/>
  <c r="P983" i="32"/>
  <c r="T983" i="32"/>
  <c r="X983" i="32"/>
  <c r="AB980" i="32"/>
  <c r="AA980" i="32"/>
  <c r="W980" i="32"/>
  <c r="S980" i="32"/>
  <c r="O980" i="32"/>
  <c r="F980" i="32"/>
  <c r="Y980" i="32"/>
  <c r="U980" i="32"/>
  <c r="Q980" i="32"/>
  <c r="N980" i="32"/>
  <c r="R980" i="32"/>
  <c r="V980" i="32"/>
  <c r="Z980" i="32"/>
  <c r="L980" i="32"/>
  <c r="P980" i="32"/>
  <c r="T980" i="32"/>
  <c r="X980" i="32"/>
  <c r="AB976" i="32"/>
  <c r="AA976" i="32"/>
  <c r="W976" i="32"/>
  <c r="S976" i="32"/>
  <c r="O976" i="32"/>
  <c r="F976" i="32"/>
  <c r="Y976" i="32"/>
  <c r="U976" i="32"/>
  <c r="Q976" i="32"/>
  <c r="N976" i="32"/>
  <c r="R976" i="32"/>
  <c r="V976" i="32"/>
  <c r="Z976" i="32"/>
  <c r="X9" i="34" s="1"/>
  <c r="L976" i="32"/>
  <c r="P976" i="32"/>
  <c r="T976" i="32"/>
  <c r="X976" i="32"/>
  <c r="Y1344" i="32"/>
  <c r="U1344" i="32"/>
  <c r="Q1344" i="32"/>
  <c r="F1344" i="32"/>
  <c r="R1344" i="32"/>
  <c r="Z1344" i="32"/>
  <c r="P1344" i="32"/>
  <c r="X1344" i="32"/>
  <c r="AA1344" i="32"/>
  <c r="W1344" i="32"/>
  <c r="S1344" i="32"/>
  <c r="O1344" i="32"/>
  <c r="N1344" i="32"/>
  <c r="V1344" i="32"/>
  <c r="L1344" i="32"/>
  <c r="T1344" i="32"/>
  <c r="AB1344" i="32"/>
  <c r="AB1378" i="32"/>
  <c r="Y1378" i="32"/>
  <c r="U1378" i="32"/>
  <c r="Q1378" i="32"/>
  <c r="AA1378" i="32"/>
  <c r="S1378" i="32"/>
  <c r="F1378" i="32"/>
  <c r="O1378" i="32"/>
  <c r="W1378" i="32"/>
  <c r="L1378" i="32"/>
  <c r="P1378" i="32"/>
  <c r="T1378" i="32"/>
  <c r="X1378" i="32"/>
  <c r="N1378" i="32"/>
  <c r="R1378" i="32"/>
  <c r="V1378" i="32"/>
  <c r="Z1378" i="32"/>
  <c r="AF43" i="34" s="1"/>
  <c r="AB1369" i="32"/>
  <c r="T1369" i="32"/>
  <c r="L1369" i="32"/>
  <c r="P1369" i="32"/>
  <c r="X1369" i="32"/>
  <c r="AA1369" i="32"/>
  <c r="W1369" i="32"/>
  <c r="S1369" i="32"/>
  <c r="O1369" i="32"/>
  <c r="N1369" i="32"/>
  <c r="V1369" i="32"/>
  <c r="Y1369" i="32"/>
  <c r="U1369" i="32"/>
  <c r="Q1369" i="32"/>
  <c r="F1369" i="32"/>
  <c r="R1369" i="32"/>
  <c r="Z1369" i="32"/>
  <c r="AF34" i="34" s="1"/>
  <c r="Y1368" i="32"/>
  <c r="U1368" i="32"/>
  <c r="Q1368" i="32"/>
  <c r="F1368" i="32"/>
  <c r="R1368" i="32"/>
  <c r="Z1368" i="32"/>
  <c r="AF33" i="34" s="1"/>
  <c r="P1368" i="32"/>
  <c r="X1368" i="32"/>
  <c r="AA1368" i="32"/>
  <c r="W1368" i="32"/>
  <c r="S1368" i="32"/>
  <c r="O1368" i="32"/>
  <c r="N1368" i="32"/>
  <c r="V1368" i="32"/>
  <c r="L1368" i="32"/>
  <c r="T1368" i="32"/>
  <c r="AB1368" i="32"/>
  <c r="Y1352" i="32"/>
  <c r="U1352" i="32"/>
  <c r="Q1352" i="32"/>
  <c r="F1352" i="32"/>
  <c r="R1352" i="32"/>
  <c r="Z1352" i="32"/>
  <c r="AF17" i="34" s="1"/>
  <c r="P1352" i="32"/>
  <c r="X1352" i="32"/>
  <c r="AA1352" i="32"/>
  <c r="W1352" i="32"/>
  <c r="S1352" i="32"/>
  <c r="O1352" i="32"/>
  <c r="N1352" i="32"/>
  <c r="V1352" i="32"/>
  <c r="L1352" i="32"/>
  <c r="T1352" i="32"/>
  <c r="AB1352" i="32"/>
  <c r="Y1350" i="32"/>
  <c r="U1350" i="32"/>
  <c r="Q1350" i="32"/>
  <c r="F1350" i="32"/>
  <c r="R1350" i="32"/>
  <c r="Z1350" i="32"/>
  <c r="AF15" i="34" s="1"/>
  <c r="L1350" i="32"/>
  <c r="T1350" i="32"/>
  <c r="AB1350" i="32"/>
  <c r="AA1350" i="32"/>
  <c r="W1350" i="32"/>
  <c r="S1350" i="32"/>
  <c r="O1350" i="32"/>
  <c r="N1350" i="32"/>
  <c r="V1350" i="32"/>
  <c r="P1350" i="32"/>
  <c r="X1350" i="32"/>
  <c r="AB1349" i="32"/>
  <c r="T1349" i="32"/>
  <c r="L1349" i="32"/>
  <c r="P1349" i="32"/>
  <c r="X1349" i="32"/>
  <c r="AA1349" i="32"/>
  <c r="W1349" i="32"/>
  <c r="S1349" i="32"/>
  <c r="O1349" i="32"/>
  <c r="N1349" i="32"/>
  <c r="V1349" i="32"/>
  <c r="Y1349" i="32"/>
  <c r="U1349" i="32"/>
  <c r="Q1349" i="32"/>
  <c r="F1349" i="32"/>
  <c r="R1349" i="32"/>
  <c r="Z1349" i="32"/>
  <c r="X1371" i="32"/>
  <c r="P1371" i="32"/>
  <c r="T1371" i="32"/>
  <c r="L1371" i="32"/>
  <c r="AB1371" i="32"/>
  <c r="Y1371" i="32"/>
  <c r="U1371" i="32"/>
  <c r="Q1371" i="32"/>
  <c r="F1371" i="32"/>
  <c r="R1371" i="32"/>
  <c r="Z1371" i="32"/>
  <c r="AF36" i="34" s="1"/>
  <c r="AA1371" i="32"/>
  <c r="W1371" i="32"/>
  <c r="S1371" i="32"/>
  <c r="O1371" i="32"/>
  <c r="N1371" i="32"/>
  <c r="V1371" i="32"/>
  <c r="Y1370" i="32"/>
  <c r="U1370" i="32"/>
  <c r="Q1370" i="32"/>
  <c r="F1370" i="32"/>
  <c r="R1370" i="32"/>
  <c r="Z1370" i="32"/>
  <c r="L1370" i="32"/>
  <c r="T1370" i="32"/>
  <c r="AB1370" i="32"/>
  <c r="AA1370" i="32"/>
  <c r="W1370" i="32"/>
  <c r="S1370" i="32"/>
  <c r="O1370" i="32"/>
  <c r="N1370" i="32"/>
  <c r="V1370" i="32"/>
  <c r="P1370" i="32"/>
  <c r="X1370" i="32"/>
  <c r="AB1380" i="32"/>
  <c r="Y1380" i="32"/>
  <c r="U1380" i="32"/>
  <c r="Q1380" i="32"/>
  <c r="W1380" i="32"/>
  <c r="O1380" i="32"/>
  <c r="AA1380" i="32"/>
  <c r="F1380" i="32"/>
  <c r="S1380" i="32"/>
  <c r="L1380" i="32"/>
  <c r="P1380" i="32"/>
  <c r="T1380" i="32"/>
  <c r="X1380" i="32"/>
  <c r="N1380" i="32"/>
  <c r="R1380" i="32"/>
  <c r="V1380" i="32"/>
  <c r="Z1380" i="32"/>
  <c r="AF45" i="34" s="1"/>
  <c r="AB1375" i="32"/>
  <c r="AA1375" i="32"/>
  <c r="W1375" i="32"/>
  <c r="S1375" i="32"/>
  <c r="O1375" i="32"/>
  <c r="F1375" i="32"/>
  <c r="Y1375" i="32"/>
  <c r="Q1375" i="32"/>
  <c r="U1375" i="32"/>
  <c r="L1375" i="32"/>
  <c r="P1375" i="32"/>
  <c r="T1375" i="32"/>
  <c r="X1375" i="32"/>
  <c r="N1375" i="32"/>
  <c r="R1375" i="32"/>
  <c r="V1375" i="32"/>
  <c r="Z1375" i="32"/>
  <c r="AF40" i="34" s="1"/>
  <c r="AB1381" i="32"/>
  <c r="AA1381" i="32"/>
  <c r="W1381" i="32"/>
  <c r="S1381" i="32"/>
  <c r="O1381" i="32"/>
  <c r="F1381" i="32"/>
  <c r="U1381" i="32"/>
  <c r="Y1381" i="32"/>
  <c r="Q1381" i="32"/>
  <c r="L1381" i="32"/>
  <c r="P1381" i="32"/>
  <c r="T1381" i="32"/>
  <c r="X1381" i="32"/>
  <c r="N1381" i="32"/>
  <c r="R1381" i="32"/>
  <c r="V1381" i="32"/>
  <c r="Z1381" i="32"/>
  <c r="AF46" i="34" s="1"/>
  <c r="Y1372" i="32"/>
  <c r="U1372" i="32"/>
  <c r="Q1372" i="32"/>
  <c r="F1372" i="32"/>
  <c r="R1372" i="32"/>
  <c r="Z1372" i="32"/>
  <c r="P1372" i="32"/>
  <c r="X1372" i="32"/>
  <c r="AA1372" i="32"/>
  <c r="W1372" i="32"/>
  <c r="S1372" i="32"/>
  <c r="O1372" i="32"/>
  <c r="N1372" i="32"/>
  <c r="V1372" i="32"/>
  <c r="L1372" i="32"/>
  <c r="T1372" i="32"/>
  <c r="AB1372" i="32"/>
  <c r="AB1376" i="32"/>
  <c r="Y1376" i="32"/>
  <c r="U1376" i="32"/>
  <c r="Q1376" i="32"/>
  <c r="W1376" i="32"/>
  <c r="O1376" i="32"/>
  <c r="S1376" i="32"/>
  <c r="AA1376" i="32"/>
  <c r="F1376" i="32"/>
  <c r="L1376" i="32"/>
  <c r="P1376" i="32"/>
  <c r="T1376" i="32"/>
  <c r="X1376" i="32"/>
  <c r="N1376" i="32"/>
  <c r="R1376" i="32"/>
  <c r="V1376" i="32"/>
  <c r="Z1376" i="32"/>
  <c r="Y1340" i="32"/>
  <c r="U1340" i="32"/>
  <c r="Q1340" i="32"/>
  <c r="F1340" i="32"/>
  <c r="R1340" i="32"/>
  <c r="Z1340" i="32"/>
  <c r="AF5" i="34" s="1"/>
  <c r="P1340" i="32"/>
  <c r="X1340" i="32"/>
  <c r="AA1340" i="32"/>
  <c r="W1340" i="32"/>
  <c r="S1340" i="32"/>
  <c r="O1340" i="32"/>
  <c r="N1340" i="32"/>
  <c r="V1340" i="32"/>
  <c r="L1340" i="32"/>
  <c r="T1340" i="32"/>
  <c r="AB1340" i="32"/>
  <c r="U1373" i="32"/>
  <c r="L1373" i="32"/>
  <c r="P1373" i="32"/>
  <c r="AB1373" i="32"/>
  <c r="X1373" i="32"/>
  <c r="T1373" i="32"/>
  <c r="W1373" i="32"/>
  <c r="Q1373" i="32"/>
  <c r="F1373" i="32"/>
  <c r="R1373" i="32"/>
  <c r="Z1373" i="32"/>
  <c r="AF38" i="34" s="1"/>
  <c r="V1373" i="32"/>
  <c r="AA1373" i="32"/>
  <c r="S1373" i="32"/>
  <c r="O1373" i="32"/>
  <c r="N1373" i="32"/>
  <c r="Y1373" i="32"/>
  <c r="Y1362" i="32"/>
  <c r="U1362" i="32"/>
  <c r="Q1362" i="32"/>
  <c r="F1362" i="32"/>
  <c r="R1362" i="32"/>
  <c r="Z1362" i="32"/>
  <c r="L1362" i="32"/>
  <c r="T1362" i="32"/>
  <c r="AB1362" i="32"/>
  <c r="AA1362" i="32"/>
  <c r="W1362" i="32"/>
  <c r="S1362" i="32"/>
  <c r="O1362" i="32"/>
  <c r="N1362" i="32"/>
  <c r="V1362" i="32"/>
  <c r="P1362" i="32"/>
  <c r="X1362" i="32"/>
  <c r="Y1366" i="32"/>
  <c r="U1366" i="32"/>
  <c r="Q1366" i="32"/>
  <c r="F1366" i="32"/>
  <c r="R1366" i="32"/>
  <c r="Z1366" i="32"/>
  <c r="L1366" i="32"/>
  <c r="T1366" i="32"/>
  <c r="AB1366" i="32"/>
  <c r="AA1366" i="32"/>
  <c r="W1366" i="32"/>
  <c r="S1366" i="32"/>
  <c r="O1366" i="32"/>
  <c r="N1366" i="32"/>
  <c r="V1366" i="32"/>
  <c r="P1366" i="32"/>
  <c r="X1366" i="32"/>
  <c r="X1363" i="32"/>
  <c r="P1363" i="32"/>
  <c r="T1363" i="32"/>
  <c r="AB1363" i="32"/>
  <c r="L1363" i="32"/>
  <c r="Y1363" i="32"/>
  <c r="U1363" i="32"/>
  <c r="Q1363" i="32"/>
  <c r="F1363" i="32"/>
  <c r="R1363" i="32"/>
  <c r="Z1363" i="32"/>
  <c r="AF28" i="34" s="1"/>
  <c r="AA1363" i="32"/>
  <c r="W1363" i="32"/>
  <c r="S1363" i="32"/>
  <c r="O1363" i="32"/>
  <c r="N1363" i="32"/>
  <c r="V1363" i="32"/>
  <c r="X1505" i="32"/>
  <c r="P1505" i="32"/>
  <c r="T1505" i="32"/>
  <c r="AB1505" i="32"/>
  <c r="L1505" i="32"/>
  <c r="AA1505" i="32"/>
  <c r="W1505" i="32"/>
  <c r="S1505" i="32"/>
  <c r="O1505" i="32"/>
  <c r="N1505" i="32"/>
  <c r="V1505" i="32"/>
  <c r="Y1505" i="32"/>
  <c r="Q1505" i="32"/>
  <c r="R1505" i="32"/>
  <c r="U1505" i="32"/>
  <c r="F1505" i="32"/>
  <c r="Z1505" i="32"/>
  <c r="AI32" i="34" s="1"/>
  <c r="AB1515" i="32"/>
  <c r="AA1515" i="32"/>
  <c r="W1515" i="32"/>
  <c r="S1515" i="32"/>
  <c r="O1515" i="32"/>
  <c r="F1515" i="32"/>
  <c r="Y1515" i="32"/>
  <c r="Q1515" i="32"/>
  <c r="U1515" i="32"/>
  <c r="N1515" i="32"/>
  <c r="R1515" i="32"/>
  <c r="V1515" i="32"/>
  <c r="Z1515" i="32"/>
  <c r="AI42" i="34" s="1"/>
  <c r="L1515" i="32"/>
  <c r="T1515" i="32"/>
  <c r="P1515" i="32"/>
  <c r="X1515" i="32"/>
  <c r="AA1508" i="32"/>
  <c r="W1508" i="32"/>
  <c r="S1508" i="32"/>
  <c r="O1508" i="32"/>
  <c r="N1508" i="32"/>
  <c r="V1508" i="32"/>
  <c r="P1508" i="32"/>
  <c r="X1508" i="32"/>
  <c r="Y1508" i="32"/>
  <c r="Q1508" i="32"/>
  <c r="R1508" i="32"/>
  <c r="L1508" i="32"/>
  <c r="AB1508" i="32"/>
  <c r="U1508" i="32"/>
  <c r="F1508" i="32"/>
  <c r="Z1508" i="32"/>
  <c r="AI35" i="34" s="1"/>
  <c r="T1508" i="32"/>
  <c r="AA1480" i="32"/>
  <c r="W1480" i="32"/>
  <c r="S1480" i="32"/>
  <c r="O1480" i="32"/>
  <c r="N1480" i="32"/>
  <c r="V1480" i="32"/>
  <c r="P1480" i="32"/>
  <c r="X1480" i="32"/>
  <c r="Y1480" i="32"/>
  <c r="U1480" i="32"/>
  <c r="Q1480" i="32"/>
  <c r="F1480" i="32"/>
  <c r="R1480" i="32"/>
  <c r="Z1480" i="32"/>
  <c r="AI7" i="34" s="1"/>
  <c r="L1480" i="32"/>
  <c r="T1480" i="32"/>
  <c r="AB1480" i="32"/>
  <c r="AB1519" i="32"/>
  <c r="AA1519" i="32"/>
  <c r="W1519" i="32"/>
  <c r="S1519" i="32"/>
  <c r="O1519" i="32"/>
  <c r="F1519" i="32"/>
  <c r="Y1519" i="32"/>
  <c r="Q1519" i="32"/>
  <c r="U1519" i="32"/>
  <c r="N1519" i="32"/>
  <c r="R1519" i="32"/>
  <c r="V1519" i="32"/>
  <c r="Z1519" i="32"/>
  <c r="AI46" i="34" s="1"/>
  <c r="L1519" i="32"/>
  <c r="T1519" i="32"/>
  <c r="P1519" i="32"/>
  <c r="X1519" i="32"/>
  <c r="AB1483" i="32"/>
  <c r="T1483" i="32"/>
  <c r="P1483" i="32"/>
  <c r="L1483" i="32"/>
  <c r="X1483" i="32"/>
  <c r="Y1483" i="32"/>
  <c r="U1483" i="32"/>
  <c r="Q1483" i="32"/>
  <c r="F1483" i="32"/>
  <c r="R1483" i="32"/>
  <c r="Z1483" i="32"/>
  <c r="AA1483" i="32"/>
  <c r="W1483" i="32"/>
  <c r="S1483" i="32"/>
  <c r="O1483" i="32"/>
  <c r="N1483" i="32"/>
  <c r="V1483" i="32"/>
  <c r="AA1492" i="32"/>
  <c r="W1492" i="32"/>
  <c r="S1492" i="32"/>
  <c r="O1492" i="32"/>
  <c r="N1492" i="32"/>
  <c r="V1492" i="32"/>
  <c r="P1492" i="32"/>
  <c r="X1492" i="32"/>
  <c r="Y1492" i="32"/>
  <c r="U1492" i="32"/>
  <c r="Q1492" i="32"/>
  <c r="F1492" i="32"/>
  <c r="R1492" i="32"/>
  <c r="Z1492" i="32"/>
  <c r="L1492" i="32"/>
  <c r="T1492" i="32"/>
  <c r="AB1492" i="32"/>
  <c r="X1509" i="32"/>
  <c r="P1509" i="32"/>
  <c r="AB1509" i="32"/>
  <c r="L1509" i="32"/>
  <c r="T1509" i="32"/>
  <c r="AA1509" i="32"/>
  <c r="W1509" i="32"/>
  <c r="S1509" i="32"/>
  <c r="O1509" i="32"/>
  <c r="N1509" i="32"/>
  <c r="V1509" i="32"/>
  <c r="U1509" i="32"/>
  <c r="F1509" i="32"/>
  <c r="Z1509" i="32"/>
  <c r="Y1509" i="32"/>
  <c r="Q1509" i="32"/>
  <c r="R1509" i="32"/>
  <c r="AA1484" i="32"/>
  <c r="W1484" i="32"/>
  <c r="S1484" i="32"/>
  <c r="O1484" i="32"/>
  <c r="N1484" i="32"/>
  <c r="V1484" i="32"/>
  <c r="P1484" i="32"/>
  <c r="X1484" i="32"/>
  <c r="Y1484" i="32"/>
  <c r="U1484" i="32"/>
  <c r="Q1484" i="32"/>
  <c r="F1484" i="32"/>
  <c r="R1484" i="32"/>
  <c r="Z1484" i="32"/>
  <c r="AI11" i="34" s="1"/>
  <c r="L1484" i="32"/>
  <c r="T1484" i="32"/>
  <c r="AB1484" i="32"/>
  <c r="AB1481" i="32"/>
  <c r="T1481" i="32"/>
  <c r="L1481" i="32"/>
  <c r="X1481" i="32"/>
  <c r="P1481" i="32"/>
  <c r="AA1481" i="32"/>
  <c r="W1481" i="32"/>
  <c r="S1481" i="32"/>
  <c r="O1481" i="32"/>
  <c r="N1481" i="32"/>
  <c r="V1481" i="32"/>
  <c r="Y1481" i="32"/>
  <c r="U1481" i="32"/>
  <c r="Q1481" i="32"/>
  <c r="F1481" i="32"/>
  <c r="R1481" i="32"/>
  <c r="Z1481" i="32"/>
  <c r="AA1500" i="32"/>
  <c r="W1500" i="32"/>
  <c r="S1500" i="32"/>
  <c r="O1500" i="32"/>
  <c r="N1500" i="32"/>
  <c r="V1500" i="32"/>
  <c r="P1500" i="32"/>
  <c r="X1500" i="32"/>
  <c r="Y1500" i="32"/>
  <c r="U1500" i="32"/>
  <c r="Q1500" i="32"/>
  <c r="F1500" i="32"/>
  <c r="R1500" i="32"/>
  <c r="Z1500" i="32"/>
  <c r="AI27" i="34" s="1"/>
  <c r="L1500" i="32"/>
  <c r="AB1500" i="32"/>
  <c r="T1500" i="32"/>
  <c r="AB1491" i="32"/>
  <c r="T1491" i="32"/>
  <c r="L1491" i="32"/>
  <c r="P1491" i="32"/>
  <c r="X1491" i="32"/>
  <c r="Y1491" i="32"/>
  <c r="U1491" i="32"/>
  <c r="Q1491" i="32"/>
  <c r="F1491" i="32"/>
  <c r="R1491" i="32"/>
  <c r="Z1491" i="32"/>
  <c r="AI18" i="34" s="1"/>
  <c r="AA1491" i="32"/>
  <c r="W1491" i="32"/>
  <c r="S1491" i="32"/>
  <c r="O1491" i="32"/>
  <c r="N1491" i="32"/>
  <c r="V1491" i="32"/>
  <c r="X1489" i="32"/>
  <c r="P1489" i="32"/>
  <c r="AB1489" i="32"/>
  <c r="L1489" i="32"/>
  <c r="T1489" i="32"/>
  <c r="AA1489" i="32"/>
  <c r="W1489" i="32"/>
  <c r="S1489" i="32"/>
  <c r="O1489" i="32"/>
  <c r="N1489" i="32"/>
  <c r="V1489" i="32"/>
  <c r="Y1489" i="32"/>
  <c r="U1489" i="32"/>
  <c r="Q1489" i="32"/>
  <c r="F1489" i="32"/>
  <c r="R1489" i="32"/>
  <c r="Z1489" i="32"/>
  <c r="AB1516" i="32"/>
  <c r="Y1516" i="32"/>
  <c r="U1516" i="32"/>
  <c r="Q1516" i="32"/>
  <c r="W1516" i="32"/>
  <c r="O1516" i="32"/>
  <c r="AA1516" i="32"/>
  <c r="F1516" i="32"/>
  <c r="S1516" i="32"/>
  <c r="N1516" i="32"/>
  <c r="R1516" i="32"/>
  <c r="V1516" i="32"/>
  <c r="Z1516" i="32"/>
  <c r="AI43" i="34" s="1"/>
  <c r="L1516" i="32"/>
  <c r="T1516" i="32"/>
  <c r="P1516" i="32"/>
  <c r="X1516" i="32"/>
  <c r="AA1496" i="32"/>
  <c r="W1496" i="32"/>
  <c r="S1496" i="32"/>
  <c r="O1496" i="32"/>
  <c r="N1496" i="32"/>
  <c r="V1496" i="32"/>
  <c r="P1496" i="32"/>
  <c r="X1496" i="32"/>
  <c r="Y1496" i="32"/>
  <c r="U1496" i="32"/>
  <c r="Q1496" i="32"/>
  <c r="F1496" i="32"/>
  <c r="R1496" i="32"/>
  <c r="Z1496" i="32"/>
  <c r="L1496" i="32"/>
  <c r="T1496" i="32"/>
  <c r="AB1496" i="32"/>
  <c r="AA1510" i="32"/>
  <c r="W1510" i="32"/>
  <c r="S1510" i="32"/>
  <c r="O1510" i="32"/>
  <c r="N1510" i="32"/>
  <c r="V1510" i="32"/>
  <c r="L1510" i="32"/>
  <c r="T1510" i="32"/>
  <c r="AB1510" i="32"/>
  <c r="Y1510" i="32"/>
  <c r="Q1510" i="32"/>
  <c r="R1510" i="32"/>
  <c r="X1510" i="32"/>
  <c r="U1510" i="32"/>
  <c r="F1510" i="32"/>
  <c r="Z1510" i="32"/>
  <c r="AI37" i="34" s="1"/>
  <c r="P1510" i="32"/>
  <c r="AA1490" i="32"/>
  <c r="W1490" i="32"/>
  <c r="S1490" i="32"/>
  <c r="O1490" i="32"/>
  <c r="N1490" i="32"/>
  <c r="V1490" i="32"/>
  <c r="L1490" i="32"/>
  <c r="T1490" i="32"/>
  <c r="AB1490" i="32"/>
  <c r="Y1490" i="32"/>
  <c r="U1490" i="32"/>
  <c r="Q1490" i="32"/>
  <c r="F1490" i="32"/>
  <c r="R1490" i="32"/>
  <c r="Z1490" i="32"/>
  <c r="AI17" i="34" s="1"/>
  <c r="P1490" i="32"/>
  <c r="X1490" i="32"/>
  <c r="AB1499" i="32"/>
  <c r="T1499" i="32"/>
  <c r="L1499" i="32"/>
  <c r="X1499" i="32"/>
  <c r="P1499" i="32"/>
  <c r="Y1499" i="32"/>
  <c r="U1499" i="32"/>
  <c r="Q1499" i="32"/>
  <c r="F1499" i="32"/>
  <c r="R1499" i="32"/>
  <c r="Z1499" i="32"/>
  <c r="AA1499" i="32"/>
  <c r="S1499" i="32"/>
  <c r="N1499" i="32"/>
  <c r="W1499" i="32"/>
  <c r="O1499" i="32"/>
  <c r="V1499" i="32"/>
  <c r="AA1502" i="32"/>
  <c r="W1502" i="32"/>
  <c r="S1502" i="32"/>
  <c r="O1502" i="32"/>
  <c r="N1502" i="32"/>
  <c r="V1502" i="32"/>
  <c r="L1502" i="32"/>
  <c r="T1502" i="32"/>
  <c r="AB1502" i="32"/>
  <c r="Y1502" i="32"/>
  <c r="U1502" i="32"/>
  <c r="Q1502" i="32"/>
  <c r="F1502" i="32"/>
  <c r="R1502" i="32"/>
  <c r="Z1502" i="32"/>
  <c r="AI29" i="34" s="1"/>
  <c r="X1502" i="32"/>
  <c r="P1502" i="32"/>
  <c r="AA1506" i="32"/>
  <c r="W1506" i="32"/>
  <c r="S1506" i="32"/>
  <c r="O1506" i="32"/>
  <c r="N1506" i="32"/>
  <c r="V1506" i="32"/>
  <c r="L1506" i="32"/>
  <c r="T1506" i="32"/>
  <c r="AB1506" i="32"/>
  <c r="Y1506" i="32"/>
  <c r="Q1506" i="32"/>
  <c r="R1506" i="32"/>
  <c r="P1506" i="32"/>
  <c r="U1506" i="32"/>
  <c r="F1506" i="32"/>
  <c r="Z1506" i="32"/>
  <c r="X1506" i="32"/>
  <c r="AA1494" i="32"/>
  <c r="W1494" i="32"/>
  <c r="S1494" i="32"/>
  <c r="O1494" i="32"/>
  <c r="N1494" i="32"/>
  <c r="V1494" i="32"/>
  <c r="L1494" i="32"/>
  <c r="T1494" i="32"/>
  <c r="AB1494" i="32"/>
  <c r="Y1494" i="32"/>
  <c r="U1494" i="32"/>
  <c r="Q1494" i="32"/>
  <c r="F1494" i="32"/>
  <c r="R1494" i="32"/>
  <c r="Z1494" i="32"/>
  <c r="P1494" i="32"/>
  <c r="X1494" i="32"/>
  <c r="AA1482" i="32"/>
  <c r="W1482" i="32"/>
  <c r="S1482" i="32"/>
  <c r="O1482" i="32"/>
  <c r="N1482" i="32"/>
  <c r="V1482" i="32"/>
  <c r="L1482" i="32"/>
  <c r="T1482" i="32"/>
  <c r="AB1482" i="32"/>
  <c r="Y1482" i="32"/>
  <c r="U1482" i="32"/>
  <c r="Q1482" i="32"/>
  <c r="F1482" i="32"/>
  <c r="R1482" i="32"/>
  <c r="Z1482" i="32"/>
  <c r="P1482" i="32"/>
  <c r="X1482" i="32"/>
  <c r="X1479" i="32"/>
  <c r="P1479" i="32"/>
  <c r="T1479" i="32"/>
  <c r="L1479" i="32"/>
  <c r="AB1479" i="32"/>
  <c r="Y1479" i="32"/>
  <c r="U1479" i="32"/>
  <c r="Q1479" i="32"/>
  <c r="F1479" i="32"/>
  <c r="R1479" i="32"/>
  <c r="Z1479" i="32"/>
  <c r="AI6" i="34" s="1"/>
  <c r="AA1479" i="32"/>
  <c r="W1479" i="32"/>
  <c r="S1479" i="32"/>
  <c r="O1479" i="32"/>
  <c r="N1479" i="32"/>
  <c r="V1479" i="32"/>
  <c r="AB838" i="32"/>
  <c r="T838" i="32"/>
  <c r="L838" i="32"/>
  <c r="X838" i="32"/>
  <c r="P838" i="32"/>
  <c r="AA838" i="32"/>
  <c r="W838" i="32"/>
  <c r="S838" i="32"/>
  <c r="O838" i="32"/>
  <c r="N838" i="32"/>
  <c r="V838" i="32"/>
  <c r="Y838" i="32"/>
  <c r="U838" i="32"/>
  <c r="Q838" i="32"/>
  <c r="F838" i="32"/>
  <c r="R838" i="32"/>
  <c r="Z838" i="32"/>
  <c r="Y853" i="32"/>
  <c r="U853" i="32"/>
  <c r="Q853" i="32"/>
  <c r="F853" i="32"/>
  <c r="R853" i="32"/>
  <c r="Z853" i="32"/>
  <c r="P853" i="32"/>
  <c r="X853" i="32"/>
  <c r="AA853" i="32"/>
  <c r="W853" i="32"/>
  <c r="S853" i="32"/>
  <c r="O853" i="32"/>
  <c r="N853" i="32"/>
  <c r="V853" i="32"/>
  <c r="L853" i="32"/>
  <c r="T853" i="32"/>
  <c r="AB853" i="32"/>
  <c r="Y835" i="32"/>
  <c r="U835" i="32"/>
  <c r="Q835" i="32"/>
  <c r="F835" i="32"/>
  <c r="R835" i="32"/>
  <c r="Z835" i="32"/>
  <c r="L835" i="32"/>
  <c r="T835" i="32"/>
  <c r="AB835" i="32"/>
  <c r="AA835" i="32"/>
  <c r="W835" i="32"/>
  <c r="S835" i="32"/>
  <c r="O835" i="32"/>
  <c r="N835" i="32"/>
  <c r="V835" i="32"/>
  <c r="P835" i="32"/>
  <c r="X835" i="32"/>
  <c r="AB846" i="32"/>
  <c r="T846" i="32"/>
  <c r="L846" i="32"/>
  <c r="X846" i="32"/>
  <c r="P846" i="32"/>
  <c r="AA846" i="32"/>
  <c r="W846" i="32"/>
  <c r="S846" i="32"/>
  <c r="O846" i="32"/>
  <c r="N846" i="32"/>
  <c r="V846" i="32"/>
  <c r="Y846" i="32"/>
  <c r="U846" i="32"/>
  <c r="Q846" i="32"/>
  <c r="F846" i="32"/>
  <c r="R846" i="32"/>
  <c r="Z846" i="32"/>
  <c r="X836" i="32"/>
  <c r="P836" i="32"/>
  <c r="T836" i="32"/>
  <c r="AB836" i="32"/>
  <c r="L836" i="32"/>
  <c r="Y836" i="32"/>
  <c r="U836" i="32"/>
  <c r="Q836" i="32"/>
  <c r="F836" i="32"/>
  <c r="R836" i="32"/>
  <c r="Z836" i="32"/>
  <c r="AA836" i="32"/>
  <c r="W836" i="32"/>
  <c r="S836" i="32"/>
  <c r="O836" i="32"/>
  <c r="N836" i="32"/>
  <c r="V836" i="32"/>
  <c r="X840" i="32"/>
  <c r="P840" i="32"/>
  <c r="T840" i="32"/>
  <c r="L840" i="32"/>
  <c r="AB840" i="32"/>
  <c r="Y840" i="32"/>
  <c r="U840" i="32"/>
  <c r="Q840" i="32"/>
  <c r="F840" i="32"/>
  <c r="R840" i="32"/>
  <c r="Z840" i="32"/>
  <c r="AA840" i="32"/>
  <c r="W840" i="32"/>
  <c r="S840" i="32"/>
  <c r="O840" i="32"/>
  <c r="N840" i="32"/>
  <c r="V840" i="32"/>
  <c r="Y851" i="32"/>
  <c r="U851" i="32"/>
  <c r="Q851" i="32"/>
  <c r="F851" i="32"/>
  <c r="R851" i="32"/>
  <c r="Z851" i="32"/>
  <c r="L851" i="32"/>
  <c r="T851" i="32"/>
  <c r="AB851" i="32"/>
  <c r="AA851" i="32"/>
  <c r="W851" i="32"/>
  <c r="S851" i="32"/>
  <c r="O851" i="32"/>
  <c r="N851" i="32"/>
  <c r="V851" i="32"/>
  <c r="P851" i="32"/>
  <c r="X851" i="32"/>
  <c r="AB842" i="32"/>
  <c r="T842" i="32"/>
  <c r="L842" i="32"/>
  <c r="X842" i="32"/>
  <c r="P842" i="32"/>
  <c r="AA842" i="32"/>
  <c r="W842" i="32"/>
  <c r="S842" i="32"/>
  <c r="O842" i="32"/>
  <c r="N842" i="32"/>
  <c r="V842" i="32"/>
  <c r="Y842" i="32"/>
  <c r="U842" i="32"/>
  <c r="Q842" i="32"/>
  <c r="F842" i="32"/>
  <c r="R842" i="32"/>
  <c r="Z842" i="32"/>
  <c r="AB850" i="32"/>
  <c r="T850" i="32"/>
  <c r="L850" i="32"/>
  <c r="P850" i="32"/>
  <c r="X850" i="32"/>
  <c r="AA850" i="32"/>
  <c r="W850" i="32"/>
  <c r="S850" i="32"/>
  <c r="O850" i="32"/>
  <c r="N850" i="32"/>
  <c r="V850" i="32"/>
  <c r="Y850" i="32"/>
  <c r="U850" i="32"/>
  <c r="Q850" i="32"/>
  <c r="F850" i="32"/>
  <c r="R850" i="32"/>
  <c r="Z850" i="32"/>
  <c r="Y847" i="32"/>
  <c r="U847" i="32"/>
  <c r="Q847" i="32"/>
  <c r="F847" i="32"/>
  <c r="R847" i="32"/>
  <c r="Z847" i="32"/>
  <c r="L847" i="32"/>
  <c r="T847" i="32"/>
  <c r="AB847" i="32"/>
  <c r="AA847" i="32"/>
  <c r="W847" i="32"/>
  <c r="S847" i="32"/>
  <c r="O847" i="32"/>
  <c r="N847" i="32"/>
  <c r="V847" i="32"/>
  <c r="P847" i="32"/>
  <c r="X847" i="32"/>
  <c r="AA1020" i="32"/>
  <c r="W1020" i="32"/>
  <c r="S1020" i="32"/>
  <c r="O1020" i="32"/>
  <c r="N1020" i="32"/>
  <c r="V1020" i="32"/>
  <c r="L1020" i="32"/>
  <c r="T1020" i="32"/>
  <c r="AB1020" i="32"/>
  <c r="Y1020" i="32"/>
  <c r="U1020" i="32"/>
  <c r="Q1020" i="32"/>
  <c r="F1020" i="32"/>
  <c r="R1020" i="32"/>
  <c r="Z1020" i="32"/>
  <c r="P1020" i="32"/>
  <c r="X1020" i="32"/>
  <c r="AB1049" i="32"/>
  <c r="T1049" i="32"/>
  <c r="L1049" i="32"/>
  <c r="P1049" i="32"/>
  <c r="X1049" i="32"/>
  <c r="AA1049" i="32"/>
  <c r="W1049" i="32"/>
  <c r="S1049" i="32"/>
  <c r="O1049" i="32"/>
  <c r="N1049" i="32"/>
  <c r="V1049" i="32"/>
  <c r="Y1049" i="32"/>
  <c r="U1049" i="32"/>
  <c r="Q1049" i="32"/>
  <c r="F1049" i="32"/>
  <c r="F1050" i="32" s="1"/>
  <c r="F1051" i="32" s="1"/>
  <c r="F1052" i="32" s="1"/>
  <c r="F1053" i="32" s="1"/>
  <c r="F1054" i="32" s="1"/>
  <c r="F1055" i="32" s="1"/>
  <c r="F1056" i="32" s="1"/>
  <c r="F1057" i="32" s="1"/>
  <c r="F1058" i="32" s="1"/>
  <c r="F1059" i="32" s="1"/>
  <c r="R1049" i="32"/>
  <c r="Z1049" i="32"/>
  <c r="AA1030" i="32"/>
  <c r="W1030" i="32"/>
  <c r="S1030" i="32"/>
  <c r="O1030" i="32"/>
  <c r="N1030" i="32"/>
  <c r="V1030" i="32"/>
  <c r="P1030" i="32"/>
  <c r="X1030" i="32"/>
  <c r="Y1030" i="32"/>
  <c r="U1030" i="32"/>
  <c r="Q1030" i="32"/>
  <c r="F1030" i="32"/>
  <c r="R1030" i="32"/>
  <c r="Z1030" i="32"/>
  <c r="Y17" i="34" s="1"/>
  <c r="L1030" i="32"/>
  <c r="T1030" i="32"/>
  <c r="AB1030" i="32"/>
  <c r="AA1035" i="32"/>
  <c r="N1035" i="32"/>
  <c r="R1035" i="32"/>
  <c r="V1035" i="32"/>
  <c r="Z1035" i="32"/>
  <c r="Y22" i="34" s="1"/>
  <c r="F1035" i="32"/>
  <c r="Q1035" i="32"/>
  <c r="U1035" i="32"/>
  <c r="Y1035" i="32"/>
  <c r="L1035" i="32"/>
  <c r="P1035" i="32"/>
  <c r="T1035" i="32"/>
  <c r="X1035" i="32"/>
  <c r="AB1035" i="32"/>
  <c r="O1035" i="32"/>
  <c r="S1035" i="32"/>
  <c r="W1035" i="32"/>
  <c r="AA1033" i="32"/>
  <c r="L1033" i="32"/>
  <c r="P1033" i="32"/>
  <c r="T1033" i="32"/>
  <c r="X1033" i="32"/>
  <c r="AB1033" i="32"/>
  <c r="F1033" i="32"/>
  <c r="Q1033" i="32"/>
  <c r="U1033" i="32"/>
  <c r="Y1033" i="32"/>
  <c r="N1033" i="32"/>
  <c r="R1033" i="32"/>
  <c r="V1033" i="32"/>
  <c r="Z1033" i="32"/>
  <c r="Y20" i="34" s="1"/>
  <c r="O1033" i="32"/>
  <c r="S1033" i="32"/>
  <c r="W1033" i="32"/>
  <c r="AA1037" i="32"/>
  <c r="N1037" i="32"/>
  <c r="R1037" i="32"/>
  <c r="V1037" i="32"/>
  <c r="Z1037" i="32"/>
  <c r="Y24" i="34" s="1"/>
  <c r="F1037" i="32"/>
  <c r="Q1037" i="32"/>
  <c r="U1037" i="32"/>
  <c r="Y1037" i="32"/>
  <c r="L1037" i="32"/>
  <c r="P1037" i="32"/>
  <c r="T1037" i="32"/>
  <c r="X1037" i="32"/>
  <c r="AB1037" i="32"/>
  <c r="O1037" i="32"/>
  <c r="S1037" i="32"/>
  <c r="W1037" i="32"/>
  <c r="AA1036" i="32"/>
  <c r="L1036" i="32"/>
  <c r="P1036" i="32"/>
  <c r="T1036" i="32"/>
  <c r="X1036" i="32"/>
  <c r="AB1036" i="32"/>
  <c r="O1036" i="32"/>
  <c r="S1036" i="32"/>
  <c r="W1036" i="32"/>
  <c r="N1036" i="32"/>
  <c r="R1036" i="32"/>
  <c r="V1036" i="32"/>
  <c r="Z1036" i="32"/>
  <c r="F1036" i="32"/>
  <c r="Q1036" i="32"/>
  <c r="U1036" i="32"/>
  <c r="Y1036" i="32"/>
  <c r="X1031" i="32"/>
  <c r="P1031" i="32"/>
  <c r="AB1031" i="32"/>
  <c r="L1031" i="32"/>
  <c r="T1031" i="32"/>
  <c r="AA1031" i="32"/>
  <c r="W1031" i="32"/>
  <c r="S1031" i="32"/>
  <c r="O1031" i="32"/>
  <c r="N1031" i="32"/>
  <c r="V1031" i="32"/>
  <c r="Y1031" i="32"/>
  <c r="U1031" i="32"/>
  <c r="Q1031" i="32"/>
  <c r="F1031" i="32"/>
  <c r="R1031" i="32"/>
  <c r="Z1031" i="32"/>
  <c r="Y18" i="34" s="1"/>
  <c r="AB1025" i="32"/>
  <c r="T1025" i="32"/>
  <c r="L1025" i="32"/>
  <c r="P1025" i="32"/>
  <c r="X1025" i="32"/>
  <c r="Y1025" i="32"/>
  <c r="U1025" i="32"/>
  <c r="Q1025" i="32"/>
  <c r="F1025" i="32"/>
  <c r="R1025" i="32"/>
  <c r="Z1025" i="32"/>
  <c r="AA1025" i="32"/>
  <c r="W1025" i="32"/>
  <c r="S1025" i="32"/>
  <c r="O1025" i="32"/>
  <c r="N1025" i="32"/>
  <c r="V1025" i="32"/>
  <c r="X1019" i="32"/>
  <c r="P1019" i="32"/>
  <c r="AB1019" i="32"/>
  <c r="T1019" i="32"/>
  <c r="L1019" i="32"/>
  <c r="AA1019" i="32"/>
  <c r="W1019" i="32"/>
  <c r="S1019" i="32"/>
  <c r="O1019" i="32"/>
  <c r="N1019" i="32"/>
  <c r="V1019" i="32"/>
  <c r="Y1019" i="32"/>
  <c r="U1019" i="32"/>
  <c r="Q1019" i="32"/>
  <c r="F1019" i="32"/>
  <c r="R1019" i="32"/>
  <c r="Z1019" i="32"/>
  <c r="Y6" i="34" s="1"/>
  <c r="AA1048" i="32"/>
  <c r="W1048" i="32"/>
  <c r="S1048" i="32"/>
  <c r="O1048" i="32"/>
  <c r="N1048" i="32"/>
  <c r="V1048" i="32"/>
  <c r="P1048" i="32"/>
  <c r="X1048" i="32"/>
  <c r="Y1048" i="32"/>
  <c r="U1048" i="32"/>
  <c r="Q1048" i="32"/>
  <c r="F1048" i="32"/>
  <c r="R1048" i="32"/>
  <c r="Z1048" i="32"/>
  <c r="Y35" i="34" s="1"/>
  <c r="L1048" i="32"/>
  <c r="T1048" i="32"/>
  <c r="AB1048" i="32"/>
  <c r="Y1018" i="32"/>
  <c r="U1018" i="32"/>
  <c r="Q1018" i="32"/>
  <c r="F1018" i="32"/>
  <c r="V1018" i="32"/>
  <c r="R1018" i="32"/>
  <c r="P1018" i="32"/>
  <c r="X1018" i="32"/>
  <c r="AA1018" i="32"/>
  <c r="W1018" i="32"/>
  <c r="S1018" i="32"/>
  <c r="O1018" i="32"/>
  <c r="N1018" i="32"/>
  <c r="Z1018" i="32"/>
  <c r="Y5" i="34" s="1"/>
  <c r="L1018" i="32"/>
  <c r="T1018" i="32"/>
  <c r="AB1018" i="32"/>
  <c r="AA1022" i="32"/>
  <c r="W1022" i="32"/>
  <c r="S1022" i="32"/>
  <c r="O1022" i="32"/>
  <c r="N1022" i="32"/>
  <c r="V1022" i="32"/>
  <c r="P1022" i="32"/>
  <c r="X1022" i="32"/>
  <c r="Y1022" i="32"/>
  <c r="U1022" i="32"/>
  <c r="Q1022" i="32"/>
  <c r="F1022" i="32"/>
  <c r="R1022" i="32"/>
  <c r="Z1022" i="32"/>
  <c r="Y9" i="34" s="1"/>
  <c r="L1022" i="32"/>
  <c r="T1022" i="32"/>
  <c r="AB1022" i="32"/>
  <c r="AA1026" i="32"/>
  <c r="W1026" i="32"/>
  <c r="S1026" i="32"/>
  <c r="O1026" i="32"/>
  <c r="N1026" i="32"/>
  <c r="V1026" i="32"/>
  <c r="P1026" i="32"/>
  <c r="X1026" i="32"/>
  <c r="Y1026" i="32"/>
  <c r="U1026" i="32"/>
  <c r="Q1026" i="32"/>
  <c r="F1026" i="32"/>
  <c r="R1026" i="32"/>
  <c r="Z1026" i="32"/>
  <c r="L1026" i="32"/>
  <c r="T1026" i="32"/>
  <c r="AB1026" i="32"/>
  <c r="AA1046" i="32"/>
  <c r="W1046" i="32"/>
  <c r="S1046" i="32"/>
  <c r="O1046" i="32"/>
  <c r="N1046" i="32"/>
  <c r="V1046" i="32"/>
  <c r="L1046" i="32"/>
  <c r="T1046" i="32"/>
  <c r="AB1046" i="32"/>
  <c r="Y1046" i="32"/>
  <c r="U1046" i="32"/>
  <c r="Q1046" i="32"/>
  <c r="F1046" i="32"/>
  <c r="R1046" i="32"/>
  <c r="Z1046" i="32"/>
  <c r="Y33" i="34" s="1"/>
  <c r="P1046" i="32"/>
  <c r="X1046" i="32"/>
  <c r="AA1039" i="32"/>
  <c r="N1039" i="32"/>
  <c r="R1039" i="32"/>
  <c r="V1039" i="32"/>
  <c r="Z1039" i="32"/>
  <c r="Y26" i="34" s="1"/>
  <c r="F1039" i="32"/>
  <c r="Q1039" i="32"/>
  <c r="U1039" i="32"/>
  <c r="Y1039" i="32"/>
  <c r="L1039" i="32"/>
  <c r="P1039" i="32"/>
  <c r="T1039" i="32"/>
  <c r="X1039" i="32"/>
  <c r="AB1039" i="32"/>
  <c r="O1039" i="32"/>
  <c r="S1039" i="32"/>
  <c r="W1039" i="32"/>
  <c r="AA1032" i="32"/>
  <c r="W1032" i="32"/>
  <c r="S1032" i="32"/>
  <c r="O1032" i="32"/>
  <c r="N1032" i="32"/>
  <c r="V1032" i="32"/>
  <c r="L1032" i="32"/>
  <c r="T1032" i="32"/>
  <c r="AB1032" i="32"/>
  <c r="Y1032" i="32"/>
  <c r="U1032" i="32"/>
  <c r="Q1032" i="32"/>
  <c r="F1032" i="32"/>
  <c r="R1032" i="32"/>
  <c r="Z1032" i="32"/>
  <c r="P1032" i="32"/>
  <c r="X1032" i="32"/>
  <c r="AA1044" i="32"/>
  <c r="W1044" i="32"/>
  <c r="S1044" i="32"/>
  <c r="O1044" i="32"/>
  <c r="N1044" i="32"/>
  <c r="V1044" i="32"/>
  <c r="P1044" i="32"/>
  <c r="X1044" i="32"/>
  <c r="Y1044" i="32"/>
  <c r="U1044" i="32"/>
  <c r="Q1044" i="32"/>
  <c r="F1044" i="32"/>
  <c r="R1044" i="32"/>
  <c r="Z1044" i="32"/>
  <c r="Y31" i="34" s="1"/>
  <c r="L1044" i="32"/>
  <c r="T1044" i="32"/>
  <c r="AB1044" i="32"/>
  <c r="X1027" i="32"/>
  <c r="P1027" i="32"/>
  <c r="T1027" i="32"/>
  <c r="AB1027" i="32"/>
  <c r="L1027" i="32"/>
  <c r="AA1027" i="32"/>
  <c r="W1027" i="32"/>
  <c r="S1027" i="32"/>
  <c r="O1027" i="32"/>
  <c r="N1027" i="32"/>
  <c r="V1027" i="32"/>
  <c r="Y1027" i="32"/>
  <c r="U1027" i="32"/>
  <c r="Q1027" i="32"/>
  <c r="F1027" i="32"/>
  <c r="R1027" i="32"/>
  <c r="Z1027" i="32"/>
  <c r="AA1024" i="32"/>
  <c r="W1024" i="32"/>
  <c r="S1024" i="32"/>
  <c r="O1024" i="32"/>
  <c r="N1024" i="32"/>
  <c r="V1024" i="32"/>
  <c r="L1024" i="32"/>
  <c r="T1024" i="32"/>
  <c r="AB1024" i="32"/>
  <c r="Y1024" i="32"/>
  <c r="U1024" i="32"/>
  <c r="Q1024" i="32"/>
  <c r="F1024" i="32"/>
  <c r="R1024" i="32"/>
  <c r="Z1024" i="32"/>
  <c r="Y11" i="34" s="1"/>
  <c r="P1024" i="32"/>
  <c r="X1024" i="32"/>
  <c r="Y1434" i="32"/>
  <c r="U1434" i="32"/>
  <c r="Q1434" i="32"/>
  <c r="F1434" i="32"/>
  <c r="R1434" i="32"/>
  <c r="Z1434" i="32"/>
  <c r="AH7" i="34" s="1"/>
  <c r="L1434" i="32"/>
  <c r="T1434" i="32"/>
  <c r="AB1434" i="32"/>
  <c r="AA1434" i="32"/>
  <c r="S1434" i="32"/>
  <c r="N1434" i="32"/>
  <c r="X1434" i="32"/>
  <c r="W1434" i="32"/>
  <c r="O1434" i="32"/>
  <c r="V1434" i="32"/>
  <c r="P1434" i="32"/>
  <c r="AB1472" i="32"/>
  <c r="Y1472" i="32"/>
  <c r="U1472" i="32"/>
  <c r="Q1472" i="32"/>
  <c r="W1472" i="32"/>
  <c r="O1472" i="32"/>
  <c r="S1472" i="32"/>
  <c r="F1472" i="32"/>
  <c r="AA1472" i="32"/>
  <c r="L1472" i="32"/>
  <c r="P1472" i="32"/>
  <c r="T1472" i="32"/>
  <c r="X1472" i="32"/>
  <c r="R1472" i="32"/>
  <c r="Z1472" i="32"/>
  <c r="N1472" i="32"/>
  <c r="V1472" i="32"/>
  <c r="Y1446" i="32"/>
  <c r="U1446" i="32"/>
  <c r="Q1446" i="32"/>
  <c r="F1446" i="32"/>
  <c r="R1446" i="32"/>
  <c r="Z1446" i="32"/>
  <c r="L1446" i="32"/>
  <c r="T1446" i="32"/>
  <c r="AB1446" i="32"/>
  <c r="AA1446" i="32"/>
  <c r="S1446" i="32"/>
  <c r="N1446" i="32"/>
  <c r="P1446" i="32"/>
  <c r="W1446" i="32"/>
  <c r="O1446" i="32"/>
  <c r="V1446" i="32"/>
  <c r="X1446" i="32"/>
  <c r="Y1462" i="32"/>
  <c r="U1462" i="32"/>
  <c r="Q1462" i="32"/>
  <c r="F1462" i="32"/>
  <c r="R1462" i="32"/>
  <c r="Z1462" i="32"/>
  <c r="AH35" i="34" s="1"/>
  <c r="L1462" i="32"/>
  <c r="T1462" i="32"/>
  <c r="AB1462" i="32"/>
  <c r="AA1462" i="32"/>
  <c r="S1462" i="32"/>
  <c r="N1462" i="32"/>
  <c r="X1462" i="32"/>
  <c r="W1462" i="32"/>
  <c r="O1462" i="32"/>
  <c r="V1462" i="32"/>
  <c r="P1462" i="32"/>
  <c r="Y1436" i="32"/>
  <c r="U1436" i="32"/>
  <c r="Q1436" i="32"/>
  <c r="F1436" i="32"/>
  <c r="R1436" i="32"/>
  <c r="Z1436" i="32"/>
  <c r="P1436" i="32"/>
  <c r="X1436" i="32"/>
  <c r="AA1436" i="32"/>
  <c r="S1436" i="32"/>
  <c r="N1436" i="32"/>
  <c r="T1436" i="32"/>
  <c r="W1436" i="32"/>
  <c r="O1436" i="32"/>
  <c r="V1436" i="32"/>
  <c r="L1436" i="32"/>
  <c r="AB1436" i="32"/>
  <c r="Y1432" i="32"/>
  <c r="U1432" i="32"/>
  <c r="Q1432" i="32"/>
  <c r="F1432" i="32"/>
  <c r="R1432" i="32"/>
  <c r="Z1432" i="32"/>
  <c r="AH5" i="34" s="1"/>
  <c r="P1432" i="32"/>
  <c r="X1432" i="32"/>
  <c r="AA1432" i="32"/>
  <c r="S1432" i="32"/>
  <c r="N1432" i="32"/>
  <c r="L1432" i="32"/>
  <c r="AB1432" i="32"/>
  <c r="W1432" i="32"/>
  <c r="O1432" i="32"/>
  <c r="V1432" i="32"/>
  <c r="T1432" i="32"/>
  <c r="X1463" i="32"/>
  <c r="P1463" i="32"/>
  <c r="T1463" i="32"/>
  <c r="AB1463" i="32"/>
  <c r="L1463" i="32"/>
  <c r="Y1463" i="32"/>
  <c r="U1463" i="32"/>
  <c r="Q1463" i="32"/>
  <c r="F1463" i="32"/>
  <c r="R1463" i="32"/>
  <c r="Z1463" i="32"/>
  <c r="W1463" i="32"/>
  <c r="O1463" i="32"/>
  <c r="V1463" i="32"/>
  <c r="AA1463" i="32"/>
  <c r="S1463" i="32"/>
  <c r="N1463" i="32"/>
  <c r="AB1467" i="32"/>
  <c r="AA1467" i="32"/>
  <c r="W1467" i="32"/>
  <c r="S1467" i="32"/>
  <c r="O1467" i="32"/>
  <c r="F1467" i="32"/>
  <c r="Y1467" i="32"/>
  <c r="Q1467" i="32"/>
  <c r="U1467" i="32"/>
  <c r="L1467" i="32"/>
  <c r="P1467" i="32"/>
  <c r="T1467" i="32"/>
  <c r="X1467" i="32"/>
  <c r="R1467" i="32"/>
  <c r="Z1467" i="32"/>
  <c r="AH40" i="34" s="1"/>
  <c r="N1467" i="32"/>
  <c r="V1467" i="32"/>
  <c r="X1455" i="32"/>
  <c r="P1455" i="32"/>
  <c r="T1455" i="32"/>
  <c r="L1455" i="32"/>
  <c r="AB1455" i="32"/>
  <c r="Y1455" i="32"/>
  <c r="U1455" i="32"/>
  <c r="Q1455" i="32"/>
  <c r="F1455" i="32"/>
  <c r="R1455" i="32"/>
  <c r="Z1455" i="32"/>
  <c r="AH28" i="34" s="1"/>
  <c r="W1455" i="32"/>
  <c r="O1455" i="32"/>
  <c r="V1455" i="32"/>
  <c r="AA1455" i="32"/>
  <c r="S1455" i="32"/>
  <c r="N1455" i="32"/>
  <c r="Y1442" i="32"/>
  <c r="U1442" i="32"/>
  <c r="Q1442" i="32"/>
  <c r="F1442" i="32"/>
  <c r="R1442" i="32"/>
  <c r="Z1442" i="32"/>
  <c r="L1442" i="32"/>
  <c r="T1442" i="32"/>
  <c r="AB1442" i="32"/>
  <c r="AA1442" i="32"/>
  <c r="S1442" i="32"/>
  <c r="N1442" i="32"/>
  <c r="X1442" i="32"/>
  <c r="W1442" i="32"/>
  <c r="O1442" i="32"/>
  <c r="V1442" i="32"/>
  <c r="P1442" i="32"/>
  <c r="AB1471" i="32"/>
  <c r="AA1471" i="32"/>
  <c r="W1471" i="32"/>
  <c r="S1471" i="32"/>
  <c r="O1471" i="32"/>
  <c r="F1471" i="32"/>
  <c r="Y1471" i="32"/>
  <c r="Q1471" i="32"/>
  <c r="U1471" i="32"/>
  <c r="L1471" i="32"/>
  <c r="P1471" i="32"/>
  <c r="T1471" i="32"/>
  <c r="X1471" i="32"/>
  <c r="R1471" i="32"/>
  <c r="Z1471" i="32"/>
  <c r="N1471" i="32"/>
  <c r="V1471" i="32"/>
  <c r="X1435" i="32"/>
  <c r="P1435" i="32"/>
  <c r="T1435" i="32"/>
  <c r="AB1435" i="32"/>
  <c r="L1435" i="32"/>
  <c r="Y1435" i="32"/>
  <c r="U1435" i="32"/>
  <c r="Q1435" i="32"/>
  <c r="F1435" i="32"/>
  <c r="R1435" i="32"/>
  <c r="Z1435" i="32"/>
  <c r="AH8" i="34" s="1"/>
  <c r="W1435" i="32"/>
  <c r="O1435" i="32"/>
  <c r="V1435" i="32"/>
  <c r="AA1435" i="32"/>
  <c r="S1435" i="32"/>
  <c r="N1435" i="32"/>
  <c r="Y1448" i="32"/>
  <c r="U1448" i="32"/>
  <c r="Q1448" i="32"/>
  <c r="F1448" i="32"/>
  <c r="R1448" i="32"/>
  <c r="Z1448" i="32"/>
  <c r="AH21" i="34" s="1"/>
  <c r="P1448" i="32"/>
  <c r="X1448" i="32"/>
  <c r="AA1448" i="32"/>
  <c r="S1448" i="32"/>
  <c r="N1448" i="32"/>
  <c r="L1448" i="32"/>
  <c r="AB1448" i="32"/>
  <c r="W1448" i="32"/>
  <c r="O1448" i="32"/>
  <c r="V1448" i="32"/>
  <c r="T1448" i="32"/>
  <c r="AB1453" i="32"/>
  <c r="T1453" i="32"/>
  <c r="L1453" i="32"/>
  <c r="P1453" i="32"/>
  <c r="X1453" i="32"/>
  <c r="AA1453" i="32"/>
  <c r="W1453" i="32"/>
  <c r="S1453" i="32"/>
  <c r="O1453" i="32"/>
  <c r="N1453" i="32"/>
  <c r="V1453" i="32"/>
  <c r="U1453" i="32"/>
  <c r="F1453" i="32"/>
  <c r="Z1453" i="32"/>
  <c r="AH26" i="34" s="1"/>
  <c r="Y1453" i="32"/>
  <c r="Q1453" i="32"/>
  <c r="R1453" i="32"/>
  <c r="X1443" i="32"/>
  <c r="P1443" i="32"/>
  <c r="T1443" i="32"/>
  <c r="L1443" i="32"/>
  <c r="AB1443" i="32"/>
  <c r="Y1443" i="32"/>
  <c r="U1443" i="32"/>
  <c r="Q1443" i="32"/>
  <c r="F1443" i="32"/>
  <c r="R1443" i="32"/>
  <c r="Z1443" i="32"/>
  <c r="W1443" i="32"/>
  <c r="O1443" i="32"/>
  <c r="V1443" i="32"/>
  <c r="AA1443" i="32"/>
  <c r="S1443" i="32"/>
  <c r="N1443" i="32"/>
  <c r="AB1433" i="32"/>
  <c r="T1433" i="32"/>
  <c r="L1433" i="32"/>
  <c r="P1433" i="32"/>
  <c r="X1433" i="32"/>
  <c r="AA1433" i="32"/>
  <c r="W1433" i="32"/>
  <c r="S1433" i="32"/>
  <c r="O1433" i="32"/>
  <c r="N1433" i="32"/>
  <c r="V1433" i="32"/>
  <c r="U1433" i="32"/>
  <c r="F1433" i="32"/>
  <c r="Z1433" i="32"/>
  <c r="AH6" i="34" s="1"/>
  <c r="Y1433" i="32"/>
  <c r="Q1433" i="32"/>
  <c r="R1433" i="32"/>
  <c r="AB1449" i="32"/>
  <c r="T1449" i="32"/>
  <c r="L1449" i="32"/>
  <c r="P1449" i="32"/>
  <c r="X1449" i="32"/>
  <c r="AA1449" i="32"/>
  <c r="W1449" i="32"/>
  <c r="S1449" i="32"/>
  <c r="O1449" i="32"/>
  <c r="N1449" i="32"/>
  <c r="V1449" i="32"/>
  <c r="U1449" i="32"/>
  <c r="F1449" i="32"/>
  <c r="Z1449" i="32"/>
  <c r="AH22" i="34" s="1"/>
  <c r="Y1449" i="32"/>
  <c r="Q1449" i="32"/>
  <c r="R1449" i="32"/>
  <c r="AB1469" i="32"/>
  <c r="AA1469" i="32"/>
  <c r="W1469" i="32"/>
  <c r="S1469" i="32"/>
  <c r="O1469" i="32"/>
  <c r="F1469" i="32"/>
  <c r="U1469" i="32"/>
  <c r="Y1469" i="32"/>
  <c r="Q1469" i="32"/>
  <c r="L1469" i="32"/>
  <c r="P1469" i="32"/>
  <c r="T1469" i="32"/>
  <c r="X1469" i="32"/>
  <c r="R1469" i="32"/>
  <c r="Z1469" i="32"/>
  <c r="AH42" i="34" s="1"/>
  <c r="N1469" i="32"/>
  <c r="V1469" i="32"/>
  <c r="Y1452" i="32"/>
  <c r="U1452" i="32"/>
  <c r="Q1452" i="32"/>
  <c r="F1452" i="32"/>
  <c r="R1452" i="32"/>
  <c r="Z1452" i="32"/>
  <c r="AH25" i="34" s="1"/>
  <c r="P1452" i="32"/>
  <c r="X1452" i="32"/>
  <c r="AA1452" i="32"/>
  <c r="S1452" i="32"/>
  <c r="N1452" i="32"/>
  <c r="L1452" i="32"/>
  <c r="AB1452" i="32"/>
  <c r="W1452" i="32"/>
  <c r="O1452" i="32"/>
  <c r="V1452" i="32"/>
  <c r="T1452" i="32"/>
  <c r="Y1454" i="32"/>
  <c r="U1454" i="32"/>
  <c r="Q1454" i="32"/>
  <c r="F1454" i="32"/>
  <c r="R1454" i="32"/>
  <c r="Z1454" i="32"/>
  <c r="AH27" i="34" s="1"/>
  <c r="L1454" i="32"/>
  <c r="T1454" i="32"/>
  <c r="AB1454" i="32"/>
  <c r="AA1454" i="32"/>
  <c r="S1454" i="32"/>
  <c r="N1454" i="32"/>
  <c r="X1454" i="32"/>
  <c r="W1454" i="32"/>
  <c r="O1454" i="32"/>
  <c r="V1454" i="32"/>
  <c r="P1454" i="32"/>
  <c r="AB1437" i="32"/>
  <c r="T1437" i="32"/>
  <c r="L1437" i="32"/>
  <c r="X1437" i="32"/>
  <c r="P1437" i="32"/>
  <c r="AA1437" i="32"/>
  <c r="W1437" i="32"/>
  <c r="S1437" i="32"/>
  <c r="O1437" i="32"/>
  <c r="N1437" i="32"/>
  <c r="V1437" i="32"/>
  <c r="Y1437" i="32"/>
  <c r="Q1437" i="32"/>
  <c r="R1437" i="32"/>
  <c r="U1437" i="32"/>
  <c r="F1437" i="32"/>
  <c r="Z1437" i="32"/>
  <c r="AH10" i="34" s="1"/>
  <c r="AB1457" i="32"/>
  <c r="T1457" i="32"/>
  <c r="L1457" i="32"/>
  <c r="X1457" i="32"/>
  <c r="P1457" i="32"/>
  <c r="AA1457" i="32"/>
  <c r="W1457" i="32"/>
  <c r="S1457" i="32"/>
  <c r="O1457" i="32"/>
  <c r="N1457" i="32"/>
  <c r="V1457" i="32"/>
  <c r="Y1457" i="32"/>
  <c r="Q1457" i="32"/>
  <c r="R1457" i="32"/>
  <c r="U1457" i="32"/>
  <c r="F1457" i="32"/>
  <c r="Z1457" i="32"/>
  <c r="AH30" i="34" s="1"/>
  <c r="Y1460" i="32"/>
  <c r="U1460" i="32"/>
  <c r="Q1460" i="32"/>
  <c r="F1460" i="32"/>
  <c r="R1460" i="32"/>
  <c r="Z1460" i="32"/>
  <c r="AH33" i="34" s="1"/>
  <c r="P1460" i="32"/>
  <c r="X1460" i="32"/>
  <c r="AA1460" i="32"/>
  <c r="S1460" i="32"/>
  <c r="N1460" i="32"/>
  <c r="L1460" i="32"/>
  <c r="AB1460" i="32"/>
  <c r="W1460" i="32"/>
  <c r="O1460" i="32"/>
  <c r="V1460" i="32"/>
  <c r="T1460" i="32"/>
  <c r="AB746" i="32"/>
  <c r="Y746" i="32"/>
  <c r="U746" i="32"/>
  <c r="Q746" i="32"/>
  <c r="W746" i="32"/>
  <c r="S746" i="32"/>
  <c r="F746" i="32"/>
  <c r="AA746" i="32"/>
  <c r="O746" i="32"/>
  <c r="L746" i="32"/>
  <c r="P746" i="32"/>
  <c r="T746" i="32"/>
  <c r="X746" i="32"/>
  <c r="N746" i="32"/>
  <c r="R746" i="32"/>
  <c r="V746" i="32"/>
  <c r="Z746" i="32"/>
  <c r="AB745" i="32"/>
  <c r="AA745" i="32"/>
  <c r="W745" i="32"/>
  <c r="S745" i="32"/>
  <c r="O745" i="32"/>
  <c r="F745" i="32"/>
  <c r="U745" i="32"/>
  <c r="Q745" i="32"/>
  <c r="Y745" i="32"/>
  <c r="L745" i="32"/>
  <c r="P745" i="32"/>
  <c r="T745" i="32"/>
  <c r="X745" i="32"/>
  <c r="N745" i="32"/>
  <c r="R745" i="32"/>
  <c r="V745" i="32"/>
  <c r="Z745" i="32"/>
  <c r="AB747" i="32"/>
  <c r="AA747" i="32"/>
  <c r="W747" i="32"/>
  <c r="S747" i="32"/>
  <c r="O747" i="32"/>
  <c r="F747" i="32"/>
  <c r="Y747" i="32"/>
  <c r="Q747" i="32"/>
  <c r="U747" i="32"/>
  <c r="L747" i="32"/>
  <c r="P747" i="32"/>
  <c r="T747" i="32"/>
  <c r="X747" i="32"/>
  <c r="N747" i="32"/>
  <c r="R747" i="32"/>
  <c r="V747" i="32"/>
  <c r="Z747" i="32"/>
  <c r="AA742" i="32"/>
  <c r="N742" i="32"/>
  <c r="R742" i="32"/>
  <c r="V742" i="32"/>
  <c r="Z742" i="32"/>
  <c r="O742" i="32"/>
  <c r="S742" i="32"/>
  <c r="W742" i="32"/>
  <c r="L742" i="32"/>
  <c r="P742" i="32"/>
  <c r="T742" i="32"/>
  <c r="X742" i="32"/>
  <c r="AB742" i="32"/>
  <c r="F742" i="32"/>
  <c r="Q742" i="32"/>
  <c r="U742" i="32"/>
  <c r="Y742" i="32"/>
  <c r="AB749" i="32"/>
  <c r="AA749" i="32"/>
  <c r="W749" i="32"/>
  <c r="S749" i="32"/>
  <c r="O749" i="32"/>
  <c r="F749" i="32"/>
  <c r="Y749" i="32"/>
  <c r="Q749" i="32"/>
  <c r="U749" i="32"/>
  <c r="L749" i="32"/>
  <c r="P749" i="32"/>
  <c r="T749" i="32"/>
  <c r="X749" i="32"/>
  <c r="N749" i="32"/>
  <c r="R749" i="32"/>
  <c r="V749" i="32"/>
  <c r="Z749" i="32"/>
  <c r="AB760" i="32"/>
  <c r="Y760" i="32"/>
  <c r="U760" i="32"/>
  <c r="Q760" i="32"/>
  <c r="W760" i="32"/>
  <c r="S760" i="32"/>
  <c r="F760" i="32"/>
  <c r="AA760" i="32"/>
  <c r="O760" i="32"/>
  <c r="L760" i="32"/>
  <c r="P760" i="32"/>
  <c r="T760" i="32"/>
  <c r="X760" i="32"/>
  <c r="N760" i="32"/>
  <c r="R760" i="32"/>
  <c r="V760" i="32"/>
  <c r="Z760" i="32"/>
  <c r="AB756" i="32"/>
  <c r="Y756" i="32"/>
  <c r="U756" i="32"/>
  <c r="Q756" i="32"/>
  <c r="W756" i="32"/>
  <c r="S756" i="32"/>
  <c r="F756" i="32"/>
  <c r="AA756" i="32"/>
  <c r="O756" i="32"/>
  <c r="L756" i="32"/>
  <c r="P756" i="32"/>
  <c r="T756" i="32"/>
  <c r="X756" i="32"/>
  <c r="N756" i="32"/>
  <c r="R756" i="32"/>
  <c r="V756" i="32"/>
  <c r="Z756" i="32"/>
  <c r="AB759" i="32"/>
  <c r="AA759" i="32"/>
  <c r="W759" i="32"/>
  <c r="S759" i="32"/>
  <c r="O759" i="32"/>
  <c r="F759" i="32"/>
  <c r="U759" i="32"/>
  <c r="Y759" i="32"/>
  <c r="Q759" i="32"/>
  <c r="L759" i="32"/>
  <c r="P759" i="32"/>
  <c r="T759" i="32"/>
  <c r="X759" i="32"/>
  <c r="N759" i="32"/>
  <c r="R759" i="32"/>
  <c r="V759" i="32"/>
  <c r="Z759" i="32"/>
  <c r="AB750" i="32"/>
  <c r="Y750" i="32"/>
  <c r="U750" i="32"/>
  <c r="Q750" i="32"/>
  <c r="W750" i="32"/>
  <c r="O750" i="32"/>
  <c r="AA750" i="32"/>
  <c r="S750" i="32"/>
  <c r="F750" i="32"/>
  <c r="L750" i="32"/>
  <c r="P750" i="32"/>
  <c r="T750" i="32"/>
  <c r="X750" i="32"/>
  <c r="N750" i="32"/>
  <c r="R750" i="32"/>
  <c r="V750" i="32"/>
  <c r="Z750" i="32"/>
  <c r="AB758" i="32"/>
  <c r="Y758" i="32"/>
  <c r="U758" i="32"/>
  <c r="Q758" i="32"/>
  <c r="W758" i="32"/>
  <c r="AA758" i="32"/>
  <c r="S758" i="32"/>
  <c r="O758" i="32"/>
  <c r="F758" i="32"/>
  <c r="L758" i="32"/>
  <c r="P758" i="32"/>
  <c r="T758" i="32"/>
  <c r="X758" i="32"/>
  <c r="N758" i="32"/>
  <c r="R758" i="32"/>
  <c r="V758" i="32"/>
  <c r="Z758" i="32"/>
  <c r="AB744" i="32"/>
  <c r="Y744" i="32"/>
  <c r="U744" i="32"/>
  <c r="Q744" i="32"/>
  <c r="AA744" i="32"/>
  <c r="S744" i="32"/>
  <c r="F744" i="32"/>
  <c r="W744" i="32"/>
  <c r="O744" i="32"/>
  <c r="L744" i="32"/>
  <c r="P744" i="32"/>
  <c r="T744" i="32"/>
  <c r="X744" i="32"/>
  <c r="N744" i="32"/>
  <c r="R744" i="32"/>
  <c r="V744" i="32"/>
  <c r="Z744" i="32"/>
  <c r="H913" i="32"/>
  <c r="H917" i="32"/>
  <c r="H909" i="32"/>
  <c r="H906" i="32"/>
  <c r="H918" i="32"/>
  <c r="Y1140" i="32"/>
  <c r="U1140" i="32"/>
  <c r="Q1140" i="32"/>
  <c r="F1140" i="32"/>
  <c r="R1140" i="32"/>
  <c r="Z1140" i="32"/>
  <c r="AA35" i="34" s="1"/>
  <c r="L1140" i="32"/>
  <c r="T1140" i="32"/>
  <c r="AB1140" i="32"/>
  <c r="AA1140" i="32"/>
  <c r="W1140" i="32"/>
  <c r="S1140" i="32"/>
  <c r="O1140" i="32"/>
  <c r="N1140" i="32"/>
  <c r="V1140" i="32"/>
  <c r="P1140" i="32"/>
  <c r="X1140" i="32"/>
  <c r="X1113" i="32"/>
  <c r="P1113" i="32"/>
  <c r="AB1113" i="32"/>
  <c r="L1113" i="32"/>
  <c r="T1113" i="32"/>
  <c r="Y1113" i="32"/>
  <c r="U1113" i="32"/>
  <c r="Q1113" i="32"/>
  <c r="F1113" i="32"/>
  <c r="R1113" i="32"/>
  <c r="Z1113" i="32"/>
  <c r="AA8" i="34" s="1"/>
  <c r="AA1113" i="32"/>
  <c r="W1113" i="32"/>
  <c r="S1113" i="32"/>
  <c r="O1113" i="32"/>
  <c r="N1113" i="32"/>
  <c r="V1113" i="32"/>
  <c r="Y1130" i="32"/>
  <c r="U1130" i="32"/>
  <c r="Q1130" i="32"/>
  <c r="F1130" i="32"/>
  <c r="R1130" i="32"/>
  <c r="Z1130" i="32"/>
  <c r="AA25" i="34" s="1"/>
  <c r="P1130" i="32"/>
  <c r="X1130" i="32"/>
  <c r="AA1130" i="32"/>
  <c r="W1130" i="32"/>
  <c r="S1130" i="32"/>
  <c r="O1130" i="32"/>
  <c r="N1130" i="32"/>
  <c r="V1130" i="32"/>
  <c r="L1130" i="32"/>
  <c r="T1130" i="32"/>
  <c r="AB1130" i="32"/>
  <c r="AB1149" i="32"/>
  <c r="AA1149" i="32"/>
  <c r="W1149" i="32"/>
  <c r="S1149" i="32"/>
  <c r="O1149" i="32"/>
  <c r="F1149" i="32"/>
  <c r="U1149" i="32"/>
  <c r="Y1149" i="32"/>
  <c r="Q1149" i="32"/>
  <c r="L1149" i="32"/>
  <c r="P1149" i="32"/>
  <c r="T1149" i="32"/>
  <c r="X1149" i="32"/>
  <c r="N1149" i="32"/>
  <c r="R1149" i="32"/>
  <c r="V1149" i="32"/>
  <c r="Z1149" i="32"/>
  <c r="AA44" i="34" s="1"/>
  <c r="Y1120" i="32"/>
  <c r="U1120" i="32"/>
  <c r="Q1120" i="32"/>
  <c r="F1120" i="32"/>
  <c r="R1120" i="32"/>
  <c r="Z1120" i="32"/>
  <c r="AA15" i="34" s="1"/>
  <c r="L1120" i="32"/>
  <c r="T1120" i="32"/>
  <c r="AB1120" i="32"/>
  <c r="AA1120" i="32"/>
  <c r="W1120" i="32"/>
  <c r="S1120" i="32"/>
  <c r="O1120" i="32"/>
  <c r="N1120" i="32"/>
  <c r="V1120" i="32"/>
  <c r="P1120" i="32"/>
  <c r="X1120" i="32"/>
  <c r="AB1146" i="32"/>
  <c r="Y1146" i="32"/>
  <c r="U1146" i="32"/>
  <c r="Q1146" i="32"/>
  <c r="AA1146" i="32"/>
  <c r="S1146" i="32"/>
  <c r="F1146" i="32"/>
  <c r="W1146" i="32"/>
  <c r="O1146" i="32"/>
  <c r="L1146" i="32"/>
  <c r="P1146" i="32"/>
  <c r="T1146" i="32"/>
  <c r="X1146" i="32"/>
  <c r="N1146" i="32"/>
  <c r="R1146" i="32"/>
  <c r="V1146" i="32"/>
  <c r="Z1146" i="32"/>
  <c r="AA41" i="34" s="1"/>
  <c r="AB1127" i="32"/>
  <c r="T1127" i="32"/>
  <c r="L1127" i="32"/>
  <c r="X1127" i="32"/>
  <c r="P1127" i="32"/>
  <c r="AA1127" i="32"/>
  <c r="W1127" i="32"/>
  <c r="S1127" i="32"/>
  <c r="O1127" i="32"/>
  <c r="N1127" i="32"/>
  <c r="V1127" i="32"/>
  <c r="Y1127" i="32"/>
  <c r="U1127" i="32"/>
  <c r="Q1127" i="32"/>
  <c r="F1127" i="32"/>
  <c r="R1127" i="32"/>
  <c r="Z1127" i="32"/>
  <c r="AA22" i="34" s="1"/>
  <c r="Y1118" i="32"/>
  <c r="U1118" i="32"/>
  <c r="Q1118" i="32"/>
  <c r="F1118" i="32"/>
  <c r="R1118" i="32"/>
  <c r="Z1118" i="32"/>
  <c r="AA13" i="34" s="1"/>
  <c r="P1118" i="32"/>
  <c r="X1118" i="32"/>
  <c r="AA1118" i="32"/>
  <c r="W1118" i="32"/>
  <c r="S1118" i="32"/>
  <c r="O1118" i="32"/>
  <c r="N1118" i="32"/>
  <c r="V1118" i="32"/>
  <c r="L1118" i="32"/>
  <c r="T1118" i="32"/>
  <c r="AB1118" i="32"/>
  <c r="Y1138" i="32"/>
  <c r="U1138" i="32"/>
  <c r="Q1138" i="32"/>
  <c r="F1138" i="32"/>
  <c r="R1138" i="32"/>
  <c r="Z1138" i="32"/>
  <c r="AA33" i="34" s="1"/>
  <c r="P1138" i="32"/>
  <c r="X1138" i="32"/>
  <c r="AA1138" i="32"/>
  <c r="W1138" i="32"/>
  <c r="S1138" i="32"/>
  <c r="O1138" i="32"/>
  <c r="N1138" i="32"/>
  <c r="V1138" i="32"/>
  <c r="L1138" i="32"/>
  <c r="T1138" i="32"/>
  <c r="AB1138" i="32"/>
  <c r="AB1148" i="32"/>
  <c r="Y1148" i="32"/>
  <c r="U1148" i="32"/>
  <c r="Q1148" i="32"/>
  <c r="W1148" i="32"/>
  <c r="O1148" i="32"/>
  <c r="AA1148" i="32"/>
  <c r="S1148" i="32"/>
  <c r="F1148" i="32"/>
  <c r="L1148" i="32"/>
  <c r="P1148" i="32"/>
  <c r="T1148" i="32"/>
  <c r="X1148" i="32"/>
  <c r="N1148" i="32"/>
  <c r="R1148" i="32"/>
  <c r="V1148" i="32"/>
  <c r="Z1148" i="32"/>
  <c r="AA43" i="34" s="1"/>
  <c r="K1273" i="32"/>
  <c r="G1273" i="32"/>
  <c r="K1248" i="32"/>
  <c r="G1248" i="32"/>
  <c r="K1249" i="32"/>
  <c r="G1249" i="32"/>
  <c r="K1257" i="32"/>
  <c r="G1257" i="32"/>
  <c r="K1281" i="32"/>
  <c r="G1281" i="32"/>
  <c r="K1272" i="32"/>
  <c r="G1272" i="32"/>
  <c r="K1283" i="32"/>
  <c r="G1283" i="32"/>
  <c r="K1263" i="32"/>
  <c r="G1263" i="32"/>
  <c r="K1276" i="32"/>
  <c r="G1276" i="32"/>
  <c r="K1287" i="32"/>
  <c r="G1287" i="32"/>
  <c r="H914" i="32"/>
  <c r="H910" i="32"/>
  <c r="H911" i="32"/>
  <c r="H908" i="32"/>
  <c r="K1144" i="32"/>
  <c r="G1144" i="32"/>
  <c r="K1135" i="32"/>
  <c r="G1135" i="32"/>
  <c r="K1119" i="32"/>
  <c r="G1119" i="32"/>
  <c r="K1137" i="32"/>
  <c r="G1137" i="32"/>
  <c r="K1114" i="32"/>
  <c r="G1114" i="32"/>
  <c r="K1141" i="32"/>
  <c r="G1141" i="32"/>
  <c r="K1132" i="32"/>
  <c r="G1132" i="32"/>
  <c r="K1131" i="32"/>
  <c r="K1134" i="32"/>
  <c r="G1134" i="32"/>
  <c r="K1139" i="32"/>
  <c r="K1278" i="32"/>
  <c r="G1278" i="32"/>
  <c r="K1259" i="32"/>
  <c r="G1259" i="32"/>
  <c r="K1282" i="32"/>
  <c r="G1282" i="32"/>
  <c r="K1267" i="32"/>
  <c r="G1267" i="32"/>
  <c r="G1289" i="32"/>
  <c r="K1289" i="32"/>
  <c r="K1285" i="32"/>
  <c r="G1285" i="32"/>
  <c r="K1270" i="32"/>
  <c r="G1270" i="32"/>
  <c r="K1275" i="32"/>
  <c r="G1275" i="32"/>
  <c r="K1269" i="32"/>
  <c r="G1269" i="32"/>
  <c r="K1151" i="32"/>
  <c r="G1151" i="32"/>
  <c r="AA938" i="32"/>
  <c r="W938" i="32"/>
  <c r="S938" i="32"/>
  <c r="O938" i="32"/>
  <c r="N938" i="32"/>
  <c r="V938" i="32"/>
  <c r="P938" i="32"/>
  <c r="X938" i="32"/>
  <c r="Y938" i="32"/>
  <c r="U938" i="32"/>
  <c r="Q938" i="32"/>
  <c r="F938" i="32"/>
  <c r="R938" i="32"/>
  <c r="Z938" i="32"/>
  <c r="W17" i="34" s="1"/>
  <c r="L938" i="32"/>
  <c r="T938" i="32"/>
  <c r="AB938" i="32"/>
  <c r="AA944" i="32"/>
  <c r="N944" i="32"/>
  <c r="R944" i="32"/>
  <c r="V944" i="32"/>
  <c r="Z944" i="32"/>
  <c r="W23" i="34" s="1"/>
  <c r="F944" i="32"/>
  <c r="Q944" i="32"/>
  <c r="U944" i="32"/>
  <c r="Y944" i="32"/>
  <c r="L944" i="32"/>
  <c r="P944" i="32"/>
  <c r="T944" i="32"/>
  <c r="X944" i="32"/>
  <c r="AB944" i="32"/>
  <c r="O944" i="32"/>
  <c r="S944" i="32"/>
  <c r="W944" i="32"/>
  <c r="AA941" i="32"/>
  <c r="L941" i="32"/>
  <c r="P941" i="32"/>
  <c r="T941" i="32"/>
  <c r="X941" i="32"/>
  <c r="AB941" i="32"/>
  <c r="O941" i="32"/>
  <c r="S941" i="32"/>
  <c r="W941" i="32"/>
  <c r="N941" i="32"/>
  <c r="R941" i="32"/>
  <c r="V941" i="32"/>
  <c r="Z941" i="32"/>
  <c r="W20" i="34" s="1"/>
  <c r="F941" i="32"/>
  <c r="Q941" i="32"/>
  <c r="U941" i="32"/>
  <c r="Y941" i="32"/>
  <c r="X953" i="32"/>
  <c r="P953" i="32"/>
  <c r="AB953" i="32"/>
  <c r="T953" i="32"/>
  <c r="L953" i="32"/>
  <c r="Y953" i="32"/>
  <c r="U953" i="32"/>
  <c r="Q953" i="32"/>
  <c r="F953" i="32"/>
  <c r="R953" i="32"/>
  <c r="Z953" i="32"/>
  <c r="W32" i="34" s="1"/>
  <c r="AA953" i="32"/>
  <c r="W953" i="32"/>
  <c r="S953" i="32"/>
  <c r="O953" i="32"/>
  <c r="N953" i="32"/>
  <c r="V953" i="32"/>
  <c r="AA943" i="32"/>
  <c r="N943" i="32"/>
  <c r="R943" i="32"/>
  <c r="V943" i="32"/>
  <c r="Z943" i="32"/>
  <c r="O943" i="32"/>
  <c r="S943" i="32"/>
  <c r="W943" i="32"/>
  <c r="L943" i="32"/>
  <c r="P943" i="32"/>
  <c r="T943" i="32"/>
  <c r="X943" i="32"/>
  <c r="AB943" i="32"/>
  <c r="F943" i="32"/>
  <c r="Q943" i="32"/>
  <c r="U943" i="32"/>
  <c r="Y943" i="32"/>
  <c r="AA945" i="32"/>
  <c r="L945" i="32"/>
  <c r="P945" i="32"/>
  <c r="T945" i="32"/>
  <c r="X945" i="32"/>
  <c r="AB945" i="32"/>
  <c r="O945" i="32"/>
  <c r="S945" i="32"/>
  <c r="W945" i="32"/>
  <c r="N945" i="32"/>
  <c r="R945" i="32"/>
  <c r="V945" i="32"/>
  <c r="Z945" i="32"/>
  <c r="W24" i="34" s="1"/>
  <c r="F945" i="32"/>
  <c r="Q945" i="32"/>
  <c r="U945" i="32"/>
  <c r="Y945" i="32"/>
  <c r="AA952" i="32"/>
  <c r="W952" i="32"/>
  <c r="S952" i="32"/>
  <c r="O952" i="32"/>
  <c r="N952" i="32"/>
  <c r="V952" i="32"/>
  <c r="L952" i="32"/>
  <c r="T952" i="32"/>
  <c r="AB952" i="32"/>
  <c r="Y952" i="32"/>
  <c r="U952" i="32"/>
  <c r="Q952" i="32"/>
  <c r="F952" i="32"/>
  <c r="R952" i="32"/>
  <c r="Z952" i="32"/>
  <c r="P952" i="32"/>
  <c r="X952" i="32"/>
  <c r="AA928" i="32"/>
  <c r="W928" i="32"/>
  <c r="S928" i="32"/>
  <c r="O928" i="32"/>
  <c r="N928" i="32"/>
  <c r="V928" i="32"/>
  <c r="L928" i="32"/>
  <c r="T928" i="32"/>
  <c r="AB928" i="32"/>
  <c r="Y928" i="32"/>
  <c r="U928" i="32"/>
  <c r="Q928" i="32"/>
  <c r="F928" i="32"/>
  <c r="R928" i="32"/>
  <c r="Z928" i="32"/>
  <c r="P928" i="32"/>
  <c r="X928" i="32"/>
  <c r="AA930" i="32"/>
  <c r="W930" i="32"/>
  <c r="S930" i="32"/>
  <c r="O930" i="32"/>
  <c r="N930" i="32"/>
  <c r="V930" i="32"/>
  <c r="P930" i="32"/>
  <c r="X930" i="32"/>
  <c r="Y930" i="32"/>
  <c r="U930" i="32"/>
  <c r="Q930" i="32"/>
  <c r="F930" i="32"/>
  <c r="R930" i="32"/>
  <c r="Z930" i="32"/>
  <c r="L930" i="32"/>
  <c r="T930" i="32"/>
  <c r="AB930" i="32"/>
  <c r="AA947" i="32"/>
  <c r="N947" i="32"/>
  <c r="R947" i="32"/>
  <c r="V947" i="32"/>
  <c r="Z947" i="32"/>
  <c r="W26" i="34" s="1"/>
  <c r="O947" i="32"/>
  <c r="S947" i="32"/>
  <c r="W947" i="32"/>
  <c r="L947" i="32"/>
  <c r="P947" i="32"/>
  <c r="T947" i="32"/>
  <c r="X947" i="32"/>
  <c r="AB947" i="32"/>
  <c r="F947" i="32"/>
  <c r="Q947" i="32"/>
  <c r="U947" i="32"/>
  <c r="Y947" i="32"/>
  <c r="AB937" i="32"/>
  <c r="L937" i="32"/>
  <c r="T937" i="32"/>
  <c r="Y937" i="32"/>
  <c r="U937" i="32"/>
  <c r="Q937" i="32"/>
  <c r="F937" i="32"/>
  <c r="R937" i="32"/>
  <c r="Z937" i="32"/>
  <c r="W16" i="34" s="1"/>
  <c r="P937" i="32"/>
  <c r="X937" i="32"/>
  <c r="AA937" i="32"/>
  <c r="W937" i="32"/>
  <c r="S937" i="32"/>
  <c r="O937" i="32"/>
  <c r="N937" i="32"/>
  <c r="V937" i="32"/>
  <c r="AB935" i="32"/>
  <c r="L935" i="32"/>
  <c r="T935" i="32"/>
  <c r="AA935" i="32"/>
  <c r="W935" i="32"/>
  <c r="S935" i="32"/>
  <c r="O935" i="32"/>
  <c r="N935" i="32"/>
  <c r="V935" i="32"/>
  <c r="P935" i="32"/>
  <c r="X935" i="32"/>
  <c r="Y935" i="32"/>
  <c r="U935" i="32"/>
  <c r="Q935" i="32"/>
  <c r="F935" i="32"/>
  <c r="R935" i="32"/>
  <c r="Z935" i="32"/>
  <c r="W14" i="34" s="1"/>
  <c r="AA926" i="32"/>
  <c r="W926" i="32"/>
  <c r="S926" i="32"/>
  <c r="O926" i="32"/>
  <c r="N926" i="32"/>
  <c r="V926" i="32"/>
  <c r="P926" i="32"/>
  <c r="X926" i="32"/>
  <c r="Y926" i="32"/>
  <c r="U926" i="32"/>
  <c r="Q926" i="32"/>
  <c r="F926" i="32"/>
  <c r="R926" i="32"/>
  <c r="Z926" i="32"/>
  <c r="W5" i="34" s="1"/>
  <c r="L926" i="32"/>
  <c r="T926" i="32"/>
  <c r="AB926" i="32"/>
  <c r="AB929" i="32"/>
  <c r="L929" i="32"/>
  <c r="T929" i="32"/>
  <c r="Y929" i="32"/>
  <c r="U929" i="32"/>
  <c r="Q929" i="32"/>
  <c r="F929" i="32"/>
  <c r="R929" i="32"/>
  <c r="Z929" i="32"/>
  <c r="P929" i="32"/>
  <c r="X929" i="32"/>
  <c r="AA929" i="32"/>
  <c r="W929" i="32"/>
  <c r="S929" i="32"/>
  <c r="O929" i="32"/>
  <c r="N929" i="32"/>
  <c r="V929" i="32"/>
  <c r="AA948" i="32"/>
  <c r="W948" i="32"/>
  <c r="N948" i="32"/>
  <c r="R948" i="32"/>
  <c r="V948" i="32"/>
  <c r="F948" i="32"/>
  <c r="Q948" i="32"/>
  <c r="U948" i="32"/>
  <c r="AB948" i="32"/>
  <c r="Y948" i="32"/>
  <c r="L948" i="32"/>
  <c r="P948" i="32"/>
  <c r="T948" i="32"/>
  <c r="Z948" i="32"/>
  <c r="W27" i="34" s="1"/>
  <c r="O948" i="32"/>
  <c r="S948" i="32"/>
  <c r="X948" i="32"/>
  <c r="AB927" i="32"/>
  <c r="L927" i="32"/>
  <c r="T927" i="32"/>
  <c r="AA927" i="32"/>
  <c r="W927" i="32"/>
  <c r="S927" i="32"/>
  <c r="O927" i="32"/>
  <c r="N927" i="32"/>
  <c r="V927" i="32"/>
  <c r="P927" i="32"/>
  <c r="X927" i="32"/>
  <c r="Y927" i="32"/>
  <c r="U927" i="32"/>
  <c r="Q927" i="32"/>
  <c r="F927" i="32"/>
  <c r="R927" i="32"/>
  <c r="Z927" i="32"/>
  <c r="W6" i="34" s="1"/>
  <c r="AA950" i="32"/>
  <c r="W950" i="32"/>
  <c r="S950" i="32"/>
  <c r="O950" i="32"/>
  <c r="N950" i="32"/>
  <c r="V950" i="32"/>
  <c r="P950" i="32"/>
  <c r="X950" i="32"/>
  <c r="Y950" i="32"/>
  <c r="U950" i="32"/>
  <c r="Q950" i="32"/>
  <c r="F950" i="32"/>
  <c r="R950" i="32"/>
  <c r="Z950" i="32"/>
  <c r="L950" i="32"/>
  <c r="T950" i="32"/>
  <c r="AB950" i="32"/>
  <c r="AB939" i="32"/>
  <c r="L939" i="32"/>
  <c r="T939" i="32"/>
  <c r="AA939" i="32"/>
  <c r="W939" i="32"/>
  <c r="S939" i="32"/>
  <c r="O939" i="32"/>
  <c r="N939" i="32"/>
  <c r="V939" i="32"/>
  <c r="P939" i="32"/>
  <c r="X939" i="32"/>
  <c r="Y939" i="32"/>
  <c r="U939" i="32"/>
  <c r="Q939" i="32"/>
  <c r="F939" i="32"/>
  <c r="R939" i="32"/>
  <c r="Z939" i="32"/>
  <c r="AA1162" i="32"/>
  <c r="N1162" i="32"/>
  <c r="R1162" i="32"/>
  <c r="V1162" i="32"/>
  <c r="Z1162" i="32"/>
  <c r="AB11" i="34" s="1"/>
  <c r="O1162" i="32"/>
  <c r="S1162" i="32"/>
  <c r="W1162" i="32"/>
  <c r="L1162" i="32"/>
  <c r="P1162" i="32"/>
  <c r="T1162" i="32"/>
  <c r="X1162" i="32"/>
  <c r="AB1162" i="32"/>
  <c r="F1162" i="32"/>
  <c r="Q1162" i="32"/>
  <c r="U1162" i="32"/>
  <c r="Y1162" i="32"/>
  <c r="AB1179" i="32"/>
  <c r="AA1179" i="32"/>
  <c r="W1179" i="32"/>
  <c r="S1179" i="32"/>
  <c r="O1179" i="32"/>
  <c r="F1179" i="32"/>
  <c r="U1179" i="32"/>
  <c r="Y1179" i="32"/>
  <c r="Q1179" i="32"/>
  <c r="N1179" i="32"/>
  <c r="R1179" i="32"/>
  <c r="V1179" i="32"/>
  <c r="Z1179" i="32"/>
  <c r="AB28" i="34" s="1"/>
  <c r="L1179" i="32"/>
  <c r="P1179" i="32"/>
  <c r="T1179" i="32"/>
  <c r="X1179" i="32"/>
  <c r="AA1166" i="32"/>
  <c r="N1166" i="32"/>
  <c r="R1166" i="32"/>
  <c r="V1166" i="32"/>
  <c r="Z1166" i="32"/>
  <c r="O1166" i="32"/>
  <c r="S1166" i="32"/>
  <c r="W1166" i="32"/>
  <c r="L1166" i="32"/>
  <c r="P1166" i="32"/>
  <c r="T1166" i="32"/>
  <c r="X1166" i="32"/>
  <c r="AB1166" i="32"/>
  <c r="F1166" i="32"/>
  <c r="Q1166" i="32"/>
  <c r="U1166" i="32"/>
  <c r="Y1166" i="32"/>
  <c r="AB1191" i="32"/>
  <c r="T1191" i="32"/>
  <c r="L1191" i="32"/>
  <c r="X1191" i="32"/>
  <c r="P1191" i="32"/>
  <c r="Y1191" i="32"/>
  <c r="U1191" i="32"/>
  <c r="Q1191" i="32"/>
  <c r="F1191" i="32"/>
  <c r="R1191" i="32"/>
  <c r="Z1191" i="32"/>
  <c r="AB40" i="34" s="1"/>
  <c r="AA1191" i="32"/>
  <c r="W1191" i="32"/>
  <c r="S1191" i="32"/>
  <c r="O1191" i="32"/>
  <c r="N1191" i="32"/>
  <c r="V1191" i="32"/>
  <c r="AB1195" i="32"/>
  <c r="T1195" i="32"/>
  <c r="L1195" i="32"/>
  <c r="P1195" i="32"/>
  <c r="X1195" i="32"/>
  <c r="Y1195" i="32"/>
  <c r="U1195" i="32"/>
  <c r="Q1195" i="32"/>
  <c r="F1195" i="32"/>
  <c r="R1195" i="32"/>
  <c r="Z1195" i="32"/>
  <c r="AA1195" i="32"/>
  <c r="W1195" i="32"/>
  <c r="S1195" i="32"/>
  <c r="O1195" i="32"/>
  <c r="N1195" i="32"/>
  <c r="V1195" i="32"/>
  <c r="AB1181" i="32"/>
  <c r="AA1181" i="32"/>
  <c r="W1181" i="32"/>
  <c r="S1181" i="32"/>
  <c r="O1181" i="32"/>
  <c r="F1181" i="32"/>
  <c r="Y1181" i="32"/>
  <c r="Q1181" i="32"/>
  <c r="U1181" i="32"/>
  <c r="N1181" i="32"/>
  <c r="R1181" i="32"/>
  <c r="V1181" i="32"/>
  <c r="Z1181" i="32"/>
  <c r="AB30" i="34" s="1"/>
  <c r="L1181" i="32"/>
  <c r="P1181" i="32"/>
  <c r="T1181" i="32"/>
  <c r="X1181" i="32"/>
  <c r="AA1160" i="32"/>
  <c r="N1160" i="32"/>
  <c r="R1160" i="32"/>
  <c r="V1160" i="32"/>
  <c r="Z1160" i="32"/>
  <c r="O1160" i="32"/>
  <c r="S1160" i="32"/>
  <c r="W1160" i="32"/>
  <c r="L1160" i="32"/>
  <c r="P1160" i="32"/>
  <c r="T1160" i="32"/>
  <c r="X1160" i="32"/>
  <c r="AB1160" i="32"/>
  <c r="F1160" i="32"/>
  <c r="Q1160" i="32"/>
  <c r="U1160" i="32"/>
  <c r="Y1160" i="32"/>
  <c r="V1194" i="32"/>
  <c r="N1194" i="32"/>
  <c r="Y1194" i="32"/>
  <c r="U1194" i="32"/>
  <c r="Q1194" i="32"/>
  <c r="F1194" i="32"/>
  <c r="X1194" i="32"/>
  <c r="P1194" i="32"/>
  <c r="R1194" i="32"/>
  <c r="AA1194" i="32"/>
  <c r="W1194" i="32"/>
  <c r="S1194" i="32"/>
  <c r="O1194" i="32"/>
  <c r="AB1194" i="32"/>
  <c r="T1194" i="32"/>
  <c r="L1194" i="32"/>
  <c r="Z1194" i="32"/>
  <c r="AB1173" i="32"/>
  <c r="AA1173" i="32"/>
  <c r="W1173" i="32"/>
  <c r="S1173" i="32"/>
  <c r="O1173" i="32"/>
  <c r="F1173" i="32"/>
  <c r="Y1173" i="32"/>
  <c r="Q1173" i="32"/>
  <c r="U1173" i="32"/>
  <c r="N1173" i="32"/>
  <c r="R1173" i="32"/>
  <c r="V1173" i="32"/>
  <c r="Z1173" i="32"/>
  <c r="AB22" i="34" s="1"/>
  <c r="L1173" i="32"/>
  <c r="P1173" i="32"/>
  <c r="T1173" i="32"/>
  <c r="X1173" i="32"/>
  <c r="AB1177" i="32"/>
  <c r="AA1177" i="32"/>
  <c r="W1177" i="32"/>
  <c r="S1177" i="32"/>
  <c r="O1177" i="32"/>
  <c r="F1177" i="32"/>
  <c r="Y1177" i="32"/>
  <c r="Q1177" i="32"/>
  <c r="U1177" i="32"/>
  <c r="N1177" i="32"/>
  <c r="R1177" i="32"/>
  <c r="V1177" i="32"/>
  <c r="Z1177" i="32"/>
  <c r="AB26" i="34" s="1"/>
  <c r="L1177" i="32"/>
  <c r="P1177" i="32"/>
  <c r="T1177" i="32"/>
  <c r="X1177" i="32"/>
  <c r="AB1180" i="32"/>
  <c r="Y1180" i="32"/>
  <c r="U1180" i="32"/>
  <c r="Q1180" i="32"/>
  <c r="AA1180" i="32"/>
  <c r="S1180" i="32"/>
  <c r="F1180" i="32"/>
  <c r="W1180" i="32"/>
  <c r="O1180" i="32"/>
  <c r="N1180" i="32"/>
  <c r="R1180" i="32"/>
  <c r="V1180" i="32"/>
  <c r="Z1180" i="32"/>
  <c r="L1180" i="32"/>
  <c r="P1180" i="32"/>
  <c r="T1180" i="32"/>
  <c r="X1180" i="32"/>
  <c r="AB1175" i="32"/>
  <c r="AA1175" i="32"/>
  <c r="W1175" i="32"/>
  <c r="S1175" i="32"/>
  <c r="O1175" i="32"/>
  <c r="F1175" i="32"/>
  <c r="U1175" i="32"/>
  <c r="Y1175" i="32"/>
  <c r="Q1175" i="32"/>
  <c r="N1175" i="32"/>
  <c r="R1175" i="32"/>
  <c r="V1175" i="32"/>
  <c r="Z1175" i="32"/>
  <c r="AB24" i="34" s="1"/>
  <c r="L1175" i="32"/>
  <c r="P1175" i="32"/>
  <c r="T1175" i="32"/>
  <c r="X1175" i="32"/>
  <c r="L1158" i="32"/>
  <c r="AA1158" i="32"/>
  <c r="W1158" i="32"/>
  <c r="S1158" i="32"/>
  <c r="O1158" i="32"/>
  <c r="AB1158" i="32"/>
  <c r="X1158" i="32"/>
  <c r="T1158" i="32"/>
  <c r="P1158" i="32"/>
  <c r="Y1158" i="32"/>
  <c r="U1158" i="32"/>
  <c r="Q1158" i="32"/>
  <c r="F1158" i="32"/>
  <c r="Z1158" i="32"/>
  <c r="AB7" i="34" s="1"/>
  <c r="V1158" i="32"/>
  <c r="R1158" i="32"/>
  <c r="N1158" i="32"/>
  <c r="X1193" i="32"/>
  <c r="P1193" i="32"/>
  <c r="T1193" i="32"/>
  <c r="AB1193" i="32"/>
  <c r="L1193" i="32"/>
  <c r="Y1193" i="32"/>
  <c r="U1193" i="32"/>
  <c r="Q1193" i="32"/>
  <c r="F1193" i="32"/>
  <c r="R1193" i="32"/>
  <c r="Z1193" i="32"/>
  <c r="AB42" i="34" s="1"/>
  <c r="AA1193" i="32"/>
  <c r="W1193" i="32"/>
  <c r="S1193" i="32"/>
  <c r="O1193" i="32"/>
  <c r="N1193" i="32"/>
  <c r="V1193" i="32"/>
  <c r="AA1167" i="32"/>
  <c r="L1167" i="32"/>
  <c r="P1167" i="32"/>
  <c r="T1167" i="32"/>
  <c r="X1167" i="32"/>
  <c r="AB1167" i="32"/>
  <c r="F1167" i="32"/>
  <c r="Q1167" i="32"/>
  <c r="U1167" i="32"/>
  <c r="Y1167" i="32"/>
  <c r="N1167" i="32"/>
  <c r="R1167" i="32"/>
  <c r="V1167" i="32"/>
  <c r="Z1167" i="32"/>
  <c r="AB16" i="34" s="1"/>
  <c r="O1167" i="32"/>
  <c r="S1167" i="32"/>
  <c r="W1167" i="32"/>
  <c r="N1196" i="32"/>
  <c r="V1196" i="32"/>
  <c r="AA1196" i="32"/>
  <c r="W1196" i="32"/>
  <c r="S1196" i="32"/>
  <c r="O1196" i="32"/>
  <c r="AB1196" i="32"/>
  <c r="T1196" i="32"/>
  <c r="L1196" i="32"/>
  <c r="Z1196" i="32"/>
  <c r="AB45" i="34" s="1"/>
  <c r="Y1196" i="32"/>
  <c r="U1196" i="32"/>
  <c r="Q1196" i="32"/>
  <c r="F1196" i="32"/>
  <c r="X1196" i="32"/>
  <c r="P1196" i="32"/>
  <c r="R1196" i="32"/>
  <c r="AB1184" i="32"/>
  <c r="Y1184" i="32"/>
  <c r="U1184" i="32"/>
  <c r="Q1184" i="32"/>
  <c r="AA1184" i="32"/>
  <c r="S1184" i="32"/>
  <c r="F1184" i="32"/>
  <c r="W1184" i="32"/>
  <c r="O1184" i="32"/>
  <c r="N1184" i="32"/>
  <c r="R1184" i="32"/>
  <c r="V1184" i="32"/>
  <c r="Z1184" i="32"/>
  <c r="AB33" i="34" s="1"/>
  <c r="L1184" i="32"/>
  <c r="P1184" i="32"/>
  <c r="T1184" i="32"/>
  <c r="X1184" i="32"/>
  <c r="AB1197" i="32"/>
  <c r="O1197" i="32"/>
  <c r="S1197" i="32"/>
  <c r="W1197" i="32"/>
  <c r="AA1197" i="32"/>
  <c r="N1197" i="32"/>
  <c r="R1197" i="32"/>
  <c r="V1197" i="32"/>
  <c r="Z1197" i="32"/>
  <c r="AB46" i="34" s="1"/>
  <c r="F1197" i="32"/>
  <c r="Q1197" i="32"/>
  <c r="U1197" i="32"/>
  <c r="Y1197" i="32"/>
  <c r="L1197" i="32"/>
  <c r="P1197" i="32"/>
  <c r="T1197" i="32"/>
  <c r="X1197" i="32"/>
  <c r="AA1161" i="32"/>
  <c r="L1161" i="32"/>
  <c r="P1161" i="32"/>
  <c r="T1161" i="32"/>
  <c r="X1161" i="32"/>
  <c r="AB1161" i="32"/>
  <c r="F1161" i="32"/>
  <c r="Q1161" i="32"/>
  <c r="U1161" i="32"/>
  <c r="Y1161" i="32"/>
  <c r="N1161" i="32"/>
  <c r="R1161" i="32"/>
  <c r="V1161" i="32"/>
  <c r="Z1161" i="32"/>
  <c r="AB10" i="34" s="1"/>
  <c r="O1161" i="32"/>
  <c r="S1161" i="32"/>
  <c r="W1161" i="32"/>
  <c r="AB1186" i="32"/>
  <c r="Y1186" i="32"/>
  <c r="U1186" i="32"/>
  <c r="Q1186" i="32"/>
  <c r="W1186" i="32"/>
  <c r="O1186" i="32"/>
  <c r="AA1186" i="32"/>
  <c r="S1186" i="32"/>
  <c r="F1186" i="32"/>
  <c r="N1186" i="32"/>
  <c r="R1186" i="32"/>
  <c r="V1186" i="32"/>
  <c r="Z1186" i="32"/>
  <c r="AB35" i="34" s="1"/>
  <c r="L1186" i="32"/>
  <c r="P1186" i="32"/>
  <c r="T1186" i="32"/>
  <c r="X1186" i="32"/>
  <c r="N1192" i="32"/>
  <c r="V1192" i="32"/>
  <c r="AA1192" i="32"/>
  <c r="W1192" i="32"/>
  <c r="S1192" i="32"/>
  <c r="O1192" i="32"/>
  <c r="AB1192" i="32"/>
  <c r="T1192" i="32"/>
  <c r="L1192" i="32"/>
  <c r="Z1192" i="32"/>
  <c r="AB41" i="34" s="1"/>
  <c r="Y1192" i="32"/>
  <c r="U1192" i="32"/>
  <c r="Q1192" i="32"/>
  <c r="F1192" i="32"/>
  <c r="X1192" i="32"/>
  <c r="P1192" i="32"/>
  <c r="R1192" i="32"/>
  <c r="V1325" i="32"/>
  <c r="N1325" i="32"/>
  <c r="Y1325" i="32"/>
  <c r="U1325" i="32"/>
  <c r="Q1325" i="32"/>
  <c r="F1325" i="32"/>
  <c r="X1325" i="32"/>
  <c r="P1325" i="32"/>
  <c r="R1325" i="32"/>
  <c r="AA1325" i="32"/>
  <c r="W1325" i="32"/>
  <c r="S1325" i="32"/>
  <c r="O1325" i="32"/>
  <c r="AB1325" i="32"/>
  <c r="T1325" i="32"/>
  <c r="L1325" i="32"/>
  <c r="Z1325" i="32"/>
  <c r="AE36" i="34" s="1"/>
  <c r="AA1310" i="32"/>
  <c r="N1310" i="32"/>
  <c r="R1310" i="32"/>
  <c r="V1310" i="32"/>
  <c r="Z1310" i="32"/>
  <c r="O1310" i="32"/>
  <c r="S1310" i="32"/>
  <c r="W1310" i="32"/>
  <c r="L1310" i="32"/>
  <c r="P1310" i="32"/>
  <c r="T1310" i="32"/>
  <c r="X1310" i="32"/>
  <c r="AB1310" i="32"/>
  <c r="F1310" i="32"/>
  <c r="Q1310" i="32"/>
  <c r="U1310" i="32"/>
  <c r="Y1310" i="32"/>
  <c r="V1333" i="32"/>
  <c r="N1333" i="32"/>
  <c r="Y1333" i="32"/>
  <c r="U1333" i="32"/>
  <c r="Q1333" i="32"/>
  <c r="F1333" i="32"/>
  <c r="X1333" i="32"/>
  <c r="P1333" i="32"/>
  <c r="R1333" i="32"/>
  <c r="AA1333" i="32"/>
  <c r="W1333" i="32"/>
  <c r="S1333" i="32"/>
  <c r="O1333" i="32"/>
  <c r="AB1333" i="32"/>
  <c r="T1333" i="32"/>
  <c r="L1333" i="32"/>
  <c r="Z1333" i="32"/>
  <c r="AA1319" i="32"/>
  <c r="W1319" i="32"/>
  <c r="S1319" i="32"/>
  <c r="O1319" i="32"/>
  <c r="N1319" i="32"/>
  <c r="V1319" i="32"/>
  <c r="L1319" i="32"/>
  <c r="T1319" i="32"/>
  <c r="AB1319" i="32"/>
  <c r="Y1319" i="32"/>
  <c r="U1319" i="32"/>
  <c r="Q1319" i="32"/>
  <c r="F1319" i="32"/>
  <c r="R1319" i="32"/>
  <c r="Z1319" i="32"/>
  <c r="P1319" i="32"/>
  <c r="X1319" i="32"/>
  <c r="X1316" i="32"/>
  <c r="P1316" i="32"/>
  <c r="AB1316" i="32"/>
  <c r="L1316" i="32"/>
  <c r="T1316" i="32"/>
  <c r="Y1316" i="32"/>
  <c r="U1316" i="32"/>
  <c r="Q1316" i="32"/>
  <c r="F1316" i="32"/>
  <c r="R1316" i="32"/>
  <c r="Z1316" i="32"/>
  <c r="AA1316" i="32"/>
  <c r="W1316" i="32"/>
  <c r="S1316" i="32"/>
  <c r="O1316" i="32"/>
  <c r="N1316" i="32"/>
  <c r="V1316" i="32"/>
  <c r="AA1309" i="32"/>
  <c r="L1309" i="32"/>
  <c r="P1309" i="32"/>
  <c r="T1309" i="32"/>
  <c r="X1309" i="32"/>
  <c r="AB1309" i="32"/>
  <c r="F1309" i="32"/>
  <c r="Q1309" i="32"/>
  <c r="U1309" i="32"/>
  <c r="Y1309" i="32"/>
  <c r="N1309" i="32"/>
  <c r="R1309" i="32"/>
  <c r="V1309" i="32"/>
  <c r="Z1309" i="32"/>
  <c r="O1309" i="32"/>
  <c r="S1309" i="32"/>
  <c r="W1309" i="32"/>
  <c r="AB1314" i="32"/>
  <c r="T1314" i="32"/>
  <c r="L1314" i="32"/>
  <c r="X1314" i="32"/>
  <c r="P1314" i="32"/>
  <c r="AA1314" i="32"/>
  <c r="W1314" i="32"/>
  <c r="S1314" i="32"/>
  <c r="O1314" i="32"/>
  <c r="N1314" i="32"/>
  <c r="V1314" i="32"/>
  <c r="Y1314" i="32"/>
  <c r="U1314" i="32"/>
  <c r="Q1314" i="32"/>
  <c r="F1314" i="32"/>
  <c r="R1314" i="32"/>
  <c r="Z1314" i="32"/>
  <c r="AE25" i="34" s="1"/>
  <c r="AB1297" i="32"/>
  <c r="T1297" i="32"/>
  <c r="L1297" i="32"/>
  <c r="X1297" i="32"/>
  <c r="P1297" i="32"/>
  <c r="Y1297" i="32"/>
  <c r="U1297" i="32"/>
  <c r="Q1297" i="32"/>
  <c r="F1297" i="32"/>
  <c r="R1297" i="32"/>
  <c r="Z1297" i="32"/>
  <c r="AA1297" i="32"/>
  <c r="W1297" i="32"/>
  <c r="S1297" i="32"/>
  <c r="O1297" i="32"/>
  <c r="N1297" i="32"/>
  <c r="V1297" i="32"/>
  <c r="AA1304" i="32"/>
  <c r="W1304" i="32"/>
  <c r="S1304" i="32"/>
  <c r="O1304" i="32"/>
  <c r="N1304" i="32"/>
  <c r="V1304" i="32"/>
  <c r="L1304" i="32"/>
  <c r="T1304" i="32"/>
  <c r="AB1304" i="32"/>
  <c r="Y1304" i="32"/>
  <c r="U1304" i="32"/>
  <c r="Q1304" i="32"/>
  <c r="F1304" i="32"/>
  <c r="R1304" i="32"/>
  <c r="Z1304" i="32"/>
  <c r="AE15" i="34" s="1"/>
  <c r="P1304" i="32"/>
  <c r="X1304" i="32"/>
  <c r="AA1321" i="32"/>
  <c r="W1321" i="32"/>
  <c r="S1321" i="32"/>
  <c r="O1321" i="32"/>
  <c r="N1321" i="32"/>
  <c r="V1321" i="32"/>
  <c r="P1321" i="32"/>
  <c r="X1321" i="32"/>
  <c r="Y1321" i="32"/>
  <c r="U1321" i="32"/>
  <c r="Q1321" i="32"/>
  <c r="F1321" i="32"/>
  <c r="R1321" i="32"/>
  <c r="Z1321" i="32"/>
  <c r="AE32" i="34" s="1"/>
  <c r="L1321" i="32"/>
  <c r="T1321" i="32"/>
  <c r="AB1321" i="32"/>
  <c r="AA1294" i="32"/>
  <c r="W1294" i="32"/>
  <c r="S1294" i="32"/>
  <c r="O1294" i="32"/>
  <c r="N1294" i="32"/>
  <c r="V1294" i="32"/>
  <c r="P1294" i="32"/>
  <c r="X1294" i="32"/>
  <c r="Y1294" i="32"/>
  <c r="U1294" i="32"/>
  <c r="Q1294" i="32"/>
  <c r="F1294" i="32"/>
  <c r="R1294" i="32"/>
  <c r="Z1294" i="32"/>
  <c r="AE5" i="34" s="1"/>
  <c r="L1294" i="32"/>
  <c r="T1294" i="32"/>
  <c r="AB1294" i="32"/>
  <c r="AB1334" i="32"/>
  <c r="T1334" i="32"/>
  <c r="L1334" i="32"/>
  <c r="X1334" i="32"/>
  <c r="P1334" i="32"/>
  <c r="Y1334" i="32"/>
  <c r="U1334" i="32"/>
  <c r="Q1334" i="32"/>
  <c r="F1334" i="32"/>
  <c r="R1334" i="32"/>
  <c r="Z1334" i="32"/>
  <c r="AA1334" i="32"/>
  <c r="W1334" i="32"/>
  <c r="S1334" i="32"/>
  <c r="O1334" i="32"/>
  <c r="N1334" i="32"/>
  <c r="V1334" i="32"/>
  <c r="AA1315" i="32"/>
  <c r="W1315" i="32"/>
  <c r="S1315" i="32"/>
  <c r="O1315" i="32"/>
  <c r="N1315" i="32"/>
  <c r="V1315" i="32"/>
  <c r="L1315" i="32"/>
  <c r="T1315" i="32"/>
  <c r="AB1315" i="32"/>
  <c r="Y1315" i="32"/>
  <c r="U1315" i="32"/>
  <c r="Q1315" i="32"/>
  <c r="F1315" i="32"/>
  <c r="R1315" i="32"/>
  <c r="Z1315" i="32"/>
  <c r="AE26" i="34" s="1"/>
  <c r="P1315" i="32"/>
  <c r="X1315" i="32"/>
  <c r="AA1300" i="32"/>
  <c r="W1300" i="32"/>
  <c r="S1300" i="32"/>
  <c r="O1300" i="32"/>
  <c r="N1300" i="32"/>
  <c r="V1300" i="32"/>
  <c r="L1300" i="32"/>
  <c r="T1300" i="32"/>
  <c r="AB1300" i="32"/>
  <c r="Y1300" i="32"/>
  <c r="U1300" i="32"/>
  <c r="Q1300" i="32"/>
  <c r="F1300" i="32"/>
  <c r="R1300" i="32"/>
  <c r="Z1300" i="32"/>
  <c r="AE11" i="34" s="1"/>
  <c r="P1300" i="32"/>
  <c r="X1300" i="32"/>
  <c r="AA1296" i="32"/>
  <c r="W1296" i="32"/>
  <c r="S1296" i="32"/>
  <c r="O1296" i="32"/>
  <c r="N1296" i="32"/>
  <c r="V1296" i="32"/>
  <c r="L1296" i="32"/>
  <c r="T1296" i="32"/>
  <c r="AB1296" i="32"/>
  <c r="Y1296" i="32"/>
  <c r="U1296" i="32"/>
  <c r="Q1296" i="32"/>
  <c r="F1296" i="32"/>
  <c r="R1296" i="32"/>
  <c r="Z1296" i="32"/>
  <c r="AE7" i="34" s="1"/>
  <c r="P1296" i="32"/>
  <c r="X1296" i="32"/>
  <c r="AA1323" i="32"/>
  <c r="W1323" i="32"/>
  <c r="S1323" i="32"/>
  <c r="O1323" i="32"/>
  <c r="N1323" i="32"/>
  <c r="V1323" i="32"/>
  <c r="L1323" i="32"/>
  <c r="T1323" i="32"/>
  <c r="AB1323" i="32"/>
  <c r="Y1323" i="32"/>
  <c r="U1323" i="32"/>
  <c r="Q1323" i="32"/>
  <c r="F1323" i="32"/>
  <c r="R1323" i="32"/>
  <c r="Z1323" i="32"/>
  <c r="P1323" i="32"/>
  <c r="X1323" i="32"/>
  <c r="AA1302" i="32"/>
  <c r="W1302" i="32"/>
  <c r="S1302" i="32"/>
  <c r="O1302" i="32"/>
  <c r="N1302" i="32"/>
  <c r="V1302" i="32"/>
  <c r="P1302" i="32"/>
  <c r="X1302" i="32"/>
  <c r="Y1302" i="32"/>
  <c r="U1302" i="32"/>
  <c r="Q1302" i="32"/>
  <c r="F1302" i="32"/>
  <c r="R1302" i="32"/>
  <c r="Z1302" i="32"/>
  <c r="L1302" i="32"/>
  <c r="T1302" i="32"/>
  <c r="AB1302" i="32"/>
  <c r="X1299" i="32"/>
  <c r="P1299" i="32"/>
  <c r="AB1299" i="32"/>
  <c r="L1299" i="32"/>
  <c r="T1299" i="32"/>
  <c r="AA1299" i="32"/>
  <c r="W1299" i="32"/>
  <c r="S1299" i="32"/>
  <c r="O1299" i="32"/>
  <c r="N1299" i="32"/>
  <c r="V1299" i="32"/>
  <c r="Y1299" i="32"/>
  <c r="U1299" i="32"/>
  <c r="Q1299" i="32"/>
  <c r="F1299" i="32"/>
  <c r="R1299" i="32"/>
  <c r="Z1299" i="32"/>
  <c r="X1295" i="32"/>
  <c r="P1295" i="32"/>
  <c r="T1295" i="32"/>
  <c r="L1295" i="32"/>
  <c r="AB1295" i="32"/>
  <c r="AA1295" i="32"/>
  <c r="W1295" i="32"/>
  <c r="S1295" i="32"/>
  <c r="O1295" i="32"/>
  <c r="N1295" i="32"/>
  <c r="V1295" i="32"/>
  <c r="Y1295" i="32"/>
  <c r="U1295" i="32"/>
  <c r="Q1295" i="32"/>
  <c r="F1295" i="32"/>
  <c r="R1295" i="32"/>
  <c r="Z1295" i="32"/>
  <c r="AE6" i="34" s="1"/>
  <c r="N1327" i="32"/>
  <c r="V1327" i="32"/>
  <c r="AA1327" i="32"/>
  <c r="W1327" i="32"/>
  <c r="S1327" i="32"/>
  <c r="O1327" i="32"/>
  <c r="AB1327" i="32"/>
  <c r="T1327" i="32"/>
  <c r="L1327" i="32"/>
  <c r="Z1327" i="32"/>
  <c r="AE38" i="34" s="1"/>
  <c r="Y1327" i="32"/>
  <c r="U1327" i="32"/>
  <c r="Q1327" i="32"/>
  <c r="F1327" i="32"/>
  <c r="X1327" i="32"/>
  <c r="P1327" i="32"/>
  <c r="R1327" i="32"/>
  <c r="AB1301" i="32"/>
  <c r="T1301" i="32"/>
  <c r="L1301" i="32"/>
  <c r="P1301" i="32"/>
  <c r="X1301" i="32"/>
  <c r="Y1301" i="32"/>
  <c r="U1301" i="32"/>
  <c r="Q1301" i="32"/>
  <c r="F1301" i="32"/>
  <c r="R1301" i="32"/>
  <c r="Z1301" i="32"/>
  <c r="AA1301" i="32"/>
  <c r="W1301" i="32"/>
  <c r="S1301" i="32"/>
  <c r="O1301" i="32"/>
  <c r="N1301" i="32"/>
  <c r="V1301" i="32"/>
  <c r="V1329" i="32"/>
  <c r="N1329" i="32"/>
  <c r="Y1329" i="32"/>
  <c r="U1329" i="32"/>
  <c r="Q1329" i="32"/>
  <c r="F1329" i="32"/>
  <c r="X1329" i="32"/>
  <c r="P1329" i="32"/>
  <c r="R1329" i="32"/>
  <c r="AA1329" i="32"/>
  <c r="W1329" i="32"/>
  <c r="S1329" i="32"/>
  <c r="O1329" i="32"/>
  <c r="AB1329" i="32"/>
  <c r="T1329" i="32"/>
  <c r="L1329" i="32"/>
  <c r="Z1329" i="32"/>
  <c r="AA1313" i="32"/>
  <c r="W1313" i="32"/>
  <c r="S1313" i="32"/>
  <c r="O1313" i="32"/>
  <c r="N1313" i="32"/>
  <c r="V1313" i="32"/>
  <c r="P1313" i="32"/>
  <c r="X1313" i="32"/>
  <c r="Y1313" i="32"/>
  <c r="U1313" i="32"/>
  <c r="Q1313" i="32"/>
  <c r="F1313" i="32"/>
  <c r="R1313" i="32"/>
  <c r="Z1313" i="32"/>
  <c r="AE24" i="34" s="1"/>
  <c r="L1313" i="32"/>
  <c r="T1313" i="32"/>
  <c r="AB1313" i="32"/>
  <c r="AB1213" i="32"/>
  <c r="T1213" i="32"/>
  <c r="L1213" i="32"/>
  <c r="X1213" i="32"/>
  <c r="P1213" i="32"/>
  <c r="AA1213" i="32"/>
  <c r="W1213" i="32"/>
  <c r="S1213" i="32"/>
  <c r="O1213" i="32"/>
  <c r="N1213" i="32"/>
  <c r="V1213" i="32"/>
  <c r="Y1213" i="32"/>
  <c r="U1213" i="32"/>
  <c r="Q1213" i="32"/>
  <c r="F1213" i="32"/>
  <c r="R1213" i="32"/>
  <c r="Z1213" i="32"/>
  <c r="AC16" i="34" s="1"/>
  <c r="AB1217" i="32"/>
  <c r="T1217" i="32"/>
  <c r="L1217" i="32"/>
  <c r="P1217" i="32"/>
  <c r="X1217" i="32"/>
  <c r="AA1217" i="32"/>
  <c r="W1217" i="32"/>
  <c r="S1217" i="32"/>
  <c r="O1217" i="32"/>
  <c r="N1217" i="32"/>
  <c r="V1217" i="32"/>
  <c r="Y1217" i="32"/>
  <c r="U1217" i="32"/>
  <c r="Q1217" i="32"/>
  <c r="F1217" i="32"/>
  <c r="R1217" i="32"/>
  <c r="Z1217" i="32"/>
  <c r="AC20" i="34" s="1"/>
  <c r="AA1230" i="32"/>
  <c r="W1230" i="32"/>
  <c r="S1230" i="32"/>
  <c r="O1230" i="32"/>
  <c r="N1230" i="32"/>
  <c r="V1230" i="32"/>
  <c r="L1230" i="32"/>
  <c r="T1230" i="32"/>
  <c r="AB1230" i="32"/>
  <c r="Y1230" i="32"/>
  <c r="U1230" i="32"/>
  <c r="Q1230" i="32"/>
  <c r="F1230" i="32"/>
  <c r="R1230" i="32"/>
  <c r="Z1230" i="32"/>
  <c r="AC33" i="34" s="1"/>
  <c r="P1230" i="32"/>
  <c r="X1230" i="32"/>
  <c r="AA1220" i="32"/>
  <c r="W1220" i="32"/>
  <c r="S1220" i="32"/>
  <c r="O1220" i="32"/>
  <c r="N1220" i="32"/>
  <c r="V1220" i="32"/>
  <c r="P1220" i="32"/>
  <c r="X1220" i="32"/>
  <c r="Y1220" i="32"/>
  <c r="U1220" i="32"/>
  <c r="Q1220" i="32"/>
  <c r="F1220" i="32"/>
  <c r="R1220" i="32"/>
  <c r="Z1220" i="32"/>
  <c r="AC23" i="34" s="1"/>
  <c r="L1220" i="32"/>
  <c r="T1220" i="32"/>
  <c r="AB1220" i="32"/>
  <c r="X1219" i="32"/>
  <c r="P1219" i="32"/>
  <c r="T1219" i="32"/>
  <c r="L1219" i="32"/>
  <c r="AB1219" i="32"/>
  <c r="Y1219" i="32"/>
  <c r="U1219" i="32"/>
  <c r="Q1219" i="32"/>
  <c r="F1219" i="32"/>
  <c r="R1219" i="32"/>
  <c r="Z1219" i="32"/>
  <c r="AA1219" i="32"/>
  <c r="W1219" i="32"/>
  <c r="S1219" i="32"/>
  <c r="O1219" i="32"/>
  <c r="N1219" i="32"/>
  <c r="V1219" i="32"/>
  <c r="AB1205" i="32"/>
  <c r="T1205" i="32"/>
  <c r="L1205" i="32"/>
  <c r="X1205" i="32"/>
  <c r="P1205" i="32"/>
  <c r="AA1205" i="32"/>
  <c r="W1205" i="32"/>
  <c r="S1205" i="32"/>
  <c r="O1205" i="32"/>
  <c r="N1205" i="32"/>
  <c r="V1205" i="32"/>
  <c r="Y1205" i="32"/>
  <c r="U1205" i="32"/>
  <c r="Q1205" i="32"/>
  <c r="F1205" i="32"/>
  <c r="R1205" i="32"/>
  <c r="Z1205" i="32"/>
  <c r="AC8" i="34" s="1"/>
  <c r="X1203" i="32"/>
  <c r="P1203" i="32"/>
  <c r="T1203" i="32"/>
  <c r="AB1203" i="32"/>
  <c r="L1203" i="32"/>
  <c r="Y1203" i="32"/>
  <c r="U1203" i="32"/>
  <c r="Q1203" i="32"/>
  <c r="F1203" i="32"/>
  <c r="R1203" i="32"/>
  <c r="Z1203" i="32"/>
  <c r="AC6" i="34" s="1"/>
  <c r="AA1203" i="32"/>
  <c r="W1203" i="32"/>
  <c r="S1203" i="32"/>
  <c r="O1203" i="32"/>
  <c r="N1203" i="32"/>
  <c r="V1203" i="32"/>
  <c r="AA1228" i="32"/>
  <c r="W1228" i="32"/>
  <c r="S1228" i="32"/>
  <c r="O1228" i="32"/>
  <c r="N1228" i="32"/>
  <c r="V1228" i="32"/>
  <c r="P1228" i="32"/>
  <c r="X1228" i="32"/>
  <c r="Y1228" i="32"/>
  <c r="U1228" i="32"/>
  <c r="Q1228" i="32"/>
  <c r="F1228" i="32"/>
  <c r="R1228" i="32"/>
  <c r="Z1228" i="32"/>
  <c r="AC31" i="34" s="1"/>
  <c r="L1228" i="32"/>
  <c r="T1228" i="32"/>
  <c r="AB1228" i="32"/>
  <c r="AA1204" i="32"/>
  <c r="W1204" i="32"/>
  <c r="S1204" i="32"/>
  <c r="O1204" i="32"/>
  <c r="N1204" i="32"/>
  <c r="V1204" i="32"/>
  <c r="P1204" i="32"/>
  <c r="X1204" i="32"/>
  <c r="Y1204" i="32"/>
  <c r="U1204" i="32"/>
  <c r="Q1204" i="32"/>
  <c r="F1204" i="32"/>
  <c r="R1204" i="32"/>
  <c r="Z1204" i="32"/>
  <c r="AC7" i="34" s="1"/>
  <c r="L1204" i="32"/>
  <c r="T1204" i="32"/>
  <c r="AB1204" i="32"/>
  <c r="AB1229" i="32"/>
  <c r="T1229" i="32"/>
  <c r="L1229" i="32"/>
  <c r="P1229" i="32"/>
  <c r="X1229" i="32"/>
  <c r="AA1229" i="32"/>
  <c r="W1229" i="32"/>
  <c r="S1229" i="32"/>
  <c r="O1229" i="32"/>
  <c r="N1229" i="32"/>
  <c r="V1229" i="32"/>
  <c r="Y1229" i="32"/>
  <c r="U1229" i="32"/>
  <c r="Q1229" i="32"/>
  <c r="F1229" i="32"/>
  <c r="R1229" i="32"/>
  <c r="Z1229" i="32"/>
  <c r="AC32" i="34" s="1"/>
  <c r="P1235" i="32"/>
  <c r="L1235" i="32"/>
  <c r="U1235" i="32"/>
  <c r="Z1235" i="32"/>
  <c r="AC38" i="34" s="1"/>
  <c r="V1235" i="32"/>
  <c r="AA1235" i="32"/>
  <c r="S1235" i="32"/>
  <c r="O1235" i="32"/>
  <c r="N1235" i="32"/>
  <c r="Y1235" i="32"/>
  <c r="AB1235" i="32"/>
  <c r="X1235" i="32"/>
  <c r="T1235" i="32"/>
  <c r="W1235" i="32"/>
  <c r="Q1235" i="32"/>
  <c r="F1235" i="32"/>
  <c r="R1235" i="32"/>
  <c r="AB1240" i="32"/>
  <c r="AA1240" i="32"/>
  <c r="W1240" i="32"/>
  <c r="S1240" i="32"/>
  <c r="O1240" i="32"/>
  <c r="F1240" i="32"/>
  <c r="U1240" i="32"/>
  <c r="Q1240" i="32"/>
  <c r="Y1240" i="32"/>
  <c r="N1240" i="32"/>
  <c r="R1240" i="32"/>
  <c r="V1240" i="32"/>
  <c r="Z1240" i="32"/>
  <c r="AC43" i="34" s="1"/>
  <c r="L1240" i="32"/>
  <c r="P1240" i="32"/>
  <c r="T1240" i="32"/>
  <c r="X1240" i="32"/>
  <c r="AA1216" i="32"/>
  <c r="W1216" i="32"/>
  <c r="S1216" i="32"/>
  <c r="O1216" i="32"/>
  <c r="N1216" i="32"/>
  <c r="V1216" i="32"/>
  <c r="P1216" i="32"/>
  <c r="X1216" i="32"/>
  <c r="Y1216" i="32"/>
  <c r="U1216" i="32"/>
  <c r="Q1216" i="32"/>
  <c r="F1216" i="32"/>
  <c r="R1216" i="32"/>
  <c r="Z1216" i="32"/>
  <c r="AC19" i="34" s="1"/>
  <c r="L1216" i="32"/>
  <c r="T1216" i="32"/>
  <c r="AB1216" i="32"/>
  <c r="AA1212" i="32"/>
  <c r="W1212" i="32"/>
  <c r="S1212" i="32"/>
  <c r="O1212" i="32"/>
  <c r="N1212" i="32"/>
  <c r="V1212" i="32"/>
  <c r="P1212" i="32"/>
  <c r="X1212" i="32"/>
  <c r="Y1212" i="32"/>
  <c r="U1212" i="32"/>
  <c r="Q1212" i="32"/>
  <c r="F1212" i="32"/>
  <c r="R1212" i="32"/>
  <c r="Z1212" i="32"/>
  <c r="L1212" i="32"/>
  <c r="T1212" i="32"/>
  <c r="AB1212" i="32"/>
  <c r="AA1224" i="32"/>
  <c r="W1224" i="32"/>
  <c r="S1224" i="32"/>
  <c r="O1224" i="32"/>
  <c r="N1224" i="32"/>
  <c r="V1224" i="32"/>
  <c r="P1224" i="32"/>
  <c r="X1224" i="32"/>
  <c r="Y1224" i="32"/>
  <c r="U1224" i="32"/>
  <c r="Q1224" i="32"/>
  <c r="F1224" i="32"/>
  <c r="R1224" i="32"/>
  <c r="Z1224" i="32"/>
  <c r="L1224" i="32"/>
  <c r="T1224" i="32"/>
  <c r="AB1224" i="32"/>
  <c r="AB1233" i="32"/>
  <c r="T1233" i="32"/>
  <c r="L1233" i="32"/>
  <c r="X1233" i="32"/>
  <c r="P1233" i="32"/>
  <c r="AA1233" i="32"/>
  <c r="W1233" i="32"/>
  <c r="S1233" i="32"/>
  <c r="O1233" i="32"/>
  <c r="N1233" i="32"/>
  <c r="V1233" i="32"/>
  <c r="Y1233" i="32"/>
  <c r="U1233" i="32"/>
  <c r="Q1233" i="32"/>
  <c r="F1233" i="32"/>
  <c r="R1233" i="32"/>
  <c r="Z1233" i="32"/>
  <c r="AC36" i="34" s="1"/>
  <c r="AA1208" i="32"/>
  <c r="W1208" i="32"/>
  <c r="S1208" i="32"/>
  <c r="O1208" i="32"/>
  <c r="N1208" i="32"/>
  <c r="V1208" i="32"/>
  <c r="P1208" i="32"/>
  <c r="X1208" i="32"/>
  <c r="Y1208" i="32"/>
  <c r="U1208" i="32"/>
  <c r="Q1208" i="32"/>
  <c r="F1208" i="32"/>
  <c r="R1208" i="32"/>
  <c r="Z1208" i="32"/>
  <c r="L1208" i="32"/>
  <c r="T1208" i="32"/>
  <c r="AB1208" i="32"/>
  <c r="AA1214" i="32"/>
  <c r="W1214" i="32"/>
  <c r="S1214" i="32"/>
  <c r="O1214" i="32"/>
  <c r="N1214" i="32"/>
  <c r="V1214" i="32"/>
  <c r="L1214" i="32"/>
  <c r="T1214" i="32"/>
  <c r="AB1214" i="32"/>
  <c r="Y1214" i="32"/>
  <c r="U1214" i="32"/>
  <c r="Q1214" i="32"/>
  <c r="F1214" i="32"/>
  <c r="R1214" i="32"/>
  <c r="Z1214" i="32"/>
  <c r="AC17" i="34" s="1"/>
  <c r="P1214" i="32"/>
  <c r="X1214" i="32"/>
  <c r="AB1209" i="32"/>
  <c r="T1209" i="32"/>
  <c r="L1209" i="32"/>
  <c r="P1209" i="32"/>
  <c r="X1209" i="32"/>
  <c r="AA1209" i="32"/>
  <c r="W1209" i="32"/>
  <c r="S1209" i="32"/>
  <c r="O1209" i="32"/>
  <c r="N1209" i="32"/>
  <c r="V1209" i="32"/>
  <c r="Y1209" i="32"/>
  <c r="U1209" i="32"/>
  <c r="Q1209" i="32"/>
  <c r="F1209" i="32"/>
  <c r="R1209" i="32"/>
  <c r="Z1209" i="32"/>
  <c r="AC12" i="34" s="1"/>
  <c r="AA1202" i="32"/>
  <c r="W1202" i="32"/>
  <c r="S1202" i="32"/>
  <c r="O1202" i="32"/>
  <c r="N1202" i="32"/>
  <c r="V1202" i="32"/>
  <c r="L1202" i="32"/>
  <c r="T1202" i="32"/>
  <c r="AB1202" i="32"/>
  <c r="Y1202" i="32"/>
  <c r="U1202" i="32"/>
  <c r="Q1202" i="32"/>
  <c r="F1202" i="32"/>
  <c r="R1202" i="32"/>
  <c r="Z1202" i="32"/>
  <c r="AC5" i="34" s="1"/>
  <c r="P1202" i="32"/>
  <c r="X1202" i="32"/>
  <c r="AB1242" i="32"/>
  <c r="AA1242" i="32"/>
  <c r="W1242" i="32"/>
  <c r="S1242" i="32"/>
  <c r="O1242" i="32"/>
  <c r="F1242" i="32"/>
  <c r="Y1242" i="32"/>
  <c r="Q1242" i="32"/>
  <c r="U1242" i="32"/>
  <c r="N1242" i="32"/>
  <c r="R1242" i="32"/>
  <c r="V1242" i="32"/>
  <c r="Z1242" i="32"/>
  <c r="L1242" i="32"/>
  <c r="P1242" i="32"/>
  <c r="T1242" i="32"/>
  <c r="X1242" i="32"/>
  <c r="AA1206" i="32"/>
  <c r="W1206" i="32"/>
  <c r="S1206" i="32"/>
  <c r="O1206" i="32"/>
  <c r="N1206" i="32"/>
  <c r="V1206" i="32"/>
  <c r="L1206" i="32"/>
  <c r="T1206" i="32"/>
  <c r="AB1206" i="32"/>
  <c r="Y1206" i="32"/>
  <c r="U1206" i="32"/>
  <c r="Q1206" i="32"/>
  <c r="F1206" i="32"/>
  <c r="R1206" i="32"/>
  <c r="Z1206" i="32"/>
  <c r="AC9" i="34" s="1"/>
  <c r="P1206" i="32"/>
  <c r="X1206" i="32"/>
  <c r="X1227" i="32"/>
  <c r="P1227" i="32"/>
  <c r="AB1227" i="32"/>
  <c r="L1227" i="32"/>
  <c r="T1227" i="32"/>
  <c r="Y1227" i="32"/>
  <c r="U1227" i="32"/>
  <c r="Q1227" i="32"/>
  <c r="F1227" i="32"/>
  <c r="R1227" i="32"/>
  <c r="Z1227" i="32"/>
  <c r="AC30" i="34" s="1"/>
  <c r="AA1227" i="32"/>
  <c r="W1227" i="32"/>
  <c r="S1227" i="32"/>
  <c r="O1227" i="32"/>
  <c r="N1227" i="32"/>
  <c r="V1227" i="32"/>
  <c r="AB1241" i="32"/>
  <c r="Y1241" i="32"/>
  <c r="U1241" i="32"/>
  <c r="Q1241" i="32"/>
  <c r="AA1241" i="32"/>
  <c r="S1241" i="32"/>
  <c r="F1241" i="32"/>
  <c r="O1241" i="32"/>
  <c r="W1241" i="32"/>
  <c r="N1241" i="32"/>
  <c r="R1241" i="32"/>
  <c r="V1241" i="32"/>
  <c r="Z1241" i="32"/>
  <c r="AC44" i="34" s="1"/>
  <c r="L1241" i="32"/>
  <c r="P1241" i="32"/>
  <c r="T1241" i="32"/>
  <c r="X1241" i="32"/>
  <c r="AA803" i="32"/>
  <c r="N803" i="32"/>
  <c r="R803" i="32"/>
  <c r="V803" i="32"/>
  <c r="Z803" i="32"/>
  <c r="O803" i="32"/>
  <c r="S803" i="32"/>
  <c r="W803" i="32"/>
  <c r="L803" i="32"/>
  <c r="P803" i="32"/>
  <c r="T803" i="32"/>
  <c r="X803" i="32"/>
  <c r="AB803" i="32"/>
  <c r="F803" i="32"/>
  <c r="Q803" i="32"/>
  <c r="U803" i="32"/>
  <c r="Y803" i="32"/>
  <c r="AA793" i="32"/>
  <c r="L793" i="32"/>
  <c r="P793" i="32"/>
  <c r="T793" i="32"/>
  <c r="X793" i="32"/>
  <c r="AB793" i="32"/>
  <c r="O793" i="32"/>
  <c r="S793" i="32"/>
  <c r="W793" i="32"/>
  <c r="N793" i="32"/>
  <c r="R793" i="32"/>
  <c r="V793" i="32"/>
  <c r="Z793" i="32"/>
  <c r="F793" i="32"/>
  <c r="Q793" i="32"/>
  <c r="U793" i="32"/>
  <c r="Y793" i="32"/>
  <c r="AA795" i="32"/>
  <c r="N795" i="32"/>
  <c r="R795" i="32"/>
  <c r="V795" i="32"/>
  <c r="Z795" i="32"/>
  <c r="O795" i="32"/>
  <c r="S795" i="32"/>
  <c r="W795" i="32"/>
  <c r="L795" i="32"/>
  <c r="P795" i="32"/>
  <c r="T795" i="32"/>
  <c r="X795" i="32"/>
  <c r="AB795" i="32"/>
  <c r="F795" i="32"/>
  <c r="Q795" i="32"/>
  <c r="U795" i="32"/>
  <c r="Y795" i="32"/>
  <c r="AA790" i="32"/>
  <c r="N790" i="32"/>
  <c r="R790" i="32"/>
  <c r="V790" i="32"/>
  <c r="Z790" i="32"/>
  <c r="F790" i="32"/>
  <c r="Q790" i="32"/>
  <c r="U790" i="32"/>
  <c r="Y790" i="32"/>
  <c r="L790" i="32"/>
  <c r="P790" i="32"/>
  <c r="T790" i="32"/>
  <c r="X790" i="32"/>
  <c r="AB790" i="32"/>
  <c r="O790" i="32"/>
  <c r="S790" i="32"/>
  <c r="W790" i="32"/>
  <c r="AA804" i="32"/>
  <c r="L804" i="32"/>
  <c r="P804" i="32"/>
  <c r="T804" i="32"/>
  <c r="X804" i="32"/>
  <c r="AB804" i="32"/>
  <c r="F804" i="32"/>
  <c r="Q804" i="32"/>
  <c r="U804" i="32"/>
  <c r="Y804" i="32"/>
  <c r="N804" i="32"/>
  <c r="R804" i="32"/>
  <c r="V804" i="32"/>
  <c r="Z804" i="32"/>
  <c r="O804" i="32"/>
  <c r="S804" i="32"/>
  <c r="W804" i="32"/>
  <c r="AA788" i="32"/>
  <c r="L788" i="32"/>
  <c r="P788" i="32"/>
  <c r="T788" i="32"/>
  <c r="X788" i="32"/>
  <c r="AB788" i="32"/>
  <c r="F788" i="32"/>
  <c r="Q788" i="32"/>
  <c r="U788" i="32"/>
  <c r="Y788" i="32"/>
  <c r="N788" i="32"/>
  <c r="R788" i="32"/>
  <c r="V788" i="32"/>
  <c r="Z788" i="32"/>
  <c r="O788" i="32"/>
  <c r="S788" i="32"/>
  <c r="W788" i="32"/>
  <c r="AA802" i="32"/>
  <c r="N802" i="32"/>
  <c r="R802" i="32"/>
  <c r="V802" i="32"/>
  <c r="Z802" i="32"/>
  <c r="F802" i="32"/>
  <c r="Q802" i="32"/>
  <c r="U802" i="32"/>
  <c r="Y802" i="32"/>
  <c r="L802" i="32"/>
  <c r="P802" i="32"/>
  <c r="T802" i="32"/>
  <c r="X802" i="32"/>
  <c r="AB802" i="32"/>
  <c r="O802" i="32"/>
  <c r="S802" i="32"/>
  <c r="W802" i="32"/>
  <c r="AA799" i="32"/>
  <c r="N799" i="32"/>
  <c r="R799" i="32"/>
  <c r="V799" i="32"/>
  <c r="Z799" i="32"/>
  <c r="O799" i="32"/>
  <c r="S799" i="32"/>
  <c r="W799" i="32"/>
  <c r="L799" i="32"/>
  <c r="P799" i="32"/>
  <c r="T799" i="32"/>
  <c r="X799" i="32"/>
  <c r="AB799" i="32"/>
  <c r="F799" i="32"/>
  <c r="Q799" i="32"/>
  <c r="U799" i="32"/>
  <c r="Y799" i="32"/>
  <c r="AA794" i="32"/>
  <c r="N794" i="32"/>
  <c r="R794" i="32"/>
  <c r="V794" i="32"/>
  <c r="Z794" i="32"/>
  <c r="F794" i="32"/>
  <c r="Q794" i="32"/>
  <c r="U794" i="32"/>
  <c r="Y794" i="32"/>
  <c r="L794" i="32"/>
  <c r="P794" i="32"/>
  <c r="T794" i="32"/>
  <c r="X794" i="32"/>
  <c r="AB794" i="32"/>
  <c r="O794" i="32"/>
  <c r="S794" i="32"/>
  <c r="W794" i="32"/>
  <c r="AA805" i="32"/>
  <c r="L805" i="32"/>
  <c r="P805" i="32"/>
  <c r="T805" i="32"/>
  <c r="X805" i="32"/>
  <c r="O805" i="32"/>
  <c r="S805" i="32"/>
  <c r="W805" i="32"/>
  <c r="N805" i="32"/>
  <c r="R805" i="32"/>
  <c r="V805" i="32"/>
  <c r="Z805" i="32"/>
  <c r="AB805" i="32"/>
  <c r="F805" i="32"/>
  <c r="Q805" i="32"/>
  <c r="U805" i="32"/>
  <c r="Y805" i="32"/>
  <c r="AA797" i="32"/>
  <c r="L797" i="32"/>
  <c r="P797" i="32"/>
  <c r="T797" i="32"/>
  <c r="X797" i="32"/>
  <c r="AB797" i="32"/>
  <c r="O797" i="32"/>
  <c r="S797" i="32"/>
  <c r="W797" i="32"/>
  <c r="N797" i="32"/>
  <c r="R797" i="32"/>
  <c r="V797" i="32"/>
  <c r="Z797" i="32"/>
  <c r="F797" i="32"/>
  <c r="Q797" i="32"/>
  <c r="U797" i="32"/>
  <c r="Y797" i="32"/>
  <c r="AA789" i="32"/>
  <c r="P789" i="32"/>
  <c r="T789" i="32"/>
  <c r="X789" i="32"/>
  <c r="AB789" i="32"/>
  <c r="N789" i="32"/>
  <c r="O789" i="32"/>
  <c r="S789" i="32"/>
  <c r="W789" i="32"/>
  <c r="L789" i="32"/>
  <c r="R789" i="32"/>
  <c r="V789" i="32"/>
  <c r="Z789" i="32"/>
  <c r="F789" i="32"/>
  <c r="Q789" i="32"/>
  <c r="U789" i="32"/>
  <c r="Y789" i="32"/>
  <c r="N809" i="32"/>
  <c r="R809" i="32"/>
  <c r="V809" i="32"/>
  <c r="Z809" i="32"/>
  <c r="O809" i="32"/>
  <c r="S809" i="32"/>
  <c r="W809" i="32"/>
  <c r="AA809" i="32"/>
  <c r="L809" i="32"/>
  <c r="P809" i="32"/>
  <c r="T809" i="32"/>
  <c r="X809" i="32"/>
  <c r="AB809" i="32"/>
  <c r="F809" i="32"/>
  <c r="F810" i="32" s="1"/>
  <c r="F811" i="32" s="1"/>
  <c r="F812" i="32" s="1"/>
  <c r="F813" i="32" s="1"/>
  <c r="F814" i="32" s="1"/>
  <c r="F815" i="32" s="1"/>
  <c r="F816" i="32" s="1"/>
  <c r="F817" i="32" s="1"/>
  <c r="F818" i="32" s="1"/>
  <c r="F819" i="32" s="1"/>
  <c r="F820" i="32" s="1"/>
  <c r="F821" i="32" s="1"/>
  <c r="F822" i="32" s="1"/>
  <c r="F823" i="32" s="1"/>
  <c r="F824" i="32" s="1"/>
  <c r="F825" i="32" s="1"/>
  <c r="K825" i="32" s="1"/>
  <c r="Q809" i="32"/>
  <c r="U809" i="32"/>
  <c r="Y809" i="32"/>
  <c r="AB806" i="32"/>
  <c r="T806" i="32"/>
  <c r="L806" i="32"/>
  <c r="X806" i="32"/>
  <c r="P806" i="32"/>
  <c r="F806" i="32"/>
  <c r="AA806" i="32"/>
  <c r="W806" i="32"/>
  <c r="S806" i="32"/>
  <c r="O806" i="32"/>
  <c r="R806" i="32"/>
  <c r="Z806" i="32"/>
  <c r="Y806" i="32"/>
  <c r="U806" i="32"/>
  <c r="Q806" i="32"/>
  <c r="N806" i="32"/>
  <c r="V806" i="32"/>
  <c r="AB1070" i="32"/>
  <c r="Y1070" i="32"/>
  <c r="U1070" i="32"/>
  <c r="Q1070" i="32"/>
  <c r="AA1070" i="32"/>
  <c r="S1070" i="32"/>
  <c r="F1070" i="32"/>
  <c r="W1070" i="32"/>
  <c r="O1070" i="32"/>
  <c r="N1070" i="32"/>
  <c r="R1070" i="32"/>
  <c r="V1070" i="32"/>
  <c r="Z1070" i="32"/>
  <c r="Z11" i="34" s="1"/>
  <c r="L1070" i="32"/>
  <c r="P1070" i="32"/>
  <c r="T1070" i="32"/>
  <c r="X1070" i="32"/>
  <c r="AB1082" i="32"/>
  <c r="T1082" i="32"/>
  <c r="L1082" i="32"/>
  <c r="P1082" i="32"/>
  <c r="X1082" i="32"/>
  <c r="Y1082" i="32"/>
  <c r="U1082" i="32"/>
  <c r="Q1082" i="32"/>
  <c r="F1082" i="32"/>
  <c r="R1082" i="32"/>
  <c r="Z1082" i="32"/>
  <c r="Z23" i="34" s="1"/>
  <c r="AA1082" i="32"/>
  <c r="W1082" i="32"/>
  <c r="S1082" i="32"/>
  <c r="O1082" i="32"/>
  <c r="N1082" i="32"/>
  <c r="V1082" i="32"/>
  <c r="AB1073" i="32"/>
  <c r="AA1073" i="32"/>
  <c r="W1073" i="32"/>
  <c r="S1073" i="32"/>
  <c r="O1073" i="32"/>
  <c r="F1073" i="32"/>
  <c r="U1073" i="32"/>
  <c r="Y1073" i="32"/>
  <c r="Q1073" i="32"/>
  <c r="N1073" i="32"/>
  <c r="R1073" i="32"/>
  <c r="V1073" i="32"/>
  <c r="Z1073" i="32"/>
  <c r="Z14" i="34" s="1"/>
  <c r="L1073" i="32"/>
  <c r="P1073" i="32"/>
  <c r="T1073" i="32"/>
  <c r="X1073" i="32"/>
  <c r="AB1078" i="32"/>
  <c r="Y1078" i="32"/>
  <c r="U1078" i="32"/>
  <c r="Q1078" i="32"/>
  <c r="AA1078" i="32"/>
  <c r="S1078" i="32"/>
  <c r="F1078" i="32"/>
  <c r="W1078" i="32"/>
  <c r="O1078" i="32"/>
  <c r="N1078" i="32"/>
  <c r="R1078" i="32"/>
  <c r="V1078" i="32"/>
  <c r="Z1078" i="32"/>
  <c r="Z19" i="34" s="1"/>
  <c r="L1078" i="32"/>
  <c r="P1078" i="32"/>
  <c r="T1078" i="32"/>
  <c r="X1078" i="32"/>
  <c r="AB1076" i="32"/>
  <c r="Y1076" i="32"/>
  <c r="U1076" i="32"/>
  <c r="Q1076" i="32"/>
  <c r="W1076" i="32"/>
  <c r="O1076" i="32"/>
  <c r="AA1076" i="32"/>
  <c r="S1076" i="32"/>
  <c r="F1076" i="32"/>
  <c r="N1076" i="32"/>
  <c r="R1076" i="32"/>
  <c r="V1076" i="32"/>
  <c r="Z1076" i="32"/>
  <c r="Z17" i="34" s="1"/>
  <c r="L1076" i="32"/>
  <c r="P1076" i="32"/>
  <c r="T1076" i="32"/>
  <c r="X1076" i="32"/>
  <c r="AB1093" i="32"/>
  <c r="X1093" i="32"/>
  <c r="T1093" i="32"/>
  <c r="P1093" i="32"/>
  <c r="W1093" i="32"/>
  <c r="O1093" i="32"/>
  <c r="N1093" i="32"/>
  <c r="L1093" i="32"/>
  <c r="Y1093" i="32"/>
  <c r="Z1093" i="32"/>
  <c r="Z34" i="34" s="1"/>
  <c r="V1093" i="32"/>
  <c r="R1093" i="32"/>
  <c r="AA1093" i="32"/>
  <c r="S1093" i="32"/>
  <c r="F1093" i="32"/>
  <c r="U1093" i="32"/>
  <c r="Q1093" i="32"/>
  <c r="AA1087" i="32"/>
  <c r="W1087" i="32"/>
  <c r="S1087" i="32"/>
  <c r="O1087" i="32"/>
  <c r="N1087" i="32"/>
  <c r="V1087" i="32"/>
  <c r="P1087" i="32"/>
  <c r="X1087" i="32"/>
  <c r="Y1087" i="32"/>
  <c r="U1087" i="32"/>
  <c r="Q1087" i="32"/>
  <c r="F1087" i="32"/>
  <c r="R1087" i="32"/>
  <c r="Z1087" i="32"/>
  <c r="Z28" i="34" s="1"/>
  <c r="L1087" i="32"/>
  <c r="T1087" i="32"/>
  <c r="AB1087" i="32"/>
  <c r="AB1074" i="32"/>
  <c r="Y1074" i="32"/>
  <c r="U1074" i="32"/>
  <c r="Q1074" i="32"/>
  <c r="AA1074" i="32"/>
  <c r="S1074" i="32"/>
  <c r="F1074" i="32"/>
  <c r="W1074" i="32"/>
  <c r="O1074" i="32"/>
  <c r="N1074" i="32"/>
  <c r="R1074" i="32"/>
  <c r="V1074" i="32"/>
  <c r="Z1074" i="32"/>
  <c r="L1074" i="32"/>
  <c r="P1074" i="32"/>
  <c r="T1074" i="32"/>
  <c r="X1074" i="32"/>
  <c r="AB1065" i="32"/>
  <c r="AA1065" i="32"/>
  <c r="W1065" i="32"/>
  <c r="S1065" i="32"/>
  <c r="O1065" i="32"/>
  <c r="F1065" i="32"/>
  <c r="U1065" i="32"/>
  <c r="Y1065" i="32"/>
  <c r="Q1065" i="32"/>
  <c r="N1065" i="32"/>
  <c r="R1065" i="32"/>
  <c r="V1065" i="32"/>
  <c r="Z1065" i="32"/>
  <c r="Z6" i="34" s="1"/>
  <c r="L1065" i="32"/>
  <c r="P1065" i="32"/>
  <c r="T1065" i="32"/>
  <c r="X1065" i="32"/>
  <c r="AB1096" i="32"/>
  <c r="Y1096" i="32"/>
  <c r="U1096" i="32"/>
  <c r="Q1096" i="32"/>
  <c r="W1096" i="32"/>
  <c r="O1096" i="32"/>
  <c r="AA1096" i="32"/>
  <c r="S1096" i="32"/>
  <c r="F1096" i="32"/>
  <c r="N1096" i="32"/>
  <c r="R1096" i="32"/>
  <c r="V1096" i="32"/>
  <c r="Z1096" i="32"/>
  <c r="L1096" i="32"/>
  <c r="P1096" i="32"/>
  <c r="T1096" i="32"/>
  <c r="X1096" i="32"/>
  <c r="AB1067" i="32"/>
  <c r="AA1067" i="32"/>
  <c r="W1067" i="32"/>
  <c r="S1067" i="32"/>
  <c r="O1067" i="32"/>
  <c r="F1067" i="32"/>
  <c r="Y1067" i="32"/>
  <c r="Q1067" i="32"/>
  <c r="U1067" i="32"/>
  <c r="N1067" i="32"/>
  <c r="R1067" i="32"/>
  <c r="V1067" i="32"/>
  <c r="Z1067" i="32"/>
  <c r="Z8" i="34" s="1"/>
  <c r="L1067" i="32"/>
  <c r="P1067" i="32"/>
  <c r="T1067" i="32"/>
  <c r="X1067" i="32"/>
  <c r="AB1090" i="32"/>
  <c r="T1090" i="32"/>
  <c r="L1090" i="32"/>
  <c r="P1090" i="32"/>
  <c r="X1090" i="32"/>
  <c r="Y1090" i="32"/>
  <c r="U1090" i="32"/>
  <c r="Q1090" i="32"/>
  <c r="F1090" i="32"/>
  <c r="R1090" i="32"/>
  <c r="Z1090" i="32"/>
  <c r="Z31" i="34" s="1"/>
  <c r="AA1090" i="32"/>
  <c r="W1090" i="32"/>
  <c r="S1090" i="32"/>
  <c r="O1090" i="32"/>
  <c r="N1090" i="32"/>
  <c r="V1090" i="32"/>
  <c r="AB1068" i="32"/>
  <c r="Y1068" i="32"/>
  <c r="U1068" i="32"/>
  <c r="Q1068" i="32"/>
  <c r="W1068" i="32"/>
  <c r="O1068" i="32"/>
  <c r="AA1068" i="32"/>
  <c r="S1068" i="32"/>
  <c r="F1068" i="32"/>
  <c r="N1068" i="32"/>
  <c r="R1068" i="32"/>
  <c r="V1068" i="32"/>
  <c r="Z1068" i="32"/>
  <c r="L1068" i="32"/>
  <c r="P1068" i="32"/>
  <c r="T1068" i="32"/>
  <c r="X1068" i="32"/>
  <c r="AB1086" i="32"/>
  <c r="T1086" i="32"/>
  <c r="L1086" i="32"/>
  <c r="X1086" i="32"/>
  <c r="P1086" i="32"/>
  <c r="Y1086" i="32"/>
  <c r="U1086" i="32"/>
  <c r="Q1086" i="32"/>
  <c r="F1086" i="32"/>
  <c r="R1086" i="32"/>
  <c r="Z1086" i="32"/>
  <c r="AA1086" i="32"/>
  <c r="W1086" i="32"/>
  <c r="S1086" i="32"/>
  <c r="O1086" i="32"/>
  <c r="N1086" i="32"/>
  <c r="V1086" i="32"/>
  <c r="AB1077" i="32"/>
  <c r="AA1077" i="32"/>
  <c r="W1077" i="32"/>
  <c r="S1077" i="32"/>
  <c r="O1077" i="32"/>
  <c r="F1077" i="32"/>
  <c r="U1077" i="32"/>
  <c r="Y1077" i="32"/>
  <c r="Q1077" i="32"/>
  <c r="N1077" i="32"/>
  <c r="R1077" i="32"/>
  <c r="V1077" i="32"/>
  <c r="Z1077" i="32"/>
  <c r="L1077" i="32"/>
  <c r="P1077" i="32"/>
  <c r="T1077" i="32"/>
  <c r="X1077" i="32"/>
  <c r="AB1069" i="32"/>
  <c r="AA1069" i="32"/>
  <c r="W1069" i="32"/>
  <c r="S1069" i="32"/>
  <c r="O1069" i="32"/>
  <c r="F1069" i="32"/>
  <c r="U1069" i="32"/>
  <c r="Y1069" i="32"/>
  <c r="Q1069" i="32"/>
  <c r="N1069" i="32"/>
  <c r="R1069" i="32"/>
  <c r="V1069" i="32"/>
  <c r="Z1069" i="32"/>
  <c r="Z10" i="34" s="1"/>
  <c r="L1069" i="32"/>
  <c r="P1069" i="32"/>
  <c r="T1069" i="32"/>
  <c r="X1069" i="32"/>
  <c r="X1411" i="32"/>
  <c r="P1411" i="32"/>
  <c r="AB1411" i="32"/>
  <c r="L1411" i="32"/>
  <c r="T1411" i="32"/>
  <c r="Y1411" i="32"/>
  <c r="U1411" i="32"/>
  <c r="Q1411" i="32"/>
  <c r="F1411" i="32"/>
  <c r="R1411" i="32"/>
  <c r="Z1411" i="32"/>
  <c r="W1411" i="32"/>
  <c r="O1411" i="32"/>
  <c r="V1411" i="32"/>
  <c r="AA1411" i="32"/>
  <c r="S1411" i="32"/>
  <c r="N1411" i="32"/>
  <c r="AA1386" i="32"/>
  <c r="W1386" i="32"/>
  <c r="S1386" i="32"/>
  <c r="O1386" i="32"/>
  <c r="N1386" i="32"/>
  <c r="V1386" i="32"/>
  <c r="L1386" i="32"/>
  <c r="T1386" i="32"/>
  <c r="AB1386" i="32"/>
  <c r="U1386" i="32"/>
  <c r="F1386" i="32"/>
  <c r="Z1386" i="32"/>
  <c r="AG5" i="34" s="1"/>
  <c r="X1386" i="32"/>
  <c r="Y1386" i="32"/>
  <c r="Q1386" i="32"/>
  <c r="R1386" i="32"/>
  <c r="P1386" i="32"/>
  <c r="AB1426" i="32"/>
  <c r="AA1426" i="32"/>
  <c r="W1426" i="32"/>
  <c r="S1426" i="32"/>
  <c r="O1426" i="32"/>
  <c r="F1426" i="32"/>
  <c r="U1426" i="32"/>
  <c r="Y1426" i="32"/>
  <c r="Q1426" i="32"/>
  <c r="N1426" i="32"/>
  <c r="R1426" i="32"/>
  <c r="V1426" i="32"/>
  <c r="Z1426" i="32"/>
  <c r="AG45" i="34" s="1"/>
  <c r="L1426" i="32"/>
  <c r="P1426" i="32"/>
  <c r="T1426" i="32"/>
  <c r="X1426" i="32"/>
  <c r="AB1417" i="32"/>
  <c r="T1417" i="32"/>
  <c r="L1417" i="32"/>
  <c r="X1417" i="32"/>
  <c r="P1417" i="32"/>
  <c r="AA1417" i="32"/>
  <c r="W1417" i="32"/>
  <c r="S1417" i="32"/>
  <c r="O1417" i="32"/>
  <c r="N1417" i="32"/>
  <c r="V1417" i="32"/>
  <c r="Y1417" i="32"/>
  <c r="U1417" i="32"/>
  <c r="Q1417" i="32"/>
  <c r="F1417" i="32"/>
  <c r="R1417" i="32"/>
  <c r="Z1417" i="32"/>
  <c r="AG36" i="34" s="1"/>
  <c r="AA1414" i="32"/>
  <c r="W1414" i="32"/>
  <c r="S1414" i="32"/>
  <c r="O1414" i="32"/>
  <c r="N1414" i="32"/>
  <c r="V1414" i="32"/>
  <c r="Y1414" i="32"/>
  <c r="Q1414" i="32"/>
  <c r="R1414" i="32"/>
  <c r="L1414" i="32"/>
  <c r="T1414" i="32"/>
  <c r="AB1414" i="32"/>
  <c r="F1414" i="32"/>
  <c r="P1414" i="32"/>
  <c r="U1414" i="32"/>
  <c r="Z1414" i="32"/>
  <c r="AG33" i="34" s="1"/>
  <c r="X1414" i="32"/>
  <c r="AB1424" i="32"/>
  <c r="AA1424" i="32"/>
  <c r="W1424" i="32"/>
  <c r="S1424" i="32"/>
  <c r="O1424" i="32"/>
  <c r="F1424" i="32"/>
  <c r="Y1424" i="32"/>
  <c r="Q1424" i="32"/>
  <c r="U1424" i="32"/>
  <c r="N1424" i="32"/>
  <c r="R1424" i="32"/>
  <c r="V1424" i="32"/>
  <c r="Z1424" i="32"/>
  <c r="AG43" i="34" s="1"/>
  <c r="L1424" i="32"/>
  <c r="P1424" i="32"/>
  <c r="T1424" i="32"/>
  <c r="X1424" i="32"/>
  <c r="AA1412" i="32"/>
  <c r="W1412" i="32"/>
  <c r="S1412" i="32"/>
  <c r="O1412" i="32"/>
  <c r="N1412" i="32"/>
  <c r="V1412" i="32"/>
  <c r="Y1412" i="32"/>
  <c r="Q1412" i="32"/>
  <c r="R1412" i="32"/>
  <c r="P1412" i="32"/>
  <c r="X1412" i="32"/>
  <c r="U1412" i="32"/>
  <c r="Z1412" i="32"/>
  <c r="AG31" i="34" s="1"/>
  <c r="T1412" i="32"/>
  <c r="F1412" i="32"/>
  <c r="L1412" i="32"/>
  <c r="AB1412" i="32"/>
  <c r="AB1397" i="32"/>
  <c r="T1397" i="32"/>
  <c r="L1397" i="32"/>
  <c r="X1397" i="32"/>
  <c r="P1397" i="32"/>
  <c r="AA1397" i="32"/>
  <c r="W1397" i="32"/>
  <c r="S1397" i="32"/>
  <c r="O1397" i="32"/>
  <c r="N1397" i="32"/>
  <c r="V1397" i="32"/>
  <c r="Y1397" i="32"/>
  <c r="Q1397" i="32"/>
  <c r="R1397" i="32"/>
  <c r="U1397" i="32"/>
  <c r="F1397" i="32"/>
  <c r="Z1397" i="32"/>
  <c r="AG16" i="34" s="1"/>
  <c r="AA1408" i="32"/>
  <c r="W1408" i="32"/>
  <c r="S1408" i="32"/>
  <c r="O1408" i="32"/>
  <c r="N1408" i="32"/>
  <c r="V1408" i="32"/>
  <c r="U1408" i="32"/>
  <c r="F1408" i="32"/>
  <c r="Z1408" i="32"/>
  <c r="Y1408" i="32"/>
  <c r="Q1408" i="32"/>
  <c r="R1408" i="32"/>
  <c r="P1408" i="32"/>
  <c r="X1408" i="32"/>
  <c r="L1408" i="32"/>
  <c r="AB1408" i="32"/>
  <c r="T1408" i="32"/>
  <c r="AA1404" i="32"/>
  <c r="W1404" i="32"/>
  <c r="S1404" i="32"/>
  <c r="O1404" i="32"/>
  <c r="N1404" i="32"/>
  <c r="V1404" i="32"/>
  <c r="P1404" i="32"/>
  <c r="X1404" i="32"/>
  <c r="U1404" i="32"/>
  <c r="F1404" i="32"/>
  <c r="Z1404" i="32"/>
  <c r="AG23" i="34" s="1"/>
  <c r="T1404" i="32"/>
  <c r="Y1404" i="32"/>
  <c r="Q1404" i="32"/>
  <c r="R1404" i="32"/>
  <c r="L1404" i="32"/>
  <c r="AB1404" i="32"/>
  <c r="X1391" i="32"/>
  <c r="P1391" i="32"/>
  <c r="AB1391" i="32"/>
  <c r="L1391" i="32"/>
  <c r="T1391" i="32"/>
  <c r="Y1391" i="32"/>
  <c r="U1391" i="32"/>
  <c r="Q1391" i="32"/>
  <c r="F1391" i="32"/>
  <c r="R1391" i="32"/>
  <c r="Z1391" i="32"/>
  <c r="AG10" i="34" s="1"/>
  <c r="AA1391" i="32"/>
  <c r="S1391" i="32"/>
  <c r="N1391" i="32"/>
  <c r="W1391" i="32"/>
  <c r="O1391" i="32"/>
  <c r="V1391" i="32"/>
  <c r="X1399" i="32"/>
  <c r="P1399" i="32"/>
  <c r="AB1399" i="32"/>
  <c r="L1399" i="32"/>
  <c r="T1399" i="32"/>
  <c r="Y1399" i="32"/>
  <c r="U1399" i="32"/>
  <c r="Q1399" i="32"/>
  <c r="F1399" i="32"/>
  <c r="R1399" i="32"/>
  <c r="Z1399" i="32"/>
  <c r="AG18" i="34" s="1"/>
  <c r="AA1399" i="32"/>
  <c r="S1399" i="32"/>
  <c r="N1399" i="32"/>
  <c r="W1399" i="32"/>
  <c r="O1399" i="32"/>
  <c r="V1399" i="32"/>
  <c r="AA1398" i="32"/>
  <c r="W1398" i="32"/>
  <c r="S1398" i="32"/>
  <c r="O1398" i="32"/>
  <c r="N1398" i="32"/>
  <c r="V1398" i="32"/>
  <c r="L1398" i="32"/>
  <c r="T1398" i="32"/>
  <c r="AB1398" i="32"/>
  <c r="U1398" i="32"/>
  <c r="F1398" i="32"/>
  <c r="Z1398" i="32"/>
  <c r="AG17" i="34" s="1"/>
  <c r="P1398" i="32"/>
  <c r="Y1398" i="32"/>
  <c r="Q1398" i="32"/>
  <c r="R1398" i="32"/>
  <c r="X1398" i="32"/>
  <c r="AB1409" i="32"/>
  <c r="T1409" i="32"/>
  <c r="L1409" i="32"/>
  <c r="X1409" i="32"/>
  <c r="P1409" i="32"/>
  <c r="AA1409" i="32"/>
  <c r="W1409" i="32"/>
  <c r="S1409" i="32"/>
  <c r="O1409" i="32"/>
  <c r="N1409" i="32"/>
  <c r="V1409" i="32"/>
  <c r="U1409" i="32"/>
  <c r="F1409" i="32"/>
  <c r="Z1409" i="32"/>
  <c r="Y1409" i="32"/>
  <c r="Q1409" i="32"/>
  <c r="R1409" i="32"/>
  <c r="X1387" i="32"/>
  <c r="P1387" i="32"/>
  <c r="T1387" i="32"/>
  <c r="AB1387" i="32"/>
  <c r="L1387" i="32"/>
  <c r="Y1387" i="32"/>
  <c r="U1387" i="32"/>
  <c r="Q1387" i="32"/>
  <c r="F1387" i="32"/>
  <c r="R1387" i="32"/>
  <c r="Z1387" i="32"/>
  <c r="W1387" i="32"/>
  <c r="O1387" i="32"/>
  <c r="V1387" i="32"/>
  <c r="AA1387" i="32"/>
  <c r="S1387" i="32"/>
  <c r="N1387" i="32"/>
  <c r="AB1425" i="32"/>
  <c r="Y1425" i="32"/>
  <c r="U1425" i="32"/>
  <c r="Q1425" i="32"/>
  <c r="W1425" i="32"/>
  <c r="O1425" i="32"/>
  <c r="AA1425" i="32"/>
  <c r="F1425" i="32"/>
  <c r="S1425" i="32"/>
  <c r="N1425" i="32"/>
  <c r="R1425" i="32"/>
  <c r="V1425" i="32"/>
  <c r="Z1425" i="32"/>
  <c r="AG44" i="34" s="1"/>
  <c r="L1425" i="32"/>
  <c r="P1425" i="32"/>
  <c r="T1425" i="32"/>
  <c r="X1425" i="32"/>
  <c r="AA1400" i="32"/>
  <c r="W1400" i="32"/>
  <c r="S1400" i="32"/>
  <c r="O1400" i="32"/>
  <c r="N1400" i="32"/>
  <c r="V1400" i="32"/>
  <c r="P1400" i="32"/>
  <c r="X1400" i="32"/>
  <c r="U1400" i="32"/>
  <c r="F1400" i="32"/>
  <c r="Z1400" i="32"/>
  <c r="L1400" i="32"/>
  <c r="AB1400" i="32"/>
  <c r="Y1400" i="32"/>
  <c r="Q1400" i="32"/>
  <c r="R1400" i="32"/>
  <c r="T1400" i="32"/>
  <c r="AA1410" i="32"/>
  <c r="W1410" i="32"/>
  <c r="S1410" i="32"/>
  <c r="O1410" i="32"/>
  <c r="N1410" i="32"/>
  <c r="V1410" i="32"/>
  <c r="U1410" i="32"/>
  <c r="F1410" i="32"/>
  <c r="Z1410" i="32"/>
  <c r="AG29" i="34" s="1"/>
  <c r="Y1410" i="32"/>
  <c r="Q1410" i="32"/>
  <c r="R1410" i="32"/>
  <c r="L1410" i="32"/>
  <c r="T1410" i="32"/>
  <c r="AB1410" i="32"/>
  <c r="X1410" i="32"/>
  <c r="P1410" i="32"/>
  <c r="AA1418" i="32"/>
  <c r="W1418" i="32"/>
  <c r="S1418" i="32"/>
  <c r="O1418" i="32"/>
  <c r="N1418" i="32"/>
  <c r="V1418" i="32"/>
  <c r="Y1418" i="32"/>
  <c r="Q1418" i="32"/>
  <c r="R1418" i="32"/>
  <c r="F1418" i="32"/>
  <c r="L1418" i="32"/>
  <c r="T1418" i="32"/>
  <c r="AB1418" i="32"/>
  <c r="U1418" i="32"/>
  <c r="Z1418" i="32"/>
  <c r="P1418" i="32"/>
  <c r="X1418" i="32"/>
  <c r="AB1393" i="32"/>
  <c r="T1393" i="32"/>
  <c r="L1393" i="32"/>
  <c r="P1393" i="32"/>
  <c r="X1393" i="32"/>
  <c r="AA1393" i="32"/>
  <c r="W1393" i="32"/>
  <c r="S1393" i="32"/>
  <c r="O1393" i="32"/>
  <c r="N1393" i="32"/>
  <c r="V1393" i="32"/>
  <c r="U1393" i="32"/>
  <c r="F1393" i="32"/>
  <c r="Z1393" i="32"/>
  <c r="Y1393" i="32"/>
  <c r="Q1393" i="32"/>
  <c r="R1393" i="32"/>
  <c r="X1407" i="32"/>
  <c r="P1407" i="32"/>
  <c r="T1407" i="32"/>
  <c r="L1407" i="32"/>
  <c r="AB1407" i="32"/>
  <c r="Y1407" i="32"/>
  <c r="U1407" i="32"/>
  <c r="Q1407" i="32"/>
  <c r="F1407" i="32"/>
  <c r="R1407" i="32"/>
  <c r="Z1407" i="32"/>
  <c r="AA1407" i="32"/>
  <c r="S1407" i="32"/>
  <c r="N1407" i="32"/>
  <c r="W1407" i="32"/>
  <c r="O1407" i="32"/>
  <c r="V1407" i="32"/>
  <c r="AB973" i="32"/>
  <c r="Y973" i="32"/>
  <c r="U973" i="32"/>
  <c r="Q973" i="32"/>
  <c r="AA973" i="32"/>
  <c r="W973" i="32"/>
  <c r="S973" i="32"/>
  <c r="O973" i="32"/>
  <c r="F973" i="32"/>
  <c r="N973" i="32"/>
  <c r="R973" i="32"/>
  <c r="V973" i="32"/>
  <c r="Z973" i="32"/>
  <c r="X6" i="34" s="1"/>
  <c r="L973" i="32"/>
  <c r="P973" i="32"/>
  <c r="T973" i="32"/>
  <c r="X973" i="32"/>
  <c r="AB975" i="32"/>
  <c r="Y975" i="32"/>
  <c r="U975" i="32"/>
  <c r="Q975" i="32"/>
  <c r="AA975" i="32"/>
  <c r="W975" i="32"/>
  <c r="S975" i="32"/>
  <c r="O975" i="32"/>
  <c r="F975" i="32"/>
  <c r="N975" i="32"/>
  <c r="R975" i="32"/>
  <c r="V975" i="32"/>
  <c r="Z975" i="32"/>
  <c r="L975" i="32"/>
  <c r="P975" i="32"/>
  <c r="T975" i="32"/>
  <c r="X975" i="32"/>
  <c r="AB982" i="32"/>
  <c r="AA982" i="32"/>
  <c r="W982" i="32"/>
  <c r="S982" i="32"/>
  <c r="O982" i="32"/>
  <c r="F982" i="32"/>
  <c r="Y982" i="32"/>
  <c r="U982" i="32"/>
  <c r="Q982" i="32"/>
  <c r="N982" i="32"/>
  <c r="R982" i="32"/>
  <c r="V982" i="32"/>
  <c r="Z982" i="32"/>
  <c r="X15" i="34" s="1"/>
  <c r="L982" i="32"/>
  <c r="P982" i="32"/>
  <c r="T982" i="32"/>
  <c r="X982" i="32"/>
  <c r="AB972" i="32"/>
  <c r="AA972" i="32"/>
  <c r="W972" i="32"/>
  <c r="S972" i="32"/>
  <c r="O972" i="32"/>
  <c r="F972" i="32"/>
  <c r="Y972" i="32"/>
  <c r="U972" i="32"/>
  <c r="Q972" i="32"/>
  <c r="N972" i="32"/>
  <c r="R972" i="32"/>
  <c r="V972" i="32"/>
  <c r="Z972" i="32"/>
  <c r="X5" i="34" s="1"/>
  <c r="L972" i="32"/>
  <c r="P972" i="32"/>
  <c r="T972" i="32"/>
  <c r="X972" i="32"/>
  <c r="AB1001" i="32"/>
  <c r="X1001" i="32"/>
  <c r="T1001" i="32"/>
  <c r="P1001" i="32"/>
  <c r="W1001" i="32"/>
  <c r="O1001" i="32"/>
  <c r="N1001" i="32"/>
  <c r="L1001" i="32"/>
  <c r="Y1001" i="32"/>
  <c r="Z1001" i="32"/>
  <c r="X34" i="34" s="1"/>
  <c r="V1001" i="32"/>
  <c r="R1001" i="32"/>
  <c r="AA1001" i="32"/>
  <c r="S1001" i="32"/>
  <c r="F1001" i="32"/>
  <c r="F1002" i="32" s="1"/>
  <c r="F1003" i="32" s="1"/>
  <c r="F1004" i="32" s="1"/>
  <c r="F1005" i="32" s="1"/>
  <c r="F1006" i="32" s="1"/>
  <c r="F1007" i="32" s="1"/>
  <c r="F1008" i="32" s="1"/>
  <c r="F1009" i="32" s="1"/>
  <c r="F1010" i="32" s="1"/>
  <c r="F1011" i="32" s="1"/>
  <c r="F1012" i="32" s="1"/>
  <c r="F1013" i="32" s="1"/>
  <c r="U1001" i="32"/>
  <c r="Q1001" i="32"/>
  <c r="AB986" i="32"/>
  <c r="AA986" i="32"/>
  <c r="W986" i="32"/>
  <c r="S986" i="32"/>
  <c r="O986" i="32"/>
  <c r="F986" i="32"/>
  <c r="Y986" i="32"/>
  <c r="U986" i="32"/>
  <c r="Q986" i="32"/>
  <c r="N986" i="32"/>
  <c r="R986" i="32"/>
  <c r="V986" i="32"/>
  <c r="Z986" i="32"/>
  <c r="X19" i="34" s="1"/>
  <c r="L986" i="32"/>
  <c r="P986" i="32"/>
  <c r="T986" i="32"/>
  <c r="X986" i="32"/>
  <c r="V995" i="32"/>
  <c r="Y995" i="32"/>
  <c r="U995" i="32"/>
  <c r="Q995" i="32"/>
  <c r="F995" i="32"/>
  <c r="R995" i="32"/>
  <c r="P995" i="32"/>
  <c r="X995" i="32"/>
  <c r="AA995" i="32"/>
  <c r="W995" i="32"/>
  <c r="S995" i="32"/>
  <c r="O995" i="32"/>
  <c r="N995" i="32"/>
  <c r="Z995" i="32"/>
  <c r="L995" i="32"/>
  <c r="T995" i="32"/>
  <c r="AB995" i="32"/>
  <c r="AB988" i="32"/>
  <c r="AA988" i="32"/>
  <c r="W988" i="32"/>
  <c r="S988" i="32"/>
  <c r="O988" i="32"/>
  <c r="F988" i="32"/>
  <c r="Y988" i="32"/>
  <c r="U988" i="32"/>
  <c r="Q988" i="32"/>
  <c r="N988" i="32"/>
  <c r="R988" i="32"/>
  <c r="V988" i="32"/>
  <c r="Z988" i="32"/>
  <c r="L988" i="32"/>
  <c r="P988" i="32"/>
  <c r="T988" i="32"/>
  <c r="X988" i="32"/>
  <c r="X990" i="32"/>
  <c r="P990" i="32"/>
  <c r="AB990" i="32"/>
  <c r="T990" i="32"/>
  <c r="L990" i="32"/>
  <c r="Y990" i="32"/>
  <c r="U990" i="32"/>
  <c r="Q990" i="32"/>
  <c r="F990" i="32"/>
  <c r="R990" i="32"/>
  <c r="Z990" i="32"/>
  <c r="AA990" i="32"/>
  <c r="W990" i="32"/>
  <c r="S990" i="32"/>
  <c r="O990" i="32"/>
  <c r="N990" i="32"/>
  <c r="V990" i="32"/>
  <c r="AB979" i="32"/>
  <c r="Y979" i="32"/>
  <c r="U979" i="32"/>
  <c r="Q979" i="32"/>
  <c r="AA979" i="32"/>
  <c r="W979" i="32"/>
  <c r="S979" i="32"/>
  <c r="O979" i="32"/>
  <c r="F979" i="32"/>
  <c r="N979" i="32"/>
  <c r="R979" i="32"/>
  <c r="V979" i="32"/>
  <c r="Z979" i="32"/>
  <c r="X12" i="34" s="1"/>
  <c r="L979" i="32"/>
  <c r="P979" i="32"/>
  <c r="T979" i="32"/>
  <c r="X979" i="32"/>
  <c r="AA999" i="32"/>
  <c r="W999" i="32"/>
  <c r="S999" i="32"/>
  <c r="O999" i="32"/>
  <c r="N999" i="32"/>
  <c r="V999" i="32"/>
  <c r="P999" i="32"/>
  <c r="X999" i="32"/>
  <c r="Y999" i="32"/>
  <c r="U999" i="32"/>
  <c r="Q999" i="32"/>
  <c r="F999" i="32"/>
  <c r="R999" i="32"/>
  <c r="Z999" i="32"/>
  <c r="X32" i="34" s="1"/>
  <c r="L999" i="32"/>
  <c r="T999" i="32"/>
  <c r="AB999" i="32"/>
  <c r="AB978" i="32"/>
  <c r="AA978" i="32"/>
  <c r="W978" i="32"/>
  <c r="S978" i="32"/>
  <c r="O978" i="32"/>
  <c r="F978" i="32"/>
  <c r="Y978" i="32"/>
  <c r="U978" i="32"/>
  <c r="Q978" i="32"/>
  <c r="N978" i="32"/>
  <c r="R978" i="32"/>
  <c r="V978" i="32"/>
  <c r="Z978" i="32"/>
  <c r="L978" i="32"/>
  <c r="P978" i="32"/>
  <c r="T978" i="32"/>
  <c r="X978" i="32"/>
  <c r="AA993" i="32"/>
  <c r="W993" i="32"/>
  <c r="S993" i="32"/>
  <c r="O993" i="32"/>
  <c r="N993" i="32"/>
  <c r="V993" i="32"/>
  <c r="L993" i="32"/>
  <c r="T993" i="32"/>
  <c r="AB993" i="32"/>
  <c r="Y993" i="32"/>
  <c r="U993" i="32"/>
  <c r="Q993" i="32"/>
  <c r="F993" i="32"/>
  <c r="R993" i="32"/>
  <c r="Z993" i="32"/>
  <c r="X26" i="34" s="1"/>
  <c r="P993" i="32"/>
  <c r="X993" i="32"/>
  <c r="AB977" i="32"/>
  <c r="Y977" i="32"/>
  <c r="U977" i="32"/>
  <c r="Q977" i="32"/>
  <c r="AA977" i="32"/>
  <c r="W977" i="32"/>
  <c r="S977" i="32"/>
  <c r="O977" i="32"/>
  <c r="F977" i="32"/>
  <c r="N977" i="32"/>
  <c r="R977" i="32"/>
  <c r="V977" i="32"/>
  <c r="Z977" i="32"/>
  <c r="X10" i="34" s="1"/>
  <c r="L977" i="32"/>
  <c r="P977" i="32"/>
  <c r="T977" i="32"/>
  <c r="X977" i="32"/>
  <c r="AB984" i="32"/>
  <c r="AA984" i="32"/>
  <c r="W984" i="32"/>
  <c r="S984" i="32"/>
  <c r="O984" i="32"/>
  <c r="F984" i="32"/>
  <c r="Y984" i="32"/>
  <c r="U984" i="32"/>
  <c r="Q984" i="32"/>
  <c r="N984" i="32"/>
  <c r="R984" i="32"/>
  <c r="V984" i="32"/>
  <c r="Z984" i="32"/>
  <c r="X17" i="34" s="1"/>
  <c r="L984" i="32"/>
  <c r="P984" i="32"/>
  <c r="T984" i="32"/>
  <c r="X984" i="32"/>
  <c r="AB1345" i="32"/>
  <c r="T1345" i="32"/>
  <c r="L1345" i="32"/>
  <c r="X1345" i="32"/>
  <c r="P1345" i="32"/>
  <c r="AA1345" i="32"/>
  <c r="W1345" i="32"/>
  <c r="S1345" i="32"/>
  <c r="O1345" i="32"/>
  <c r="N1345" i="32"/>
  <c r="V1345" i="32"/>
  <c r="Y1345" i="32"/>
  <c r="U1345" i="32"/>
  <c r="Q1345" i="32"/>
  <c r="F1345" i="32"/>
  <c r="R1345" i="32"/>
  <c r="Z1345" i="32"/>
  <c r="AF10" i="34" s="1"/>
  <c r="AB1365" i="32"/>
  <c r="T1365" i="32"/>
  <c r="L1365" i="32"/>
  <c r="X1365" i="32"/>
  <c r="P1365" i="32"/>
  <c r="AA1365" i="32"/>
  <c r="W1365" i="32"/>
  <c r="S1365" i="32"/>
  <c r="O1365" i="32"/>
  <c r="N1365" i="32"/>
  <c r="V1365" i="32"/>
  <c r="Y1365" i="32"/>
  <c r="U1365" i="32"/>
  <c r="Q1365" i="32"/>
  <c r="F1365" i="32"/>
  <c r="R1365" i="32"/>
  <c r="Z1365" i="32"/>
  <c r="AF30" i="34" s="1"/>
  <c r="Y1356" i="32"/>
  <c r="U1356" i="32"/>
  <c r="Q1356" i="32"/>
  <c r="F1356" i="32"/>
  <c r="R1356" i="32"/>
  <c r="Z1356" i="32"/>
  <c r="AF21" i="34" s="1"/>
  <c r="P1356" i="32"/>
  <c r="X1356" i="32"/>
  <c r="AA1356" i="32"/>
  <c r="W1356" i="32"/>
  <c r="S1356" i="32"/>
  <c r="O1356" i="32"/>
  <c r="N1356" i="32"/>
  <c r="V1356" i="32"/>
  <c r="L1356" i="32"/>
  <c r="T1356" i="32"/>
  <c r="AB1356" i="32"/>
  <c r="X1343" i="32"/>
  <c r="P1343" i="32"/>
  <c r="T1343" i="32"/>
  <c r="L1343" i="32"/>
  <c r="AB1343" i="32"/>
  <c r="Y1343" i="32"/>
  <c r="U1343" i="32"/>
  <c r="Q1343" i="32"/>
  <c r="F1343" i="32"/>
  <c r="R1343" i="32"/>
  <c r="Z1343" i="32"/>
  <c r="AF8" i="34" s="1"/>
  <c r="AA1343" i="32"/>
  <c r="W1343" i="32"/>
  <c r="S1343" i="32"/>
  <c r="O1343" i="32"/>
  <c r="N1343" i="32"/>
  <c r="V1343" i="32"/>
  <c r="Y1354" i="32"/>
  <c r="U1354" i="32"/>
  <c r="Q1354" i="32"/>
  <c r="F1354" i="32"/>
  <c r="R1354" i="32"/>
  <c r="Z1354" i="32"/>
  <c r="AF19" i="34" s="1"/>
  <c r="L1354" i="32"/>
  <c r="T1354" i="32"/>
  <c r="AB1354" i="32"/>
  <c r="AA1354" i="32"/>
  <c r="W1354" i="32"/>
  <c r="S1354" i="32"/>
  <c r="O1354" i="32"/>
  <c r="N1354" i="32"/>
  <c r="V1354" i="32"/>
  <c r="P1354" i="32"/>
  <c r="X1354" i="32"/>
  <c r="AB1379" i="32"/>
  <c r="AA1379" i="32"/>
  <c r="W1379" i="32"/>
  <c r="S1379" i="32"/>
  <c r="O1379" i="32"/>
  <c r="F1379" i="32"/>
  <c r="Y1379" i="32"/>
  <c r="Q1379" i="32"/>
  <c r="U1379" i="32"/>
  <c r="L1379" i="32"/>
  <c r="P1379" i="32"/>
  <c r="T1379" i="32"/>
  <c r="X1379" i="32"/>
  <c r="N1379" i="32"/>
  <c r="R1379" i="32"/>
  <c r="V1379" i="32"/>
  <c r="Z1379" i="32"/>
  <c r="AF44" i="34" s="1"/>
  <c r="Y1342" i="32"/>
  <c r="U1342" i="32"/>
  <c r="Q1342" i="32"/>
  <c r="F1342" i="32"/>
  <c r="R1342" i="32"/>
  <c r="Z1342" i="32"/>
  <c r="L1342" i="32"/>
  <c r="T1342" i="32"/>
  <c r="AB1342" i="32"/>
  <c r="AA1342" i="32"/>
  <c r="W1342" i="32"/>
  <c r="S1342" i="32"/>
  <c r="O1342" i="32"/>
  <c r="N1342" i="32"/>
  <c r="V1342" i="32"/>
  <c r="P1342" i="32"/>
  <c r="X1342" i="32"/>
  <c r="AB1374" i="32"/>
  <c r="Y1374" i="32"/>
  <c r="U1374" i="32"/>
  <c r="Q1374" i="32"/>
  <c r="AA1374" i="32"/>
  <c r="S1374" i="32"/>
  <c r="F1374" i="32"/>
  <c r="W1374" i="32"/>
  <c r="O1374" i="32"/>
  <c r="L1374" i="32"/>
  <c r="P1374" i="32"/>
  <c r="T1374" i="32"/>
  <c r="X1374" i="32"/>
  <c r="N1374" i="32"/>
  <c r="R1374" i="32"/>
  <c r="V1374" i="32"/>
  <c r="Z1374" i="32"/>
  <c r="AF39" i="34" s="1"/>
  <c r="AB1353" i="32"/>
  <c r="T1353" i="32"/>
  <c r="L1353" i="32"/>
  <c r="X1353" i="32"/>
  <c r="P1353" i="32"/>
  <c r="AA1353" i="32"/>
  <c r="W1353" i="32"/>
  <c r="S1353" i="32"/>
  <c r="O1353" i="32"/>
  <c r="N1353" i="32"/>
  <c r="V1353" i="32"/>
  <c r="Y1353" i="32"/>
  <c r="U1353" i="32"/>
  <c r="Q1353" i="32"/>
  <c r="F1353" i="32"/>
  <c r="R1353" i="32"/>
  <c r="Z1353" i="32"/>
  <c r="AF18" i="34" s="1"/>
  <c r="Y1358" i="32"/>
  <c r="U1358" i="32"/>
  <c r="Q1358" i="32"/>
  <c r="F1358" i="32"/>
  <c r="R1358" i="32"/>
  <c r="Z1358" i="32"/>
  <c r="L1358" i="32"/>
  <c r="T1358" i="32"/>
  <c r="AB1358" i="32"/>
  <c r="AA1358" i="32"/>
  <c r="W1358" i="32"/>
  <c r="S1358" i="32"/>
  <c r="O1358" i="32"/>
  <c r="N1358" i="32"/>
  <c r="V1358" i="32"/>
  <c r="P1358" i="32"/>
  <c r="X1358" i="32"/>
  <c r="X1355" i="32"/>
  <c r="P1355" i="32"/>
  <c r="AB1355" i="32"/>
  <c r="L1355" i="32"/>
  <c r="T1355" i="32"/>
  <c r="Y1355" i="32"/>
  <c r="U1355" i="32"/>
  <c r="Q1355" i="32"/>
  <c r="F1355" i="32"/>
  <c r="R1355" i="32"/>
  <c r="Z1355" i="32"/>
  <c r="AA1355" i="32"/>
  <c r="W1355" i="32"/>
  <c r="S1355" i="32"/>
  <c r="O1355" i="32"/>
  <c r="N1355" i="32"/>
  <c r="V1355" i="32"/>
  <c r="Y1348" i="32"/>
  <c r="U1348" i="32"/>
  <c r="Q1348" i="32"/>
  <c r="F1348" i="32"/>
  <c r="R1348" i="32"/>
  <c r="Z1348" i="32"/>
  <c r="AF13" i="34" s="1"/>
  <c r="P1348" i="32"/>
  <c r="X1348" i="32"/>
  <c r="AA1348" i="32"/>
  <c r="W1348" i="32"/>
  <c r="S1348" i="32"/>
  <c r="O1348" i="32"/>
  <c r="N1348" i="32"/>
  <c r="V1348" i="32"/>
  <c r="L1348" i="32"/>
  <c r="T1348" i="32"/>
  <c r="AB1348" i="32"/>
  <c r="AB1341" i="32"/>
  <c r="T1341" i="32"/>
  <c r="L1341" i="32"/>
  <c r="P1341" i="32"/>
  <c r="X1341" i="32"/>
  <c r="AA1341" i="32"/>
  <c r="W1341" i="32"/>
  <c r="S1341" i="32"/>
  <c r="O1341" i="32"/>
  <c r="N1341" i="32"/>
  <c r="V1341" i="32"/>
  <c r="Y1341" i="32"/>
  <c r="U1341" i="32"/>
  <c r="Q1341" i="32"/>
  <c r="F1341" i="32"/>
  <c r="R1341" i="32"/>
  <c r="Z1341" i="32"/>
  <c r="Y1364" i="32"/>
  <c r="U1364" i="32"/>
  <c r="Q1364" i="32"/>
  <c r="F1364" i="32"/>
  <c r="R1364" i="32"/>
  <c r="Z1364" i="32"/>
  <c r="AF29" i="34" s="1"/>
  <c r="P1364" i="32"/>
  <c r="X1364" i="32"/>
  <c r="AA1364" i="32"/>
  <c r="W1364" i="32"/>
  <c r="S1364" i="32"/>
  <c r="O1364" i="32"/>
  <c r="N1364" i="32"/>
  <c r="V1364" i="32"/>
  <c r="L1364" i="32"/>
  <c r="T1364" i="32"/>
  <c r="AB1364" i="32"/>
  <c r="X1347" i="32"/>
  <c r="P1347" i="32"/>
  <c r="AB1347" i="32"/>
  <c r="L1347" i="32"/>
  <c r="T1347" i="32"/>
  <c r="Y1347" i="32"/>
  <c r="U1347" i="32"/>
  <c r="Q1347" i="32"/>
  <c r="F1347" i="32"/>
  <c r="R1347" i="32"/>
  <c r="Z1347" i="32"/>
  <c r="AF12" i="34" s="1"/>
  <c r="AA1347" i="32"/>
  <c r="W1347" i="32"/>
  <c r="S1347" i="32"/>
  <c r="O1347" i="32"/>
  <c r="N1347" i="32"/>
  <c r="V1347" i="32"/>
  <c r="AB1377" i="32"/>
  <c r="AA1377" i="32"/>
  <c r="W1377" i="32"/>
  <c r="S1377" i="32"/>
  <c r="O1377" i="32"/>
  <c r="F1377" i="32"/>
  <c r="U1377" i="32"/>
  <c r="Q1377" i="32"/>
  <c r="Y1377" i="32"/>
  <c r="L1377" i="32"/>
  <c r="P1377" i="32"/>
  <c r="T1377" i="32"/>
  <c r="X1377" i="32"/>
  <c r="N1377" i="32"/>
  <c r="R1377" i="32"/>
  <c r="V1377" i="32"/>
  <c r="Z1377" i="32"/>
  <c r="AF42" i="34" s="1"/>
  <c r="Y1346" i="32"/>
  <c r="U1346" i="32"/>
  <c r="Q1346" i="32"/>
  <c r="F1346" i="32"/>
  <c r="R1346" i="32"/>
  <c r="Z1346" i="32"/>
  <c r="AF11" i="34" s="1"/>
  <c r="L1346" i="32"/>
  <c r="T1346" i="32"/>
  <c r="AB1346" i="32"/>
  <c r="AA1346" i="32"/>
  <c r="W1346" i="32"/>
  <c r="S1346" i="32"/>
  <c r="O1346" i="32"/>
  <c r="N1346" i="32"/>
  <c r="V1346" i="32"/>
  <c r="P1346" i="32"/>
  <c r="X1346" i="32"/>
  <c r="AB1361" i="32"/>
  <c r="T1361" i="32"/>
  <c r="L1361" i="32"/>
  <c r="P1361" i="32"/>
  <c r="X1361" i="32"/>
  <c r="AA1361" i="32"/>
  <c r="W1361" i="32"/>
  <c r="S1361" i="32"/>
  <c r="O1361" i="32"/>
  <c r="N1361" i="32"/>
  <c r="V1361" i="32"/>
  <c r="Y1361" i="32"/>
  <c r="U1361" i="32"/>
  <c r="Q1361" i="32"/>
  <c r="F1361" i="32"/>
  <c r="R1361" i="32"/>
  <c r="Z1361" i="32"/>
  <c r="AF26" i="34" s="1"/>
  <c r="Y1360" i="32"/>
  <c r="U1360" i="32"/>
  <c r="Q1360" i="32"/>
  <c r="F1360" i="32"/>
  <c r="R1360" i="32"/>
  <c r="Z1360" i="32"/>
  <c r="AF25" i="34" s="1"/>
  <c r="P1360" i="32"/>
  <c r="X1360" i="32"/>
  <c r="AA1360" i="32"/>
  <c r="W1360" i="32"/>
  <c r="S1360" i="32"/>
  <c r="O1360" i="32"/>
  <c r="N1360" i="32"/>
  <c r="V1360" i="32"/>
  <c r="L1360" i="32"/>
  <c r="T1360" i="32"/>
  <c r="AB1360" i="32"/>
  <c r="X1351" i="32"/>
  <c r="P1351" i="32"/>
  <c r="T1351" i="32"/>
  <c r="AB1351" i="32"/>
  <c r="L1351" i="32"/>
  <c r="Y1351" i="32"/>
  <c r="U1351" i="32"/>
  <c r="Q1351" i="32"/>
  <c r="F1351" i="32"/>
  <c r="R1351" i="32"/>
  <c r="Z1351" i="32"/>
  <c r="AF16" i="34" s="1"/>
  <c r="AA1351" i="32"/>
  <c r="W1351" i="32"/>
  <c r="S1351" i="32"/>
  <c r="O1351" i="32"/>
  <c r="N1351" i="32"/>
  <c r="V1351" i="32"/>
  <c r="P1359" i="32"/>
  <c r="T1359" i="32"/>
  <c r="L1359" i="32"/>
  <c r="Y1359" i="32"/>
  <c r="W1359" i="32"/>
  <c r="S1359" i="32"/>
  <c r="O1359" i="32"/>
  <c r="AB1359" i="32"/>
  <c r="V1359" i="32"/>
  <c r="R1359" i="32"/>
  <c r="AA1359" i="32"/>
  <c r="Z1359" i="32"/>
  <c r="AF24" i="34" s="1"/>
  <c r="U1359" i="32"/>
  <c r="Q1359" i="32"/>
  <c r="F1359" i="32"/>
  <c r="X1359" i="32"/>
  <c r="N1359" i="32"/>
  <c r="AB1357" i="32"/>
  <c r="T1357" i="32"/>
  <c r="L1357" i="32"/>
  <c r="P1357" i="32"/>
  <c r="X1357" i="32"/>
  <c r="AA1357" i="32"/>
  <c r="W1357" i="32"/>
  <c r="S1357" i="32"/>
  <c r="O1357" i="32"/>
  <c r="N1357" i="32"/>
  <c r="V1357" i="32"/>
  <c r="Y1357" i="32"/>
  <c r="U1357" i="32"/>
  <c r="Q1357" i="32"/>
  <c r="F1357" i="32"/>
  <c r="R1357" i="32"/>
  <c r="Z1357" i="32"/>
  <c r="AF22" i="34" s="1"/>
  <c r="X1367" i="32"/>
  <c r="P1367" i="32"/>
  <c r="AB1367" i="32"/>
  <c r="L1367" i="32"/>
  <c r="T1367" i="32"/>
  <c r="Y1367" i="32"/>
  <c r="U1367" i="32"/>
  <c r="Q1367" i="32"/>
  <c r="F1367" i="32"/>
  <c r="R1367" i="32"/>
  <c r="Z1367" i="32"/>
  <c r="AF32" i="34" s="1"/>
  <c r="AA1367" i="32"/>
  <c r="W1367" i="32"/>
  <c r="S1367" i="32"/>
  <c r="O1367" i="32"/>
  <c r="N1367" i="32"/>
  <c r="V1367" i="32"/>
  <c r="AB1487" i="32"/>
  <c r="T1487" i="32"/>
  <c r="L1487" i="32"/>
  <c r="X1487" i="32"/>
  <c r="P1487" i="32"/>
  <c r="Y1487" i="32"/>
  <c r="U1487" i="32"/>
  <c r="Q1487" i="32"/>
  <c r="F1487" i="32"/>
  <c r="R1487" i="32"/>
  <c r="Z1487" i="32"/>
  <c r="AI14" i="34" s="1"/>
  <c r="AA1487" i="32"/>
  <c r="W1487" i="32"/>
  <c r="S1487" i="32"/>
  <c r="O1487" i="32"/>
  <c r="N1487" i="32"/>
  <c r="V1487" i="32"/>
  <c r="X1493" i="32"/>
  <c r="P1493" i="32"/>
  <c r="T1493" i="32"/>
  <c r="AB1493" i="32"/>
  <c r="L1493" i="32"/>
  <c r="AA1493" i="32"/>
  <c r="W1493" i="32"/>
  <c r="S1493" i="32"/>
  <c r="O1493" i="32"/>
  <c r="N1493" i="32"/>
  <c r="V1493" i="32"/>
  <c r="Y1493" i="32"/>
  <c r="U1493" i="32"/>
  <c r="Q1493" i="32"/>
  <c r="F1493" i="32"/>
  <c r="R1493" i="32"/>
  <c r="Z1493" i="32"/>
  <c r="AI20" i="34" s="1"/>
  <c r="AB1513" i="32"/>
  <c r="AA1513" i="32"/>
  <c r="W1513" i="32"/>
  <c r="S1513" i="32"/>
  <c r="O1513" i="32"/>
  <c r="F1513" i="32"/>
  <c r="U1513" i="32"/>
  <c r="Q1513" i="32"/>
  <c r="Y1513" i="32"/>
  <c r="N1513" i="32"/>
  <c r="R1513" i="32"/>
  <c r="V1513" i="32"/>
  <c r="Z1513" i="32"/>
  <c r="AI40" i="34" s="1"/>
  <c r="L1513" i="32"/>
  <c r="T1513" i="32"/>
  <c r="P1513" i="32"/>
  <c r="X1513" i="32"/>
  <c r="AA1488" i="32"/>
  <c r="W1488" i="32"/>
  <c r="S1488" i="32"/>
  <c r="O1488" i="32"/>
  <c r="N1488" i="32"/>
  <c r="V1488" i="32"/>
  <c r="P1488" i="32"/>
  <c r="X1488" i="32"/>
  <c r="Y1488" i="32"/>
  <c r="U1488" i="32"/>
  <c r="Q1488" i="32"/>
  <c r="F1488" i="32"/>
  <c r="R1488" i="32"/>
  <c r="Z1488" i="32"/>
  <c r="AI15" i="34" s="1"/>
  <c r="L1488" i="32"/>
  <c r="T1488" i="32"/>
  <c r="AB1488" i="32"/>
  <c r="AB1514" i="32"/>
  <c r="Y1514" i="32"/>
  <c r="U1514" i="32"/>
  <c r="Q1514" i="32"/>
  <c r="AA1514" i="32"/>
  <c r="S1514" i="32"/>
  <c r="F1514" i="32"/>
  <c r="O1514" i="32"/>
  <c r="W1514" i="32"/>
  <c r="N1514" i="32"/>
  <c r="R1514" i="32"/>
  <c r="V1514" i="32"/>
  <c r="Z1514" i="32"/>
  <c r="AI41" i="34" s="1"/>
  <c r="L1514" i="32"/>
  <c r="T1514" i="32"/>
  <c r="P1514" i="32"/>
  <c r="X1514" i="32"/>
  <c r="P1497" i="32"/>
  <c r="L1497" i="32"/>
  <c r="T1497" i="32"/>
  <c r="AA1497" i="32"/>
  <c r="Z1497" i="32"/>
  <c r="AI24" i="34" s="1"/>
  <c r="U1497" i="32"/>
  <c r="Q1497" i="32"/>
  <c r="F1497" i="32"/>
  <c r="X1497" i="32"/>
  <c r="N1497" i="32"/>
  <c r="Y1497" i="32"/>
  <c r="W1497" i="32"/>
  <c r="S1497" i="32"/>
  <c r="O1497" i="32"/>
  <c r="AB1497" i="32"/>
  <c r="V1497" i="32"/>
  <c r="R1497" i="32"/>
  <c r="AB1512" i="32"/>
  <c r="Y1512" i="32"/>
  <c r="U1512" i="32"/>
  <c r="Q1512" i="32"/>
  <c r="W1512" i="32"/>
  <c r="O1512" i="32"/>
  <c r="S1512" i="32"/>
  <c r="F1512" i="32"/>
  <c r="AA1512" i="32"/>
  <c r="N1512" i="32"/>
  <c r="R1512" i="32"/>
  <c r="V1512" i="32"/>
  <c r="Z1512" i="32"/>
  <c r="AI39" i="34" s="1"/>
  <c r="L1512" i="32"/>
  <c r="T1512" i="32"/>
  <c r="P1512" i="32"/>
  <c r="X1512" i="32"/>
  <c r="X1501" i="32"/>
  <c r="P1501" i="32"/>
  <c r="AB1501" i="32"/>
  <c r="L1501" i="32"/>
  <c r="T1501" i="32"/>
  <c r="AA1501" i="32"/>
  <c r="W1501" i="32"/>
  <c r="S1501" i="32"/>
  <c r="O1501" i="32"/>
  <c r="N1501" i="32"/>
  <c r="V1501" i="32"/>
  <c r="U1501" i="32"/>
  <c r="F1501" i="32"/>
  <c r="Z1501" i="32"/>
  <c r="AI28" i="34" s="1"/>
  <c r="Y1501" i="32"/>
  <c r="Q1501" i="32"/>
  <c r="R1501" i="32"/>
  <c r="X1485" i="32"/>
  <c r="P1485" i="32"/>
  <c r="T1485" i="32"/>
  <c r="L1485" i="32"/>
  <c r="AB1485" i="32"/>
  <c r="AA1485" i="32"/>
  <c r="W1485" i="32"/>
  <c r="S1485" i="32"/>
  <c r="O1485" i="32"/>
  <c r="N1485" i="32"/>
  <c r="V1485" i="32"/>
  <c r="Y1485" i="32"/>
  <c r="U1485" i="32"/>
  <c r="Q1485" i="32"/>
  <c r="F1485" i="32"/>
  <c r="R1485" i="32"/>
  <c r="Z1485" i="32"/>
  <c r="AI12" i="34" s="1"/>
  <c r="AA1504" i="32"/>
  <c r="W1504" i="32"/>
  <c r="S1504" i="32"/>
  <c r="O1504" i="32"/>
  <c r="N1504" i="32"/>
  <c r="V1504" i="32"/>
  <c r="P1504" i="32"/>
  <c r="X1504" i="32"/>
  <c r="Y1504" i="32"/>
  <c r="U1504" i="32"/>
  <c r="Q1504" i="32"/>
  <c r="F1504" i="32"/>
  <c r="R1504" i="32"/>
  <c r="Z1504" i="32"/>
  <c r="AI31" i="34" s="1"/>
  <c r="T1504" i="32"/>
  <c r="L1504" i="32"/>
  <c r="AB1504" i="32"/>
  <c r="AA1498" i="32"/>
  <c r="W1498" i="32"/>
  <c r="S1498" i="32"/>
  <c r="O1498" i="32"/>
  <c r="N1498" i="32"/>
  <c r="V1498" i="32"/>
  <c r="L1498" i="32"/>
  <c r="T1498" i="32"/>
  <c r="AB1498" i="32"/>
  <c r="Y1498" i="32"/>
  <c r="U1498" i="32"/>
  <c r="Q1498" i="32"/>
  <c r="F1498" i="32"/>
  <c r="R1498" i="32"/>
  <c r="Z1498" i="32"/>
  <c r="AI25" i="34" s="1"/>
  <c r="P1498" i="32"/>
  <c r="X1498" i="32"/>
  <c r="AB1495" i="32"/>
  <c r="T1495" i="32"/>
  <c r="L1495" i="32"/>
  <c r="X1495" i="32"/>
  <c r="P1495" i="32"/>
  <c r="Y1495" i="32"/>
  <c r="U1495" i="32"/>
  <c r="Q1495" i="32"/>
  <c r="F1495" i="32"/>
  <c r="R1495" i="32"/>
  <c r="Z1495" i="32"/>
  <c r="AA1495" i="32"/>
  <c r="W1495" i="32"/>
  <c r="S1495" i="32"/>
  <c r="O1495" i="32"/>
  <c r="N1495" i="32"/>
  <c r="V1495" i="32"/>
  <c r="AB1503" i="32"/>
  <c r="T1503" i="32"/>
  <c r="L1503" i="32"/>
  <c r="P1503" i="32"/>
  <c r="X1503" i="32"/>
  <c r="Y1503" i="32"/>
  <c r="U1503" i="32"/>
  <c r="Q1503" i="32"/>
  <c r="F1503" i="32"/>
  <c r="R1503" i="32"/>
  <c r="Z1503" i="32"/>
  <c r="AI30" i="34" s="1"/>
  <c r="W1503" i="32"/>
  <c r="O1503" i="32"/>
  <c r="V1503" i="32"/>
  <c r="AA1503" i="32"/>
  <c r="S1503" i="32"/>
  <c r="N1503" i="32"/>
  <c r="AB1507" i="32"/>
  <c r="T1507" i="32"/>
  <c r="L1507" i="32"/>
  <c r="X1507" i="32"/>
  <c r="P1507" i="32"/>
  <c r="Y1507" i="32"/>
  <c r="U1507" i="32"/>
  <c r="Q1507" i="32"/>
  <c r="F1507" i="32"/>
  <c r="R1507" i="32"/>
  <c r="Z1507" i="32"/>
  <c r="AA1507" i="32"/>
  <c r="S1507" i="32"/>
  <c r="N1507" i="32"/>
  <c r="W1507" i="32"/>
  <c r="O1507" i="32"/>
  <c r="V1507" i="32"/>
  <c r="AA1486" i="32"/>
  <c r="W1486" i="32"/>
  <c r="S1486" i="32"/>
  <c r="O1486" i="32"/>
  <c r="N1486" i="32"/>
  <c r="V1486" i="32"/>
  <c r="L1486" i="32"/>
  <c r="T1486" i="32"/>
  <c r="AB1486" i="32"/>
  <c r="Y1486" i="32"/>
  <c r="U1486" i="32"/>
  <c r="Q1486" i="32"/>
  <c r="F1486" i="32"/>
  <c r="R1486" i="32"/>
  <c r="Z1486" i="32"/>
  <c r="AI13" i="34" s="1"/>
  <c r="P1486" i="32"/>
  <c r="X1486" i="32"/>
  <c r="AB1517" i="32"/>
  <c r="AA1517" i="32"/>
  <c r="W1517" i="32"/>
  <c r="S1517" i="32"/>
  <c r="O1517" i="32"/>
  <c r="F1517" i="32"/>
  <c r="U1517" i="32"/>
  <c r="Y1517" i="32"/>
  <c r="Q1517" i="32"/>
  <c r="N1517" i="32"/>
  <c r="R1517" i="32"/>
  <c r="V1517" i="32"/>
  <c r="Z1517" i="32"/>
  <c r="AI44" i="34" s="1"/>
  <c r="L1517" i="32"/>
  <c r="T1517" i="32"/>
  <c r="P1517" i="32"/>
  <c r="X1517" i="32"/>
  <c r="U1511" i="32"/>
  <c r="L1511" i="32"/>
  <c r="P1511" i="32"/>
  <c r="Z1511" i="32"/>
  <c r="AI38" i="34" s="1"/>
  <c r="V1511" i="32"/>
  <c r="AA1511" i="32"/>
  <c r="S1511" i="32"/>
  <c r="O1511" i="32"/>
  <c r="N1511" i="32"/>
  <c r="Y1511" i="32"/>
  <c r="X1511" i="32"/>
  <c r="W1511" i="32"/>
  <c r="F1511" i="32"/>
  <c r="AB1511" i="32"/>
  <c r="T1511" i="32"/>
  <c r="Q1511" i="32"/>
  <c r="R1511" i="32"/>
  <c r="AA1478" i="32"/>
  <c r="W1478" i="32"/>
  <c r="S1478" i="32"/>
  <c r="O1478" i="32"/>
  <c r="N1478" i="32"/>
  <c r="V1478" i="32"/>
  <c r="L1478" i="32"/>
  <c r="T1478" i="32"/>
  <c r="AB1478" i="32"/>
  <c r="Y1478" i="32"/>
  <c r="U1478" i="32"/>
  <c r="Q1478" i="32"/>
  <c r="F1478" i="32"/>
  <c r="R1478" i="32"/>
  <c r="Z1478" i="32"/>
  <c r="AI5" i="34" s="1"/>
  <c r="P1478" i="32"/>
  <c r="X1478" i="32"/>
  <c r="AB1518" i="32"/>
  <c r="Y1518" i="32"/>
  <c r="U1518" i="32"/>
  <c r="Q1518" i="32"/>
  <c r="AA1518" i="32"/>
  <c r="S1518" i="32"/>
  <c r="F1518" i="32"/>
  <c r="W1518" i="32"/>
  <c r="O1518" i="32"/>
  <c r="N1518" i="32"/>
  <c r="R1518" i="32"/>
  <c r="V1518" i="32"/>
  <c r="Z1518" i="32"/>
  <c r="AI45" i="34" s="1"/>
  <c r="L1518" i="32"/>
  <c r="T1518" i="32"/>
  <c r="P1518" i="32"/>
  <c r="X1518" i="32"/>
  <c r="AB854" i="32"/>
  <c r="T854" i="32"/>
  <c r="L854" i="32"/>
  <c r="P854" i="32"/>
  <c r="X854" i="32"/>
  <c r="AA854" i="32"/>
  <c r="W854" i="32"/>
  <c r="S854" i="32"/>
  <c r="O854" i="32"/>
  <c r="N854" i="32"/>
  <c r="V854" i="32"/>
  <c r="Y854" i="32"/>
  <c r="U854" i="32"/>
  <c r="Q854" i="32"/>
  <c r="F854" i="32"/>
  <c r="R854" i="32"/>
  <c r="Z854" i="32"/>
  <c r="Y837" i="32"/>
  <c r="U837" i="32"/>
  <c r="Q837" i="32"/>
  <c r="F837" i="32"/>
  <c r="R837" i="32"/>
  <c r="Z837" i="32"/>
  <c r="P837" i="32"/>
  <c r="X837" i="32"/>
  <c r="AA837" i="32"/>
  <c r="W837" i="32"/>
  <c r="S837" i="32"/>
  <c r="O837" i="32"/>
  <c r="N837" i="32"/>
  <c r="V837" i="32"/>
  <c r="L837" i="32"/>
  <c r="T837" i="32"/>
  <c r="AB837" i="32"/>
  <c r="AB857" i="32"/>
  <c r="T857" i="32"/>
  <c r="L857" i="32"/>
  <c r="P857" i="32"/>
  <c r="X857" i="32"/>
  <c r="Y857" i="32"/>
  <c r="U857" i="32"/>
  <c r="Q857" i="32"/>
  <c r="F857" i="32"/>
  <c r="R857" i="32"/>
  <c r="Z857" i="32"/>
  <c r="AA857" i="32"/>
  <c r="W857" i="32"/>
  <c r="S857" i="32"/>
  <c r="O857" i="32"/>
  <c r="N857" i="32"/>
  <c r="V857" i="32"/>
  <c r="X848" i="32"/>
  <c r="P848" i="32"/>
  <c r="T848" i="32"/>
  <c r="AB848" i="32"/>
  <c r="L848" i="32"/>
  <c r="Y848" i="32"/>
  <c r="U848" i="32"/>
  <c r="Q848" i="32"/>
  <c r="F848" i="32"/>
  <c r="R848" i="32"/>
  <c r="Z848" i="32"/>
  <c r="AA848" i="32"/>
  <c r="W848" i="32"/>
  <c r="S848" i="32"/>
  <c r="O848" i="32"/>
  <c r="N848" i="32"/>
  <c r="V848" i="32"/>
  <c r="Y849" i="32"/>
  <c r="U849" i="32"/>
  <c r="Q849" i="32"/>
  <c r="F849" i="32"/>
  <c r="R849" i="32"/>
  <c r="Z849" i="32"/>
  <c r="P849" i="32"/>
  <c r="X849" i="32"/>
  <c r="AA849" i="32"/>
  <c r="W849" i="32"/>
  <c r="S849" i="32"/>
  <c r="O849" i="32"/>
  <c r="N849" i="32"/>
  <c r="V849" i="32"/>
  <c r="L849" i="32"/>
  <c r="T849" i="32"/>
  <c r="AB849" i="32"/>
  <c r="Y843" i="32"/>
  <c r="U843" i="32"/>
  <c r="Q843" i="32"/>
  <c r="F843" i="32"/>
  <c r="R843" i="32"/>
  <c r="Z843" i="32"/>
  <c r="L843" i="32"/>
  <c r="T843" i="32"/>
  <c r="AB843" i="32"/>
  <c r="AA843" i="32"/>
  <c r="W843" i="32"/>
  <c r="S843" i="32"/>
  <c r="O843" i="32"/>
  <c r="N843" i="32"/>
  <c r="V843" i="32"/>
  <c r="P843" i="32"/>
  <c r="X843" i="32"/>
  <c r="Y845" i="32"/>
  <c r="U845" i="32"/>
  <c r="Q845" i="32"/>
  <c r="F845" i="32"/>
  <c r="R845" i="32"/>
  <c r="Z845" i="32"/>
  <c r="P845" i="32"/>
  <c r="X845" i="32"/>
  <c r="AA845" i="32"/>
  <c r="W845" i="32"/>
  <c r="S845" i="32"/>
  <c r="O845" i="32"/>
  <c r="N845" i="32"/>
  <c r="V845" i="32"/>
  <c r="L845" i="32"/>
  <c r="T845" i="32"/>
  <c r="AB845" i="32"/>
  <c r="X844" i="32"/>
  <c r="P844" i="32"/>
  <c r="T844" i="32"/>
  <c r="L844" i="32"/>
  <c r="AB844" i="32"/>
  <c r="Y844" i="32"/>
  <c r="U844" i="32"/>
  <c r="Q844" i="32"/>
  <c r="F844" i="32"/>
  <c r="R844" i="32"/>
  <c r="Z844" i="32"/>
  <c r="AA844" i="32"/>
  <c r="W844" i="32"/>
  <c r="S844" i="32"/>
  <c r="O844" i="32"/>
  <c r="N844" i="32"/>
  <c r="V844" i="32"/>
  <c r="Y855" i="32"/>
  <c r="U855" i="32"/>
  <c r="Q855" i="32"/>
  <c r="F855" i="32"/>
  <c r="R855" i="32"/>
  <c r="Z855" i="32"/>
  <c r="L855" i="32"/>
  <c r="T855" i="32"/>
  <c r="AB855" i="32"/>
  <c r="AA855" i="32"/>
  <c r="W855" i="32"/>
  <c r="S855" i="32"/>
  <c r="O855" i="32"/>
  <c r="N855" i="32"/>
  <c r="V855" i="32"/>
  <c r="P855" i="32"/>
  <c r="X855" i="32"/>
  <c r="Y839" i="32"/>
  <c r="U839" i="32"/>
  <c r="Q839" i="32"/>
  <c r="F839" i="32"/>
  <c r="R839" i="32"/>
  <c r="Z839" i="32"/>
  <c r="L839" i="32"/>
  <c r="T839" i="32"/>
  <c r="AB839" i="32"/>
  <c r="AA839" i="32"/>
  <c r="W839" i="32"/>
  <c r="S839" i="32"/>
  <c r="O839" i="32"/>
  <c r="N839" i="32"/>
  <c r="V839" i="32"/>
  <c r="P839" i="32"/>
  <c r="X839" i="32"/>
  <c r="Y841" i="32"/>
  <c r="U841" i="32"/>
  <c r="Q841" i="32"/>
  <c r="F841" i="32"/>
  <c r="R841" i="32"/>
  <c r="Z841" i="32"/>
  <c r="P841" i="32"/>
  <c r="X841" i="32"/>
  <c r="AA841" i="32"/>
  <c r="W841" i="32"/>
  <c r="S841" i="32"/>
  <c r="O841" i="32"/>
  <c r="N841" i="32"/>
  <c r="V841" i="32"/>
  <c r="L841" i="32"/>
  <c r="T841" i="32"/>
  <c r="AB841" i="32"/>
  <c r="Z856" i="32"/>
  <c r="P856" i="32"/>
  <c r="L856" i="32"/>
  <c r="T856" i="32"/>
  <c r="Y856" i="32"/>
  <c r="AB856" i="32"/>
  <c r="U856" i="32"/>
  <c r="Q856" i="32"/>
  <c r="F856" i="32"/>
  <c r="R856" i="32"/>
  <c r="AA856" i="32"/>
  <c r="W856" i="32"/>
  <c r="X856" i="32"/>
  <c r="S856" i="32"/>
  <c r="O856" i="32"/>
  <c r="N856" i="32"/>
  <c r="V856" i="32"/>
  <c r="X852" i="32"/>
  <c r="P852" i="32"/>
  <c r="AB852" i="32"/>
  <c r="T852" i="32"/>
  <c r="L852" i="32"/>
  <c r="Y852" i="32"/>
  <c r="U852" i="32"/>
  <c r="Q852" i="32"/>
  <c r="F852" i="32"/>
  <c r="R852" i="32"/>
  <c r="Z852" i="32"/>
  <c r="AA852" i="32"/>
  <c r="W852" i="32"/>
  <c r="S852" i="32"/>
  <c r="O852" i="32"/>
  <c r="N852" i="32"/>
  <c r="V852" i="32"/>
  <c r="AB834" i="32"/>
  <c r="T834" i="32"/>
  <c r="L834" i="32"/>
  <c r="X834" i="32"/>
  <c r="P834" i="32"/>
  <c r="AA834" i="32"/>
  <c r="W834" i="32"/>
  <c r="S834" i="32"/>
  <c r="O834" i="32"/>
  <c r="N834" i="32"/>
  <c r="V834" i="32"/>
  <c r="Y834" i="32"/>
  <c r="U834" i="32"/>
  <c r="Q834" i="32"/>
  <c r="F834" i="32"/>
  <c r="R834" i="32"/>
  <c r="Z834" i="32"/>
  <c r="X1043" i="32"/>
  <c r="P1043" i="32"/>
  <c r="T1043" i="32"/>
  <c r="AB1043" i="32"/>
  <c r="L1043" i="32"/>
  <c r="Y1043" i="32"/>
  <c r="U1043" i="32"/>
  <c r="Q1043" i="32"/>
  <c r="F1043" i="32"/>
  <c r="R1043" i="32"/>
  <c r="Z1043" i="32"/>
  <c r="Y30" i="34" s="1"/>
  <c r="AA1043" i="32"/>
  <c r="W1043" i="32"/>
  <c r="S1043" i="32"/>
  <c r="O1043" i="32"/>
  <c r="N1043" i="32"/>
  <c r="V1043" i="32"/>
  <c r="X1023" i="32"/>
  <c r="P1023" i="32"/>
  <c r="AB1023" i="32"/>
  <c r="L1023" i="32"/>
  <c r="T1023" i="32"/>
  <c r="AA1023" i="32"/>
  <c r="W1023" i="32"/>
  <c r="S1023" i="32"/>
  <c r="O1023" i="32"/>
  <c r="N1023" i="32"/>
  <c r="V1023" i="32"/>
  <c r="Y1023" i="32"/>
  <c r="U1023" i="32"/>
  <c r="Q1023" i="32"/>
  <c r="F1023" i="32"/>
  <c r="R1023" i="32"/>
  <c r="Z1023" i="32"/>
  <c r="Y10" i="34" s="1"/>
  <c r="AA1040" i="32"/>
  <c r="W1040" i="32"/>
  <c r="N1040" i="32"/>
  <c r="R1040" i="32"/>
  <c r="V1040" i="32"/>
  <c r="O1040" i="32"/>
  <c r="S1040" i="32"/>
  <c r="X1040" i="32"/>
  <c r="Y1040" i="32"/>
  <c r="L1040" i="32"/>
  <c r="P1040" i="32"/>
  <c r="T1040" i="32"/>
  <c r="Z1040" i="32"/>
  <c r="Y27" i="34" s="1"/>
  <c r="F1040" i="32"/>
  <c r="Q1040" i="32"/>
  <c r="U1040" i="32"/>
  <c r="AB1040" i="32"/>
  <c r="AB1041" i="32"/>
  <c r="T1041" i="32"/>
  <c r="L1041" i="32"/>
  <c r="P1041" i="32"/>
  <c r="X1041" i="32"/>
  <c r="AA1041" i="32"/>
  <c r="W1041" i="32"/>
  <c r="S1041" i="32"/>
  <c r="O1041" i="32"/>
  <c r="N1041" i="32"/>
  <c r="V1041" i="32"/>
  <c r="Y1041" i="32"/>
  <c r="U1041" i="32"/>
  <c r="Q1041" i="32"/>
  <c r="F1041" i="32"/>
  <c r="R1041" i="32"/>
  <c r="Z1041" i="32"/>
  <c r="Y28" i="34" s="1"/>
  <c r="AA1038" i="32"/>
  <c r="L1038" i="32"/>
  <c r="P1038" i="32"/>
  <c r="T1038" i="32"/>
  <c r="X1038" i="32"/>
  <c r="AB1038" i="32"/>
  <c r="O1038" i="32"/>
  <c r="S1038" i="32"/>
  <c r="W1038" i="32"/>
  <c r="N1038" i="32"/>
  <c r="R1038" i="32"/>
  <c r="V1038" i="32"/>
  <c r="Z1038" i="32"/>
  <c r="F1038" i="32"/>
  <c r="Q1038" i="32"/>
  <c r="U1038" i="32"/>
  <c r="Y1038" i="32"/>
  <c r="AB1021" i="32"/>
  <c r="T1021" i="32"/>
  <c r="L1021" i="32"/>
  <c r="X1021" i="32"/>
  <c r="P1021" i="32"/>
  <c r="Y1021" i="32"/>
  <c r="U1021" i="32"/>
  <c r="Q1021" i="32"/>
  <c r="F1021" i="32"/>
  <c r="R1021" i="32"/>
  <c r="Z1021" i="32"/>
  <c r="Y8" i="34" s="1"/>
  <c r="AA1021" i="32"/>
  <c r="W1021" i="32"/>
  <c r="S1021" i="32"/>
  <c r="O1021" i="32"/>
  <c r="N1021" i="32"/>
  <c r="V1021" i="32"/>
  <c r="AA1028" i="32"/>
  <c r="W1028" i="32"/>
  <c r="S1028" i="32"/>
  <c r="O1028" i="32"/>
  <c r="N1028" i="32"/>
  <c r="V1028" i="32"/>
  <c r="L1028" i="32"/>
  <c r="T1028" i="32"/>
  <c r="AB1028" i="32"/>
  <c r="Y1028" i="32"/>
  <c r="U1028" i="32"/>
  <c r="Q1028" i="32"/>
  <c r="F1028" i="32"/>
  <c r="R1028" i="32"/>
  <c r="Z1028" i="32"/>
  <c r="Y15" i="34" s="1"/>
  <c r="P1028" i="32"/>
  <c r="X1028" i="32"/>
  <c r="AA1034" i="32"/>
  <c r="N1034" i="32"/>
  <c r="R1034" i="32"/>
  <c r="V1034" i="32"/>
  <c r="Z1034" i="32"/>
  <c r="O1034" i="32"/>
  <c r="S1034" i="32"/>
  <c r="W1034" i="32"/>
  <c r="L1034" i="32"/>
  <c r="P1034" i="32"/>
  <c r="T1034" i="32"/>
  <c r="X1034" i="32"/>
  <c r="AB1034" i="32"/>
  <c r="F1034" i="32"/>
  <c r="Q1034" i="32"/>
  <c r="U1034" i="32"/>
  <c r="Y1034" i="32"/>
  <c r="X1047" i="32"/>
  <c r="P1047" i="32"/>
  <c r="AB1047" i="32"/>
  <c r="L1047" i="32"/>
  <c r="T1047" i="32"/>
  <c r="Y1047" i="32"/>
  <c r="U1047" i="32"/>
  <c r="Q1047" i="32"/>
  <c r="F1047" i="32"/>
  <c r="R1047" i="32"/>
  <c r="Z1047" i="32"/>
  <c r="Y34" i="34" s="1"/>
  <c r="AA1047" i="32"/>
  <c r="W1047" i="32"/>
  <c r="S1047" i="32"/>
  <c r="O1047" i="32"/>
  <c r="N1047" i="32"/>
  <c r="V1047" i="32"/>
  <c r="AA1042" i="32"/>
  <c r="W1042" i="32"/>
  <c r="S1042" i="32"/>
  <c r="O1042" i="32"/>
  <c r="N1042" i="32"/>
  <c r="V1042" i="32"/>
  <c r="L1042" i="32"/>
  <c r="T1042" i="32"/>
  <c r="AB1042" i="32"/>
  <c r="Y1042" i="32"/>
  <c r="U1042" i="32"/>
  <c r="Q1042" i="32"/>
  <c r="F1042" i="32"/>
  <c r="R1042" i="32"/>
  <c r="Z1042" i="32"/>
  <c r="Y29" i="34" s="1"/>
  <c r="P1042" i="32"/>
  <c r="X1042" i="32"/>
  <c r="AB1029" i="32"/>
  <c r="T1029" i="32"/>
  <c r="L1029" i="32"/>
  <c r="X1029" i="32"/>
  <c r="P1029" i="32"/>
  <c r="Y1029" i="32"/>
  <c r="U1029" i="32"/>
  <c r="Q1029" i="32"/>
  <c r="F1029" i="32"/>
  <c r="R1029" i="32"/>
  <c r="Z1029" i="32"/>
  <c r="Y16" i="34" s="1"/>
  <c r="AA1029" i="32"/>
  <c r="W1029" i="32"/>
  <c r="S1029" i="32"/>
  <c r="O1029" i="32"/>
  <c r="N1029" i="32"/>
  <c r="V1029" i="32"/>
  <c r="AB1045" i="32"/>
  <c r="T1045" i="32"/>
  <c r="L1045" i="32"/>
  <c r="X1045" i="32"/>
  <c r="P1045" i="32"/>
  <c r="AA1045" i="32"/>
  <c r="W1045" i="32"/>
  <c r="S1045" i="32"/>
  <c r="O1045" i="32"/>
  <c r="N1045" i="32"/>
  <c r="V1045" i="32"/>
  <c r="Y1045" i="32"/>
  <c r="U1045" i="32"/>
  <c r="Q1045" i="32"/>
  <c r="F1045" i="32"/>
  <c r="R1045" i="32"/>
  <c r="Z1045" i="32"/>
  <c r="AB1466" i="32"/>
  <c r="Y1466" i="32"/>
  <c r="U1466" i="32"/>
  <c r="Q1466" i="32"/>
  <c r="AA1466" i="32"/>
  <c r="S1466" i="32"/>
  <c r="F1466" i="32"/>
  <c r="O1466" i="32"/>
  <c r="W1466" i="32"/>
  <c r="L1466" i="32"/>
  <c r="P1466" i="32"/>
  <c r="T1466" i="32"/>
  <c r="X1466" i="32"/>
  <c r="R1466" i="32"/>
  <c r="Z1466" i="32"/>
  <c r="N1466" i="32"/>
  <c r="V1466" i="32"/>
  <c r="AB1468" i="32"/>
  <c r="Y1468" i="32"/>
  <c r="U1468" i="32"/>
  <c r="Q1468" i="32"/>
  <c r="W1468" i="32"/>
  <c r="O1468" i="32"/>
  <c r="AA1468" i="32"/>
  <c r="F1468" i="32"/>
  <c r="S1468" i="32"/>
  <c r="L1468" i="32"/>
  <c r="P1468" i="32"/>
  <c r="T1468" i="32"/>
  <c r="X1468" i="32"/>
  <c r="R1468" i="32"/>
  <c r="Z1468" i="32"/>
  <c r="AH41" i="34" s="1"/>
  <c r="N1468" i="32"/>
  <c r="V1468" i="32"/>
  <c r="Y1440" i="32"/>
  <c r="U1440" i="32"/>
  <c r="Q1440" i="32"/>
  <c r="F1440" i="32"/>
  <c r="R1440" i="32"/>
  <c r="Z1440" i="32"/>
  <c r="P1440" i="32"/>
  <c r="X1440" i="32"/>
  <c r="AA1440" i="32"/>
  <c r="S1440" i="32"/>
  <c r="N1440" i="32"/>
  <c r="L1440" i="32"/>
  <c r="AB1440" i="32"/>
  <c r="W1440" i="32"/>
  <c r="O1440" i="32"/>
  <c r="V1440" i="32"/>
  <c r="T1440" i="32"/>
  <c r="X1447" i="32"/>
  <c r="P1447" i="32"/>
  <c r="AB1447" i="32"/>
  <c r="L1447" i="32"/>
  <c r="T1447" i="32"/>
  <c r="Y1447" i="32"/>
  <c r="U1447" i="32"/>
  <c r="Q1447" i="32"/>
  <c r="F1447" i="32"/>
  <c r="R1447" i="32"/>
  <c r="Z1447" i="32"/>
  <c r="AH20" i="34" s="1"/>
  <c r="AA1447" i="32"/>
  <c r="S1447" i="32"/>
  <c r="N1447" i="32"/>
  <c r="W1447" i="32"/>
  <c r="O1447" i="32"/>
  <c r="V1447" i="32"/>
  <c r="Y1450" i="32"/>
  <c r="U1450" i="32"/>
  <c r="Q1450" i="32"/>
  <c r="F1450" i="32"/>
  <c r="R1450" i="32"/>
  <c r="Z1450" i="32"/>
  <c r="AH23" i="34" s="1"/>
  <c r="L1450" i="32"/>
  <c r="T1450" i="32"/>
  <c r="AB1450" i="32"/>
  <c r="AA1450" i="32"/>
  <c r="S1450" i="32"/>
  <c r="N1450" i="32"/>
  <c r="X1450" i="32"/>
  <c r="W1450" i="32"/>
  <c r="O1450" i="32"/>
  <c r="V1450" i="32"/>
  <c r="P1450" i="32"/>
  <c r="Y1458" i="32"/>
  <c r="U1458" i="32"/>
  <c r="Q1458" i="32"/>
  <c r="F1458" i="32"/>
  <c r="R1458" i="32"/>
  <c r="Z1458" i="32"/>
  <c r="AH31" i="34" s="1"/>
  <c r="L1458" i="32"/>
  <c r="T1458" i="32"/>
  <c r="AB1458" i="32"/>
  <c r="AA1458" i="32"/>
  <c r="S1458" i="32"/>
  <c r="N1458" i="32"/>
  <c r="P1458" i="32"/>
  <c r="W1458" i="32"/>
  <c r="O1458" i="32"/>
  <c r="V1458" i="32"/>
  <c r="X1458" i="32"/>
  <c r="Y1456" i="32"/>
  <c r="U1456" i="32"/>
  <c r="Q1456" i="32"/>
  <c r="F1456" i="32"/>
  <c r="R1456" i="32"/>
  <c r="Z1456" i="32"/>
  <c r="AH29" i="34" s="1"/>
  <c r="P1456" i="32"/>
  <c r="X1456" i="32"/>
  <c r="AA1456" i="32"/>
  <c r="S1456" i="32"/>
  <c r="N1456" i="32"/>
  <c r="T1456" i="32"/>
  <c r="W1456" i="32"/>
  <c r="O1456" i="32"/>
  <c r="V1456" i="32"/>
  <c r="L1456" i="32"/>
  <c r="AB1456" i="32"/>
  <c r="Y1444" i="32"/>
  <c r="U1444" i="32"/>
  <c r="Q1444" i="32"/>
  <c r="F1444" i="32"/>
  <c r="R1444" i="32"/>
  <c r="Z1444" i="32"/>
  <c r="AH17" i="34" s="1"/>
  <c r="P1444" i="32"/>
  <c r="X1444" i="32"/>
  <c r="AA1444" i="32"/>
  <c r="S1444" i="32"/>
  <c r="N1444" i="32"/>
  <c r="T1444" i="32"/>
  <c r="W1444" i="32"/>
  <c r="O1444" i="32"/>
  <c r="V1444" i="32"/>
  <c r="L1444" i="32"/>
  <c r="AB1444" i="32"/>
  <c r="P1451" i="32"/>
  <c r="T1451" i="32"/>
  <c r="L1451" i="32"/>
  <c r="Y1451" i="32"/>
  <c r="W1451" i="32"/>
  <c r="S1451" i="32"/>
  <c r="O1451" i="32"/>
  <c r="AB1451" i="32"/>
  <c r="V1451" i="32"/>
  <c r="R1451" i="32"/>
  <c r="Z1451" i="32"/>
  <c r="AH24" i="34" s="1"/>
  <c r="Q1451" i="32"/>
  <c r="X1451" i="32"/>
  <c r="AA1451" i="32"/>
  <c r="U1451" i="32"/>
  <c r="F1451" i="32"/>
  <c r="N1451" i="32"/>
  <c r="Y1464" i="32"/>
  <c r="U1464" i="32"/>
  <c r="Q1464" i="32"/>
  <c r="F1464" i="32"/>
  <c r="R1464" i="32"/>
  <c r="Z1464" i="32"/>
  <c r="P1464" i="32"/>
  <c r="X1464" i="32"/>
  <c r="AA1464" i="32"/>
  <c r="S1464" i="32"/>
  <c r="N1464" i="32"/>
  <c r="T1464" i="32"/>
  <c r="W1464" i="32"/>
  <c r="O1464" i="32"/>
  <c r="V1464" i="32"/>
  <c r="L1464" i="32"/>
  <c r="AB1464" i="32"/>
  <c r="X1439" i="32"/>
  <c r="P1439" i="32"/>
  <c r="AB1439" i="32"/>
  <c r="L1439" i="32"/>
  <c r="T1439" i="32"/>
  <c r="Y1439" i="32"/>
  <c r="U1439" i="32"/>
  <c r="Q1439" i="32"/>
  <c r="F1439" i="32"/>
  <c r="R1439" i="32"/>
  <c r="Z1439" i="32"/>
  <c r="AH12" i="34" s="1"/>
  <c r="AA1439" i="32"/>
  <c r="S1439" i="32"/>
  <c r="N1439" i="32"/>
  <c r="W1439" i="32"/>
  <c r="O1439" i="32"/>
  <c r="V1439" i="32"/>
  <c r="X1459" i="32"/>
  <c r="P1459" i="32"/>
  <c r="AB1459" i="32"/>
  <c r="L1459" i="32"/>
  <c r="T1459" i="32"/>
  <c r="Y1459" i="32"/>
  <c r="U1459" i="32"/>
  <c r="Q1459" i="32"/>
  <c r="F1459" i="32"/>
  <c r="R1459" i="32"/>
  <c r="Z1459" i="32"/>
  <c r="AH32" i="34" s="1"/>
  <c r="AA1459" i="32"/>
  <c r="S1459" i="32"/>
  <c r="N1459" i="32"/>
  <c r="W1459" i="32"/>
  <c r="O1459" i="32"/>
  <c r="V1459" i="32"/>
  <c r="AB1441" i="32"/>
  <c r="T1441" i="32"/>
  <c r="L1441" i="32"/>
  <c r="P1441" i="32"/>
  <c r="X1441" i="32"/>
  <c r="AA1441" i="32"/>
  <c r="W1441" i="32"/>
  <c r="S1441" i="32"/>
  <c r="O1441" i="32"/>
  <c r="N1441" i="32"/>
  <c r="V1441" i="32"/>
  <c r="U1441" i="32"/>
  <c r="F1441" i="32"/>
  <c r="Z1441" i="32"/>
  <c r="AH14" i="34" s="1"/>
  <c r="Y1441" i="32"/>
  <c r="Q1441" i="32"/>
  <c r="R1441" i="32"/>
  <c r="AB1461" i="32"/>
  <c r="T1461" i="32"/>
  <c r="L1461" i="32"/>
  <c r="P1461" i="32"/>
  <c r="X1461" i="32"/>
  <c r="AA1461" i="32"/>
  <c r="W1461" i="32"/>
  <c r="S1461" i="32"/>
  <c r="O1461" i="32"/>
  <c r="N1461" i="32"/>
  <c r="V1461" i="32"/>
  <c r="U1461" i="32"/>
  <c r="F1461" i="32"/>
  <c r="Z1461" i="32"/>
  <c r="AH34" i="34" s="1"/>
  <c r="Y1461" i="32"/>
  <c r="Q1461" i="32"/>
  <c r="R1461" i="32"/>
  <c r="AB1473" i="32"/>
  <c r="AA1473" i="32"/>
  <c r="W1473" i="32"/>
  <c r="S1473" i="32"/>
  <c r="O1473" i="32"/>
  <c r="F1473" i="32"/>
  <c r="U1473" i="32"/>
  <c r="Q1473" i="32"/>
  <c r="Y1473" i="32"/>
  <c r="L1473" i="32"/>
  <c r="P1473" i="32"/>
  <c r="T1473" i="32"/>
  <c r="X1473" i="32"/>
  <c r="R1473" i="32"/>
  <c r="Z1473" i="32"/>
  <c r="AH46" i="34" s="1"/>
  <c r="N1473" i="32"/>
  <c r="V1473" i="32"/>
  <c r="Y1438" i="32"/>
  <c r="U1438" i="32"/>
  <c r="Q1438" i="32"/>
  <c r="F1438" i="32"/>
  <c r="R1438" i="32"/>
  <c r="Z1438" i="32"/>
  <c r="AH11" i="34" s="1"/>
  <c r="L1438" i="32"/>
  <c r="T1438" i="32"/>
  <c r="AB1438" i="32"/>
  <c r="AA1438" i="32"/>
  <c r="S1438" i="32"/>
  <c r="N1438" i="32"/>
  <c r="P1438" i="32"/>
  <c r="W1438" i="32"/>
  <c r="O1438" i="32"/>
  <c r="V1438" i="32"/>
  <c r="X1438" i="32"/>
  <c r="AB1470" i="32"/>
  <c r="Y1470" i="32"/>
  <c r="U1470" i="32"/>
  <c r="Q1470" i="32"/>
  <c r="AA1470" i="32"/>
  <c r="S1470" i="32"/>
  <c r="F1470" i="32"/>
  <c r="W1470" i="32"/>
  <c r="O1470" i="32"/>
  <c r="L1470" i="32"/>
  <c r="P1470" i="32"/>
  <c r="T1470" i="32"/>
  <c r="X1470" i="32"/>
  <c r="R1470" i="32"/>
  <c r="Z1470" i="32"/>
  <c r="N1470" i="32"/>
  <c r="V1470" i="32"/>
  <c r="AB1445" i="32"/>
  <c r="T1445" i="32"/>
  <c r="L1445" i="32"/>
  <c r="X1445" i="32"/>
  <c r="P1445" i="32"/>
  <c r="AA1445" i="32"/>
  <c r="W1445" i="32"/>
  <c r="S1445" i="32"/>
  <c r="O1445" i="32"/>
  <c r="N1445" i="32"/>
  <c r="V1445" i="32"/>
  <c r="Y1445" i="32"/>
  <c r="Q1445" i="32"/>
  <c r="R1445" i="32"/>
  <c r="U1445" i="32"/>
  <c r="F1445" i="32"/>
  <c r="Z1445" i="32"/>
  <c r="AH18" i="34" s="1"/>
  <c r="U1465" i="32"/>
  <c r="L1465" i="32"/>
  <c r="P1465" i="32"/>
  <c r="AB1465" i="32"/>
  <c r="X1465" i="32"/>
  <c r="T1465" i="32"/>
  <c r="W1465" i="32"/>
  <c r="Q1465" i="32"/>
  <c r="F1465" i="32"/>
  <c r="R1465" i="32"/>
  <c r="Z1465" i="32"/>
  <c r="AH38" i="34" s="1"/>
  <c r="AA1465" i="32"/>
  <c r="O1465" i="32"/>
  <c r="Y1465" i="32"/>
  <c r="V1465" i="32"/>
  <c r="S1465" i="32"/>
  <c r="N1465" i="32"/>
  <c r="AB748" i="32"/>
  <c r="Y748" i="32"/>
  <c r="U748" i="32"/>
  <c r="Q748" i="32"/>
  <c r="AA748" i="32"/>
  <c r="W748" i="32"/>
  <c r="O748" i="32"/>
  <c r="S748" i="32"/>
  <c r="F748" i="32"/>
  <c r="L748" i="32"/>
  <c r="P748" i="32"/>
  <c r="T748" i="32"/>
  <c r="X748" i="32"/>
  <c r="N748" i="32"/>
  <c r="R748" i="32"/>
  <c r="V748" i="32"/>
  <c r="Z748" i="32"/>
  <c r="AB743" i="32"/>
  <c r="X743" i="32"/>
  <c r="T743" i="32"/>
  <c r="P743" i="32"/>
  <c r="L743" i="32"/>
  <c r="U743" i="32"/>
  <c r="F743" i="32"/>
  <c r="S743" i="32"/>
  <c r="AA743" i="32"/>
  <c r="Z743" i="32"/>
  <c r="V743" i="32"/>
  <c r="R743" i="32"/>
  <c r="N743" i="32"/>
  <c r="Q743" i="32"/>
  <c r="Y743" i="32"/>
  <c r="O743" i="32"/>
  <c r="W743" i="32"/>
  <c r="AB751" i="32"/>
  <c r="AA751" i="32"/>
  <c r="W751" i="32"/>
  <c r="S751" i="32"/>
  <c r="O751" i="32"/>
  <c r="F751" i="32"/>
  <c r="Y751" i="32"/>
  <c r="Q751" i="32"/>
  <c r="U751" i="32"/>
  <c r="L751" i="32"/>
  <c r="P751" i="32"/>
  <c r="T751" i="32"/>
  <c r="X751" i="32"/>
  <c r="N751" i="32"/>
  <c r="R751" i="32"/>
  <c r="V751" i="32"/>
  <c r="Z751" i="32"/>
  <c r="AB753" i="32"/>
  <c r="AA753" i="32"/>
  <c r="W753" i="32"/>
  <c r="S753" i="32"/>
  <c r="O753" i="32"/>
  <c r="F753" i="32"/>
  <c r="Y753" i="32"/>
  <c r="Q753" i="32"/>
  <c r="U753" i="32"/>
  <c r="L753" i="32"/>
  <c r="P753" i="32"/>
  <c r="T753" i="32"/>
  <c r="X753" i="32"/>
  <c r="N753" i="32"/>
  <c r="R753" i="32"/>
  <c r="V753" i="32"/>
  <c r="Z753" i="32"/>
  <c r="AB752" i="32"/>
  <c r="Y752" i="32"/>
  <c r="U752" i="32"/>
  <c r="Q752" i="32"/>
  <c r="AA752" i="32"/>
  <c r="S752" i="32"/>
  <c r="O752" i="32"/>
  <c r="W752" i="32"/>
  <c r="F752" i="32"/>
  <c r="L752" i="32"/>
  <c r="P752" i="32"/>
  <c r="T752" i="32"/>
  <c r="X752" i="32"/>
  <c r="N752" i="32"/>
  <c r="R752" i="32"/>
  <c r="V752" i="32"/>
  <c r="Z752" i="32"/>
  <c r="AB761" i="32"/>
  <c r="AA761" i="32"/>
  <c r="W761" i="32"/>
  <c r="S761" i="32"/>
  <c r="O761" i="32"/>
  <c r="F761" i="32"/>
  <c r="F762" i="32" s="1"/>
  <c r="F763" i="32" s="1"/>
  <c r="F764" i="32" s="1"/>
  <c r="F765" i="32" s="1"/>
  <c r="F766" i="32" s="1"/>
  <c r="F767" i="32" s="1"/>
  <c r="F768" i="32" s="1"/>
  <c r="F769" i="32" s="1"/>
  <c r="F770" i="32" s="1"/>
  <c r="F771" i="32" s="1"/>
  <c r="F772" i="32" s="1"/>
  <c r="F773" i="32" s="1"/>
  <c r="F774" i="32" s="1"/>
  <c r="F775" i="32" s="1"/>
  <c r="F776" i="32" s="1"/>
  <c r="F777" i="32" s="1"/>
  <c r="F778" i="32" s="1"/>
  <c r="U761" i="32"/>
  <c r="Q761" i="32"/>
  <c r="Y761" i="32"/>
  <c r="L761" i="32"/>
  <c r="P761" i="32"/>
  <c r="T761" i="32"/>
  <c r="X761" i="32"/>
  <c r="N761" i="32"/>
  <c r="R761" i="32"/>
  <c r="V761" i="32"/>
  <c r="Z761" i="32"/>
  <c r="AB757" i="32"/>
  <c r="AA757" i="32"/>
  <c r="W757" i="32"/>
  <c r="S757" i="32"/>
  <c r="O757" i="32"/>
  <c r="F757" i="32"/>
  <c r="U757" i="32"/>
  <c r="Y757" i="32"/>
  <c r="Q757" i="32"/>
  <c r="L757" i="32"/>
  <c r="P757" i="32"/>
  <c r="T757" i="32"/>
  <c r="X757" i="32"/>
  <c r="N757" i="32"/>
  <c r="R757" i="32"/>
  <c r="V757" i="32"/>
  <c r="Z757" i="32"/>
  <c r="AB755" i="32"/>
  <c r="AA755" i="32"/>
  <c r="W755" i="32"/>
  <c r="S755" i="32"/>
  <c r="O755" i="32"/>
  <c r="F755" i="32"/>
  <c r="U755" i="32"/>
  <c r="Y755" i="32"/>
  <c r="Q755" i="32"/>
  <c r="L755" i="32"/>
  <c r="P755" i="32"/>
  <c r="T755" i="32"/>
  <c r="X755" i="32"/>
  <c r="N755" i="32"/>
  <c r="R755" i="32"/>
  <c r="V755" i="32"/>
  <c r="Z755" i="32"/>
  <c r="AB754" i="32"/>
  <c r="Y754" i="32"/>
  <c r="U754" i="32"/>
  <c r="Q754" i="32"/>
  <c r="AA754" i="32"/>
  <c r="S754" i="32"/>
  <c r="F754" i="32"/>
  <c r="W754" i="32"/>
  <c r="O754" i="32"/>
  <c r="L754" i="32"/>
  <c r="P754" i="32"/>
  <c r="T754" i="32"/>
  <c r="X754" i="32"/>
  <c r="N754" i="32"/>
  <c r="R754" i="32"/>
  <c r="V754" i="32"/>
  <c r="Z754" i="32"/>
  <c r="M894" i="32"/>
  <c r="H894" i="32"/>
  <c r="M887" i="32"/>
  <c r="H887" i="32"/>
  <c r="M893" i="32"/>
  <c r="H893" i="32"/>
  <c r="M881" i="32"/>
  <c r="H881" i="32"/>
  <c r="M904" i="32"/>
  <c r="H904" i="32"/>
  <c r="M885" i="32"/>
  <c r="H885" i="32"/>
  <c r="M895" i="32"/>
  <c r="H895" i="32"/>
  <c r="M901" i="32"/>
  <c r="H901" i="32"/>
  <c r="M902" i="32"/>
  <c r="H902" i="32"/>
  <c r="M905" i="32"/>
  <c r="H905" i="32"/>
  <c r="M880" i="32"/>
  <c r="H880" i="32"/>
  <c r="M899" i="32"/>
  <c r="H899" i="32"/>
  <c r="M891" i="32"/>
  <c r="H891" i="32"/>
  <c r="H915" i="32"/>
  <c r="M888" i="32"/>
  <c r="H888" i="32"/>
  <c r="AB1145" i="32"/>
  <c r="AA1145" i="32"/>
  <c r="W1145" i="32"/>
  <c r="S1145" i="32"/>
  <c r="O1145" i="32"/>
  <c r="F1145" i="32"/>
  <c r="U1145" i="32"/>
  <c r="Y1145" i="32"/>
  <c r="Q1145" i="32"/>
  <c r="L1145" i="32"/>
  <c r="P1145" i="32"/>
  <c r="T1145" i="32"/>
  <c r="X1145" i="32"/>
  <c r="N1145" i="32"/>
  <c r="R1145" i="32"/>
  <c r="V1145" i="32"/>
  <c r="Z1145" i="32"/>
  <c r="AA40" i="34" s="1"/>
  <c r="Y1112" i="32"/>
  <c r="U1112" i="32"/>
  <c r="Q1112" i="32"/>
  <c r="F1112" i="32"/>
  <c r="R1112" i="32"/>
  <c r="Z1112" i="32"/>
  <c r="AA7" i="34" s="1"/>
  <c r="L1112" i="32"/>
  <c r="T1112" i="32"/>
  <c r="AB1112" i="32"/>
  <c r="AA1112" i="32"/>
  <c r="W1112" i="32"/>
  <c r="S1112" i="32"/>
  <c r="O1112" i="32"/>
  <c r="N1112" i="32"/>
  <c r="V1112" i="32"/>
  <c r="P1112" i="32"/>
  <c r="X1112" i="32"/>
  <c r="Y1124" i="32"/>
  <c r="U1124" i="32"/>
  <c r="Q1124" i="32"/>
  <c r="F1124" i="32"/>
  <c r="R1124" i="32"/>
  <c r="Z1124" i="32"/>
  <c r="AA19" i="34" s="1"/>
  <c r="L1124" i="32"/>
  <c r="T1124" i="32"/>
  <c r="AB1124" i="32"/>
  <c r="AA1124" i="32"/>
  <c r="W1124" i="32"/>
  <c r="S1124" i="32"/>
  <c r="O1124" i="32"/>
  <c r="N1124" i="32"/>
  <c r="V1124" i="32"/>
  <c r="P1124" i="32"/>
  <c r="X1124" i="32"/>
  <c r="P1129" i="32"/>
  <c r="L1129" i="32"/>
  <c r="T1129" i="32"/>
  <c r="Y1129" i="32"/>
  <c r="W1129" i="32"/>
  <c r="S1129" i="32"/>
  <c r="O1129" i="32"/>
  <c r="AB1129" i="32"/>
  <c r="V1129" i="32"/>
  <c r="R1129" i="32"/>
  <c r="AA1129" i="32"/>
  <c r="Z1129" i="32"/>
  <c r="AA24" i="34" s="1"/>
  <c r="U1129" i="32"/>
  <c r="Q1129" i="32"/>
  <c r="F1129" i="32"/>
  <c r="X1129" i="32"/>
  <c r="N1129" i="32"/>
  <c r="Y1116" i="32"/>
  <c r="U1116" i="32"/>
  <c r="Q1116" i="32"/>
  <c r="F1116" i="32"/>
  <c r="R1116" i="32"/>
  <c r="Z1116" i="32"/>
  <c r="AA11" i="34" s="1"/>
  <c r="L1116" i="32"/>
  <c r="T1116" i="32"/>
  <c r="AB1116" i="32"/>
  <c r="AA1116" i="32"/>
  <c r="W1116" i="32"/>
  <c r="S1116" i="32"/>
  <c r="O1116" i="32"/>
  <c r="N1116" i="32"/>
  <c r="V1116" i="32"/>
  <c r="P1116" i="32"/>
  <c r="X1116" i="32"/>
  <c r="Y1142" i="32"/>
  <c r="U1142" i="32"/>
  <c r="Q1142" i="32"/>
  <c r="F1142" i="32"/>
  <c r="R1142" i="32"/>
  <c r="Z1142" i="32"/>
  <c r="AA37" i="34" s="1"/>
  <c r="P1142" i="32"/>
  <c r="X1142" i="32"/>
  <c r="AA1142" i="32"/>
  <c r="W1142" i="32"/>
  <c r="S1142" i="32"/>
  <c r="O1142" i="32"/>
  <c r="N1142" i="32"/>
  <c r="V1142" i="32"/>
  <c r="L1142" i="32"/>
  <c r="T1142" i="32"/>
  <c r="AB1142" i="32"/>
  <c r="AB1150" i="32"/>
  <c r="Y1150" i="32"/>
  <c r="U1150" i="32"/>
  <c r="Q1150" i="32"/>
  <c r="AA1150" i="32"/>
  <c r="S1150" i="32"/>
  <c r="F1150" i="32"/>
  <c r="W1150" i="32"/>
  <c r="O1150" i="32"/>
  <c r="L1150" i="32"/>
  <c r="P1150" i="32"/>
  <c r="T1150" i="32"/>
  <c r="X1150" i="32"/>
  <c r="N1150" i="32"/>
  <c r="R1150" i="32"/>
  <c r="V1150" i="32"/>
  <c r="Z1150" i="32"/>
  <c r="AA45" i="34" s="1"/>
  <c r="AB1115" i="32"/>
  <c r="T1115" i="32"/>
  <c r="L1115" i="32"/>
  <c r="P1115" i="32"/>
  <c r="X1115" i="32"/>
  <c r="AA1115" i="32"/>
  <c r="W1115" i="32"/>
  <c r="S1115" i="32"/>
  <c r="O1115" i="32"/>
  <c r="N1115" i="32"/>
  <c r="V1115" i="32"/>
  <c r="Y1115" i="32"/>
  <c r="U1115" i="32"/>
  <c r="Q1115" i="32"/>
  <c r="F1115" i="32"/>
  <c r="R1115" i="32"/>
  <c r="Z1115" i="32"/>
  <c r="AA10" i="34" s="1"/>
  <c r="X1125" i="32"/>
  <c r="P1125" i="32"/>
  <c r="T1125" i="32"/>
  <c r="AB1125" i="32"/>
  <c r="L1125" i="32"/>
  <c r="Y1125" i="32"/>
  <c r="U1125" i="32"/>
  <c r="Q1125" i="32"/>
  <c r="F1125" i="32"/>
  <c r="R1125" i="32"/>
  <c r="Z1125" i="32"/>
  <c r="AA20" i="34" s="1"/>
  <c r="AA1125" i="32"/>
  <c r="W1125" i="32"/>
  <c r="S1125" i="32"/>
  <c r="O1125" i="32"/>
  <c r="N1125" i="32"/>
  <c r="V1125" i="32"/>
  <c r="Y1136" i="32"/>
  <c r="U1136" i="32"/>
  <c r="Q1136" i="32"/>
  <c r="F1136" i="32"/>
  <c r="R1136" i="32"/>
  <c r="Z1136" i="32"/>
  <c r="AA31" i="34" s="1"/>
  <c r="L1136" i="32"/>
  <c r="T1136" i="32"/>
  <c r="AB1136" i="32"/>
  <c r="AA1136" i="32"/>
  <c r="W1136" i="32"/>
  <c r="S1136" i="32"/>
  <c r="O1136" i="32"/>
  <c r="N1136" i="32"/>
  <c r="V1136" i="32"/>
  <c r="P1136" i="32"/>
  <c r="X1136" i="32"/>
  <c r="K1286" i="32"/>
  <c r="G1286" i="32"/>
  <c r="K1261" i="32"/>
  <c r="G1261" i="32"/>
  <c r="G1288" i="32"/>
  <c r="K1288" i="32"/>
  <c r="K1265" i="32"/>
  <c r="G1265" i="32"/>
  <c r="K1256" i="32"/>
  <c r="G1256" i="32"/>
  <c r="K1258" i="32"/>
  <c r="G1258" i="32"/>
  <c r="K1284" i="32"/>
  <c r="G1284" i="32"/>
  <c r="K1264" i="32"/>
  <c r="G1264" i="32"/>
  <c r="K1271" i="32"/>
  <c r="G1271" i="32"/>
  <c r="K1252" i="32"/>
  <c r="G1252" i="32"/>
  <c r="K1255" i="32"/>
  <c r="G1255" i="32"/>
  <c r="K1277" i="32"/>
  <c r="G1277" i="32"/>
  <c r="M903" i="32"/>
  <c r="H903" i="32"/>
  <c r="M900" i="32"/>
  <c r="H900" i="32"/>
  <c r="M890" i="32"/>
  <c r="H890" i="32"/>
  <c r="M882" i="32"/>
  <c r="H882" i="32"/>
  <c r="M889" i="32"/>
  <c r="H889" i="32"/>
  <c r="M892" i="32"/>
  <c r="H892" i="32"/>
  <c r="H907" i="32"/>
  <c r="H912" i="32"/>
  <c r="M884" i="32"/>
  <c r="H884" i="32"/>
  <c r="M886" i="32"/>
  <c r="H886" i="32"/>
  <c r="M897" i="32"/>
  <c r="H897" i="32"/>
  <c r="M898" i="32"/>
  <c r="H898" i="32"/>
  <c r="M896" i="32"/>
  <c r="H896" i="32"/>
  <c r="M883" i="32"/>
  <c r="H883" i="32"/>
  <c r="H916" i="32"/>
  <c r="K1133" i="32"/>
  <c r="G1133" i="32"/>
  <c r="K1126" i="32"/>
  <c r="G1126" i="32"/>
  <c r="K1143" i="32"/>
  <c r="G1143" i="32"/>
  <c r="K1147" i="32"/>
  <c r="G1147" i="32"/>
  <c r="K1121" i="32"/>
  <c r="G1121" i="32"/>
  <c r="K1123" i="32"/>
  <c r="K1122" i="32"/>
  <c r="G1122" i="32"/>
  <c r="K1266" i="32"/>
  <c r="G1266" i="32"/>
  <c r="K1268" i="32"/>
  <c r="G1268" i="32"/>
  <c r="K1251" i="32"/>
  <c r="G1251" i="32"/>
  <c r="K1279" i="32"/>
  <c r="G1279" i="32"/>
  <c r="K1280" i="32"/>
  <c r="G1280" i="32"/>
  <c r="K1254" i="32"/>
  <c r="G1254" i="32"/>
  <c r="K1262" i="32"/>
  <c r="G1262" i="32"/>
  <c r="K1260" i="32"/>
  <c r="G1260" i="32"/>
  <c r="K1274" i="32"/>
  <c r="G1274" i="32"/>
  <c r="K1253" i="32"/>
  <c r="G1253" i="32"/>
  <c r="K1250" i="32"/>
  <c r="G1250" i="32"/>
  <c r="G921" i="32"/>
  <c r="K921" i="32"/>
  <c r="H920" i="32"/>
  <c r="Y191" i="32"/>
  <c r="F191" i="32"/>
  <c r="W191" i="32"/>
  <c r="P191" i="32"/>
  <c r="N191" i="32"/>
  <c r="AB191" i="32"/>
  <c r="Q191" i="32"/>
  <c r="S191" i="32"/>
  <c r="U191" i="32"/>
  <c r="AA191" i="32"/>
  <c r="V191" i="32"/>
  <c r="Z191" i="32"/>
  <c r="G6" i="34" s="1"/>
  <c r="T191" i="32"/>
  <c r="L191" i="32"/>
  <c r="R191" i="32"/>
  <c r="O191" i="32"/>
  <c r="X191" i="32"/>
  <c r="Z238" i="32"/>
  <c r="H7" i="34" s="1"/>
  <c r="O238" i="32"/>
  <c r="L238" i="32"/>
  <c r="S238" i="32"/>
  <c r="F238" i="32"/>
  <c r="W238" i="32"/>
  <c r="P238" i="32"/>
  <c r="AB238" i="32"/>
  <c r="V238" i="32"/>
  <c r="T238" i="32"/>
  <c r="X238" i="32"/>
  <c r="Y238" i="32"/>
  <c r="Q238" i="32"/>
  <c r="N238" i="32"/>
  <c r="R238" i="32"/>
  <c r="U238" i="32"/>
  <c r="AA238" i="32"/>
  <c r="W25" i="34"/>
  <c r="W10" i="34"/>
  <c r="AB15" i="34"/>
  <c r="AB44" i="34"/>
  <c r="AB9" i="34"/>
  <c r="AB29" i="34"/>
  <c r="AE23" i="34"/>
  <c r="AE42" i="34"/>
  <c r="AC25" i="34"/>
  <c r="AC41" i="34"/>
  <c r="AC24" i="34"/>
  <c r="Z18" i="34"/>
  <c r="AG30" i="34"/>
  <c r="AG27" i="34"/>
  <c r="AG6" i="34"/>
  <c r="AG19" i="34"/>
  <c r="AG26" i="34"/>
  <c r="X7" i="34"/>
  <c r="X18" i="34"/>
  <c r="X33" i="34"/>
  <c r="AF9" i="34"/>
  <c r="AF14" i="34"/>
  <c r="AF35" i="34"/>
  <c r="AF27" i="34"/>
  <c r="AI10" i="34"/>
  <c r="AI19" i="34"/>
  <c r="AI16" i="34"/>
  <c r="AI23" i="34"/>
  <c r="AI33" i="34"/>
  <c r="AI21" i="34"/>
  <c r="Y25" i="34"/>
  <c r="Y21" i="34"/>
  <c r="Y32" i="34"/>
  <c r="AH39" i="34"/>
  <c r="AH13" i="34"/>
  <c r="AH43" i="34"/>
  <c r="W22" i="34"/>
  <c r="W7" i="34"/>
  <c r="W9" i="34"/>
  <c r="W29" i="34"/>
  <c r="AB14" i="34"/>
  <c r="AB25" i="34"/>
  <c r="AB19" i="34"/>
  <c r="AB12" i="34"/>
  <c r="AB31" i="34"/>
  <c r="AB39" i="34"/>
  <c r="AB36" i="34"/>
  <c r="AE21" i="34"/>
  <c r="AE30" i="34"/>
  <c r="AE20" i="34"/>
  <c r="AE13" i="34"/>
  <c r="AE12" i="34"/>
  <c r="AE40" i="34"/>
  <c r="L190" i="32"/>
  <c r="X190" i="32"/>
  <c r="AA190" i="32"/>
  <c r="Z190" i="32"/>
  <c r="G5" i="34" s="1"/>
  <c r="Y190" i="32"/>
  <c r="S190" i="32"/>
  <c r="R190" i="32"/>
  <c r="U190" i="32"/>
  <c r="Q190" i="32"/>
  <c r="V190" i="32"/>
  <c r="W190" i="32"/>
  <c r="AB190" i="32"/>
  <c r="P190" i="32"/>
  <c r="F190" i="32"/>
  <c r="O190" i="32"/>
  <c r="T190" i="32"/>
  <c r="N190" i="32"/>
  <c r="AC22" i="34"/>
  <c r="AC15" i="34"/>
  <c r="AC45" i="34"/>
  <c r="Z24" i="34"/>
  <c r="Z26" i="34"/>
  <c r="Z13" i="34"/>
  <c r="Z36" i="34"/>
  <c r="AG9" i="34"/>
  <c r="AG35" i="34"/>
  <c r="AG22" i="34"/>
  <c r="AG20" i="34"/>
  <c r="AG21" i="34"/>
  <c r="AG8" i="34"/>
  <c r="X8" i="34"/>
  <c r="X28" i="34"/>
  <c r="X11" i="34"/>
  <c r="AF20" i="34"/>
  <c r="AF6" i="34"/>
  <c r="Z145" i="32"/>
  <c r="F6" i="34" s="1"/>
  <c r="W145" i="32"/>
  <c r="L145" i="32"/>
  <c r="Y145" i="32"/>
  <c r="S145" i="32"/>
  <c r="F145" i="32"/>
  <c r="O145" i="32"/>
  <c r="V145" i="32"/>
  <c r="Q145" i="32"/>
  <c r="AA145" i="32"/>
  <c r="P145" i="32"/>
  <c r="X145" i="32"/>
  <c r="T145" i="32"/>
  <c r="R145" i="32"/>
  <c r="U145" i="32"/>
  <c r="AB145" i="32"/>
  <c r="N145" i="32"/>
  <c r="Z146" i="32"/>
  <c r="F7" i="34" s="1"/>
  <c r="Y146" i="32"/>
  <c r="N146" i="32"/>
  <c r="X146" i="32"/>
  <c r="O146" i="32"/>
  <c r="L146" i="32"/>
  <c r="AA146" i="32"/>
  <c r="S146" i="32"/>
  <c r="F146" i="32"/>
  <c r="F147" i="32" s="1"/>
  <c r="F148" i="32" s="1"/>
  <c r="R146" i="32"/>
  <c r="U146" i="32"/>
  <c r="AB146" i="32"/>
  <c r="V146" i="32"/>
  <c r="Q146" i="32"/>
  <c r="T146" i="32"/>
  <c r="P146" i="32"/>
  <c r="W146" i="32"/>
  <c r="Y36" i="34"/>
  <c r="Y13" i="34"/>
  <c r="Y19" i="34"/>
  <c r="Y14" i="34"/>
  <c r="AH45" i="34"/>
  <c r="AH44" i="34"/>
  <c r="AH16" i="34"/>
  <c r="F6" i="32"/>
  <c r="F7" i="32" s="1"/>
  <c r="T237" i="32"/>
  <c r="Z237" i="32"/>
  <c r="H6" i="34" s="1"/>
  <c r="F237" i="32"/>
  <c r="N237" i="32"/>
  <c r="W237" i="32"/>
  <c r="L237" i="32"/>
  <c r="O237" i="32"/>
  <c r="U237" i="32"/>
  <c r="X237" i="32"/>
  <c r="AA237" i="32"/>
  <c r="Q237" i="32"/>
  <c r="P237" i="32"/>
  <c r="R237" i="32"/>
  <c r="S237" i="32"/>
  <c r="AB237" i="32"/>
  <c r="Y237" i="32"/>
  <c r="V237" i="32"/>
  <c r="W12" i="34"/>
  <c r="W30" i="34"/>
  <c r="Z52" i="32"/>
  <c r="D5" i="34" s="1"/>
  <c r="F52" i="32"/>
  <c r="F53" i="32" s="1"/>
  <c r="W52" i="32"/>
  <c r="V52" i="32"/>
  <c r="S52" i="32"/>
  <c r="AB52" i="32"/>
  <c r="Y52" i="32"/>
  <c r="P52" i="32"/>
  <c r="N52" i="32"/>
  <c r="L52" i="32"/>
  <c r="Q52" i="32"/>
  <c r="AA52" i="32"/>
  <c r="R52" i="32"/>
  <c r="X52" i="32"/>
  <c r="T52" i="32"/>
  <c r="O52" i="32"/>
  <c r="U52" i="32"/>
  <c r="AB43" i="34"/>
  <c r="O192" i="32"/>
  <c r="Z192" i="32"/>
  <c r="G7" i="34" s="1"/>
  <c r="X192" i="32"/>
  <c r="R192" i="32"/>
  <c r="T192" i="32"/>
  <c r="V192" i="32"/>
  <c r="F192" i="32"/>
  <c r="N192" i="32"/>
  <c r="S192" i="32"/>
  <c r="U192" i="32"/>
  <c r="W192" i="32"/>
  <c r="AA192" i="32"/>
  <c r="Y192" i="32"/>
  <c r="L192" i="32"/>
  <c r="AB192" i="32"/>
  <c r="Q192" i="32"/>
  <c r="P192" i="32"/>
  <c r="AE16" i="34"/>
  <c r="AE17" i="34"/>
  <c r="AE33" i="34"/>
  <c r="AE22" i="34"/>
  <c r="AC40" i="34"/>
  <c r="AC14" i="34"/>
  <c r="AC37" i="34"/>
  <c r="AC35" i="34"/>
  <c r="Z15" i="34"/>
  <c r="Z37" i="34"/>
  <c r="Z9" i="34"/>
  <c r="Z27" i="34"/>
  <c r="AG28" i="34"/>
  <c r="AG37" i="34"/>
  <c r="AG12" i="34"/>
  <c r="X20" i="34"/>
  <c r="X25" i="34"/>
  <c r="X24" i="34"/>
  <c r="X14" i="34"/>
  <c r="X13" i="34"/>
  <c r="AF37" i="34"/>
  <c r="AF41" i="34"/>
  <c r="AF31" i="34"/>
  <c r="AI36" i="34"/>
  <c r="AI8" i="34"/>
  <c r="AI26" i="34"/>
  <c r="AI9" i="34"/>
  <c r="AH37" i="34"/>
  <c r="K98" i="32"/>
  <c r="G98" i="32"/>
  <c r="W193" i="32"/>
  <c r="L193" i="32"/>
  <c r="F193" i="32"/>
  <c r="F194" i="32" s="1"/>
  <c r="F195" i="32" s="1"/>
  <c r="Q193" i="32"/>
  <c r="AB193" i="32"/>
  <c r="S193" i="32"/>
  <c r="P193" i="32"/>
  <c r="AA193" i="32"/>
  <c r="R193" i="32"/>
  <c r="Y193" i="32"/>
  <c r="X193" i="32"/>
  <c r="V193" i="32"/>
  <c r="T193" i="32"/>
  <c r="N193" i="32"/>
  <c r="Z193" i="32"/>
  <c r="G8" i="34" s="1"/>
  <c r="O193" i="32"/>
  <c r="U193" i="32"/>
  <c r="X236" i="32"/>
  <c r="S236" i="32"/>
  <c r="N236" i="32"/>
  <c r="AA236" i="32"/>
  <c r="L236" i="32"/>
  <c r="R236" i="32"/>
  <c r="W236" i="32"/>
  <c r="V236" i="32"/>
  <c r="O236" i="32"/>
  <c r="Z236" i="32"/>
  <c r="H5" i="34" s="1"/>
  <c r="U236" i="32"/>
  <c r="AB236" i="32"/>
  <c r="T236" i="32"/>
  <c r="Y236" i="32"/>
  <c r="P236" i="32"/>
  <c r="Q236" i="32"/>
  <c r="F236" i="32"/>
  <c r="W31" i="34"/>
  <c r="W8" i="34"/>
  <c r="W18" i="34"/>
  <c r="AB20" i="34"/>
  <c r="AB38" i="34"/>
  <c r="AB8" i="34"/>
  <c r="AB32" i="34"/>
  <c r="AB13" i="34"/>
  <c r="AB27" i="34"/>
  <c r="AB6" i="34"/>
  <c r="AE44" i="34"/>
  <c r="AE27" i="34"/>
  <c r="AE8" i="34"/>
  <c r="AE45" i="34"/>
  <c r="AE34" i="34"/>
  <c r="AE10" i="34"/>
  <c r="AC27" i="34"/>
  <c r="AC11" i="34"/>
  <c r="Z35" i="34"/>
  <c r="Z16" i="34"/>
  <c r="AG38" i="34"/>
  <c r="AG11" i="34"/>
  <c r="AG24" i="34"/>
  <c r="AG34" i="34"/>
  <c r="AG14" i="34"/>
  <c r="X21" i="34"/>
  <c r="X23" i="34"/>
  <c r="AF7" i="34"/>
  <c r="AF23" i="34"/>
  <c r="AI22" i="34"/>
  <c r="AI34" i="34"/>
  <c r="Z144" i="32"/>
  <c r="F5" i="34" s="1"/>
  <c r="Q144" i="32"/>
  <c r="Y144" i="32"/>
  <c r="R144" i="32"/>
  <c r="O144" i="32"/>
  <c r="W144" i="32"/>
  <c r="N144" i="32"/>
  <c r="T144" i="32"/>
  <c r="S144" i="32"/>
  <c r="AB144" i="32"/>
  <c r="P144" i="32"/>
  <c r="X144" i="32"/>
  <c r="AA144" i="32"/>
  <c r="L144" i="32"/>
  <c r="V144" i="32"/>
  <c r="U144" i="32"/>
  <c r="F144" i="32"/>
  <c r="Y7" i="34"/>
  <c r="Y23" i="34"/>
  <c r="Y12" i="34"/>
  <c r="AH19" i="34"/>
  <c r="AH9" i="34"/>
  <c r="AH36" i="34"/>
  <c r="AH15" i="34"/>
  <c r="F826" i="32" l="1"/>
  <c r="G825" i="32"/>
  <c r="K99" i="32"/>
  <c r="F100" i="32"/>
  <c r="K1117" i="32"/>
  <c r="G1128" i="32"/>
  <c r="G1111" i="32"/>
  <c r="G1110" i="32"/>
  <c r="M1110" i="32" s="1"/>
  <c r="K778" i="32"/>
  <c r="G778" i="32"/>
  <c r="F779" i="32"/>
  <c r="M1288" i="32"/>
  <c r="H1288" i="32"/>
  <c r="K1136" i="32"/>
  <c r="G1136" i="32"/>
  <c r="K1125" i="32"/>
  <c r="G1125" i="32"/>
  <c r="K1150" i="32"/>
  <c r="G1150" i="32"/>
  <c r="K1142" i="32"/>
  <c r="G1142" i="32"/>
  <c r="K1112" i="32"/>
  <c r="G1112" i="32"/>
  <c r="G762" i="32"/>
  <c r="K762" i="32"/>
  <c r="K770" i="32"/>
  <c r="G770" i="32"/>
  <c r="G755" i="32"/>
  <c r="K755" i="32"/>
  <c r="K763" i="32"/>
  <c r="G763" i="32"/>
  <c r="G771" i="32"/>
  <c r="K771" i="32"/>
  <c r="G764" i="32"/>
  <c r="K764" i="32"/>
  <c r="G757" i="32"/>
  <c r="K757" i="32"/>
  <c r="G761" i="32"/>
  <c r="K761" i="32"/>
  <c r="G752" i="32"/>
  <c r="K752" i="32"/>
  <c r="G753" i="32"/>
  <c r="K753" i="32"/>
  <c r="K776" i="32"/>
  <c r="G776" i="32"/>
  <c r="G748" i="32"/>
  <c r="K748" i="32"/>
  <c r="G769" i="32"/>
  <c r="K769" i="32"/>
  <c r="K1465" i="32"/>
  <c r="G1465" i="32"/>
  <c r="K1445" i="32"/>
  <c r="G1445" i="32"/>
  <c r="K1470" i="32"/>
  <c r="G1470" i="32"/>
  <c r="K1438" i="32"/>
  <c r="G1438" i="32"/>
  <c r="K1441" i="32"/>
  <c r="G1441" i="32"/>
  <c r="K1439" i="32"/>
  <c r="G1439" i="32"/>
  <c r="K1464" i="32"/>
  <c r="G1464" i="32"/>
  <c r="K1444" i="32"/>
  <c r="G1444" i="32"/>
  <c r="K1458" i="32"/>
  <c r="G1458" i="32"/>
  <c r="K1468" i="32"/>
  <c r="G1468" i="32"/>
  <c r="K1466" i="32"/>
  <c r="G1466" i="32"/>
  <c r="G1029" i="32"/>
  <c r="K1029" i="32"/>
  <c r="K1056" i="32"/>
  <c r="G1056" i="32"/>
  <c r="G1042" i="32"/>
  <c r="K1042" i="32"/>
  <c r="G1050" i="32"/>
  <c r="K1050" i="32"/>
  <c r="G1034" i="32"/>
  <c r="K1034" i="32"/>
  <c r="G1028" i="32"/>
  <c r="K1028" i="32"/>
  <c r="G1057" i="32"/>
  <c r="K1057" i="32"/>
  <c r="G1040" i="32"/>
  <c r="K1040" i="32"/>
  <c r="G1023" i="32"/>
  <c r="K1023" i="32"/>
  <c r="G1053" i="32"/>
  <c r="K1053" i="32"/>
  <c r="K1043" i="32"/>
  <c r="G1043" i="32"/>
  <c r="G1055" i="32"/>
  <c r="K1055" i="32"/>
  <c r="G834" i="32"/>
  <c r="K834" i="32"/>
  <c r="G856" i="32"/>
  <c r="K856" i="32"/>
  <c r="G841" i="32"/>
  <c r="K841" i="32"/>
  <c r="G839" i="32"/>
  <c r="K839" i="32"/>
  <c r="G843" i="32"/>
  <c r="K843" i="32"/>
  <c r="G848" i="32"/>
  <c r="K848" i="32"/>
  <c r="G1518" i="32"/>
  <c r="K1518" i="32"/>
  <c r="K1511" i="32"/>
  <c r="G1511" i="32"/>
  <c r="G1517" i="32"/>
  <c r="K1517" i="32"/>
  <c r="K1486" i="32"/>
  <c r="G1486" i="32"/>
  <c r="K1503" i="32"/>
  <c r="G1503" i="32"/>
  <c r="K1498" i="32"/>
  <c r="G1498" i="32"/>
  <c r="K1504" i="32"/>
  <c r="G1504" i="32"/>
  <c r="K1485" i="32"/>
  <c r="G1485" i="32"/>
  <c r="K1497" i="32"/>
  <c r="G1497" i="32"/>
  <c r="G1514" i="32"/>
  <c r="K1514" i="32"/>
  <c r="K1488" i="32"/>
  <c r="G1488" i="32"/>
  <c r="K1487" i="32"/>
  <c r="G1487" i="32"/>
  <c r="K1357" i="32"/>
  <c r="G1357" i="32"/>
  <c r="K1351" i="32"/>
  <c r="G1351" i="32"/>
  <c r="K1360" i="32"/>
  <c r="G1360" i="32"/>
  <c r="K1361" i="32"/>
  <c r="G1361" i="32"/>
  <c r="K1346" i="32"/>
  <c r="G1346" i="32"/>
  <c r="K1374" i="32"/>
  <c r="G1374" i="32"/>
  <c r="K1342" i="32"/>
  <c r="G1342" i="32"/>
  <c r="K1354" i="32"/>
  <c r="G1354" i="32"/>
  <c r="K1343" i="32"/>
  <c r="G1343" i="32"/>
  <c r="K1356" i="32"/>
  <c r="G1356" i="32"/>
  <c r="K1365" i="32"/>
  <c r="G1365" i="32"/>
  <c r="K999" i="32"/>
  <c r="G999" i="32"/>
  <c r="G979" i="32"/>
  <c r="K979" i="32"/>
  <c r="G982" i="32"/>
  <c r="K982" i="32"/>
  <c r="G975" i="32"/>
  <c r="K975" i="32"/>
  <c r="K1393" i="32"/>
  <c r="G1393" i="32"/>
  <c r="K1418" i="32"/>
  <c r="G1418" i="32"/>
  <c r="K1400" i="32"/>
  <c r="G1400" i="32"/>
  <c r="K1409" i="32"/>
  <c r="G1409" i="32"/>
  <c r="K1399" i="32"/>
  <c r="G1399" i="32"/>
  <c r="K1408" i="32"/>
  <c r="G1408" i="32"/>
  <c r="K1417" i="32"/>
  <c r="G1417" i="32"/>
  <c r="G1426" i="32"/>
  <c r="K1426" i="32"/>
  <c r="K1386" i="32"/>
  <c r="G1386" i="32"/>
  <c r="G1077" i="32"/>
  <c r="K1077" i="32"/>
  <c r="K1086" i="32"/>
  <c r="G1086" i="32"/>
  <c r="K1103" i="32"/>
  <c r="G1103" i="32"/>
  <c r="G1068" i="32"/>
  <c r="K1068" i="32"/>
  <c r="G1099" i="32"/>
  <c r="K1099" i="32"/>
  <c r="G1096" i="32"/>
  <c r="K1096" i="32"/>
  <c r="G1065" i="32"/>
  <c r="K1065" i="32"/>
  <c r="G1074" i="32"/>
  <c r="K1074" i="32"/>
  <c r="K1104" i="32"/>
  <c r="G1104" i="32"/>
  <c r="K1087" i="32"/>
  <c r="G1087" i="32"/>
  <c r="K1093" i="32"/>
  <c r="G1093" i="32"/>
  <c r="G1078" i="32"/>
  <c r="K1078" i="32"/>
  <c r="G1101" i="32"/>
  <c r="K1101" i="32"/>
  <c r="G1070" i="32"/>
  <c r="K1070" i="32"/>
  <c r="K806" i="32"/>
  <c r="G806" i="32"/>
  <c r="K819" i="32"/>
  <c r="G819" i="32"/>
  <c r="G809" i="32"/>
  <c r="K809" i="32"/>
  <c r="K789" i="32"/>
  <c r="G789" i="32"/>
  <c r="K805" i="32"/>
  <c r="G805" i="32"/>
  <c r="K799" i="32"/>
  <c r="G799" i="32"/>
  <c r="G804" i="32"/>
  <c r="K804" i="32"/>
  <c r="K818" i="32"/>
  <c r="G818" i="32"/>
  <c r="G790" i="32"/>
  <c r="K790" i="32"/>
  <c r="G813" i="32"/>
  <c r="K813" i="32"/>
  <c r="K793" i="32"/>
  <c r="G793" i="32"/>
  <c r="K1227" i="32"/>
  <c r="G1227" i="32"/>
  <c r="K1209" i="32"/>
  <c r="G1209" i="32"/>
  <c r="K1212" i="32"/>
  <c r="G1212" i="32"/>
  <c r="G1240" i="32"/>
  <c r="K1240" i="32"/>
  <c r="K1228" i="32"/>
  <c r="G1228" i="32"/>
  <c r="K1203" i="32"/>
  <c r="G1203" i="32"/>
  <c r="K1219" i="32"/>
  <c r="G1219" i="32"/>
  <c r="K1220" i="32"/>
  <c r="G1220" i="32"/>
  <c r="K1230" i="32"/>
  <c r="G1230" i="32"/>
  <c r="K1213" i="32"/>
  <c r="G1213" i="32"/>
  <c r="K1313" i="32"/>
  <c r="G1313" i="32"/>
  <c r="K1299" i="32"/>
  <c r="G1299" i="32"/>
  <c r="K1302" i="32"/>
  <c r="G1302" i="32"/>
  <c r="K1323" i="32"/>
  <c r="G1323" i="32"/>
  <c r="K1300" i="32"/>
  <c r="G1300" i="32"/>
  <c r="K1334" i="32"/>
  <c r="G1334" i="32"/>
  <c r="K1294" i="32"/>
  <c r="G1294" i="32"/>
  <c r="K1297" i="32"/>
  <c r="G1297" i="32"/>
  <c r="K1309" i="32"/>
  <c r="G1309" i="32"/>
  <c r="K1319" i="32"/>
  <c r="G1319" i="32"/>
  <c r="K1333" i="32"/>
  <c r="G1333" i="32"/>
  <c r="K1325" i="32"/>
  <c r="G1325" i="32"/>
  <c r="K1161" i="32"/>
  <c r="G1161" i="32"/>
  <c r="K1197" i="32"/>
  <c r="G1197" i="32"/>
  <c r="G1184" i="32"/>
  <c r="K1184" i="32"/>
  <c r="K1196" i="32"/>
  <c r="G1196" i="32"/>
  <c r="K1167" i="32"/>
  <c r="G1167" i="32"/>
  <c r="K1158" i="32"/>
  <c r="G1158" i="32"/>
  <c r="G1175" i="32"/>
  <c r="K1175" i="32"/>
  <c r="G1180" i="32"/>
  <c r="K1180" i="32"/>
  <c r="G1177" i="32"/>
  <c r="K1177" i="32"/>
  <c r="K1194" i="32"/>
  <c r="G1194" i="32"/>
  <c r="G1181" i="32"/>
  <c r="K1181" i="32"/>
  <c r="K1195" i="32"/>
  <c r="G1195" i="32"/>
  <c r="G1179" i="32"/>
  <c r="K1179" i="32"/>
  <c r="K939" i="32"/>
  <c r="G939" i="32"/>
  <c r="K950" i="32"/>
  <c r="G950" i="32"/>
  <c r="K927" i="32"/>
  <c r="G927" i="32"/>
  <c r="K948" i="32"/>
  <c r="G948" i="32"/>
  <c r="G929" i="32"/>
  <c r="K929" i="32"/>
  <c r="K926" i="32"/>
  <c r="G926" i="32"/>
  <c r="K935" i="32"/>
  <c r="G935" i="32"/>
  <c r="K930" i="32"/>
  <c r="G930" i="32"/>
  <c r="K928" i="32"/>
  <c r="G928" i="32"/>
  <c r="G943" i="32"/>
  <c r="K943" i="32"/>
  <c r="F954" i="32"/>
  <c r="F955" i="32" s="1"/>
  <c r="F956" i="32" s="1"/>
  <c r="F957" i="32" s="1"/>
  <c r="F958" i="32" s="1"/>
  <c r="F959" i="32" s="1"/>
  <c r="F960" i="32" s="1"/>
  <c r="F961" i="32" s="1"/>
  <c r="F962" i="32" s="1"/>
  <c r="F963" i="32" s="1"/>
  <c r="F964" i="32" s="1"/>
  <c r="F965" i="32" s="1"/>
  <c r="F966" i="32" s="1"/>
  <c r="F967" i="32" s="1"/>
  <c r="K953" i="32"/>
  <c r="G953" i="32"/>
  <c r="G941" i="32"/>
  <c r="K941" i="32"/>
  <c r="K938" i="32"/>
  <c r="G938" i="32"/>
  <c r="H1151" i="32"/>
  <c r="M1151" i="32"/>
  <c r="M1269" i="32"/>
  <c r="H1269" i="32"/>
  <c r="M1275" i="32"/>
  <c r="H1275" i="32"/>
  <c r="M1270" i="32"/>
  <c r="H1270" i="32"/>
  <c r="M1285" i="32"/>
  <c r="H1285" i="32"/>
  <c r="M1267" i="32"/>
  <c r="H1267" i="32"/>
  <c r="M1282" i="32"/>
  <c r="H1282" i="32"/>
  <c r="M1259" i="32"/>
  <c r="H1259" i="32"/>
  <c r="M1278" i="32"/>
  <c r="H1278" i="32"/>
  <c r="M1139" i="32"/>
  <c r="H1139" i="32"/>
  <c r="M1134" i="32"/>
  <c r="H1134" i="32"/>
  <c r="M1131" i="32"/>
  <c r="H1131" i="32"/>
  <c r="M1132" i="32"/>
  <c r="H1132" i="32"/>
  <c r="M1141" i="32"/>
  <c r="H1141" i="32"/>
  <c r="M1114" i="32"/>
  <c r="H1114" i="32"/>
  <c r="M1137" i="32"/>
  <c r="H1137" i="32"/>
  <c r="M1119" i="32"/>
  <c r="H1119" i="32"/>
  <c r="M1135" i="32"/>
  <c r="H1135" i="32"/>
  <c r="H1110" i="32"/>
  <c r="H1144" i="32"/>
  <c r="M1144" i="32"/>
  <c r="M1287" i="32"/>
  <c r="H1287" i="32"/>
  <c r="M1276" i="32"/>
  <c r="H1276" i="32"/>
  <c r="M1263" i="32"/>
  <c r="H1263" i="32"/>
  <c r="M1283" i="32"/>
  <c r="H1283" i="32"/>
  <c r="M1272" i="32"/>
  <c r="H1272" i="32"/>
  <c r="M1281" i="32"/>
  <c r="H1281" i="32"/>
  <c r="M1257" i="32"/>
  <c r="H1257" i="32"/>
  <c r="M1249" i="32"/>
  <c r="H1249" i="32"/>
  <c r="M1248" i="32"/>
  <c r="H1248" i="32"/>
  <c r="M1273" i="32"/>
  <c r="H1273" i="32"/>
  <c r="K1148" i="32"/>
  <c r="G1148" i="32"/>
  <c r="K1138" i="32"/>
  <c r="G1138" i="32"/>
  <c r="K1146" i="32"/>
  <c r="G1146" i="32"/>
  <c r="K1120" i="32"/>
  <c r="G1120" i="32"/>
  <c r="K1130" i="32"/>
  <c r="G1130" i="32"/>
  <c r="K1113" i="32"/>
  <c r="G1113" i="32"/>
  <c r="K1140" i="32"/>
  <c r="G1140" i="32"/>
  <c r="G744" i="32"/>
  <c r="K744" i="32"/>
  <c r="G750" i="32"/>
  <c r="K750" i="32"/>
  <c r="G759" i="32"/>
  <c r="K759" i="32"/>
  <c r="G756" i="32"/>
  <c r="K756" i="32"/>
  <c r="K772" i="32"/>
  <c r="G772" i="32"/>
  <c r="G777" i="32"/>
  <c r="K777" i="32"/>
  <c r="K742" i="32"/>
  <c r="G742" i="32"/>
  <c r="G745" i="32"/>
  <c r="K745" i="32"/>
  <c r="G746" i="32"/>
  <c r="K746" i="32"/>
  <c r="K1460" i="32"/>
  <c r="G1460" i="32"/>
  <c r="K1437" i="32"/>
  <c r="G1437" i="32"/>
  <c r="K1452" i="32"/>
  <c r="G1452" i="32"/>
  <c r="K1433" i="32"/>
  <c r="G1433" i="32"/>
  <c r="K1453" i="32"/>
  <c r="G1453" i="32"/>
  <c r="K1448" i="32"/>
  <c r="G1448" i="32"/>
  <c r="K1435" i="32"/>
  <c r="G1435" i="32"/>
  <c r="K1471" i="32"/>
  <c r="G1471" i="32"/>
  <c r="K1436" i="32"/>
  <c r="G1436" i="32"/>
  <c r="K1446" i="32"/>
  <c r="G1446" i="32"/>
  <c r="K1434" i="32"/>
  <c r="G1434" i="32"/>
  <c r="G1024" i="32"/>
  <c r="K1024" i="32"/>
  <c r="G1044" i="32"/>
  <c r="K1044" i="32"/>
  <c r="G1032" i="32"/>
  <c r="K1032" i="32"/>
  <c r="K1039" i="32"/>
  <c r="G1039" i="32"/>
  <c r="G1046" i="32"/>
  <c r="K1046" i="32"/>
  <c r="G1026" i="32"/>
  <c r="K1026" i="32"/>
  <c r="G1018" i="32"/>
  <c r="K1018" i="32"/>
  <c r="G1025" i="32"/>
  <c r="K1025" i="32"/>
  <c r="K1037" i="32"/>
  <c r="G1037" i="32"/>
  <c r="K1033" i="32"/>
  <c r="G1033" i="32"/>
  <c r="K1035" i="32"/>
  <c r="G1035" i="32"/>
  <c r="G1020" i="32"/>
  <c r="K1020" i="32"/>
  <c r="G847" i="32"/>
  <c r="K847" i="32"/>
  <c r="G850" i="32"/>
  <c r="K850" i="32"/>
  <c r="G840" i="32"/>
  <c r="K840" i="32"/>
  <c r="G836" i="32"/>
  <c r="K836" i="32"/>
  <c r="K1479" i="32"/>
  <c r="G1479" i="32"/>
  <c r="K1494" i="32"/>
  <c r="G1494" i="32"/>
  <c r="K1502" i="32"/>
  <c r="G1502" i="32"/>
  <c r="K1490" i="32"/>
  <c r="G1490" i="32"/>
  <c r="G1516" i="32"/>
  <c r="K1516" i="32"/>
  <c r="K1489" i="32"/>
  <c r="G1489" i="32"/>
  <c r="K1480" i="32"/>
  <c r="G1480" i="32"/>
  <c r="K1508" i="32"/>
  <c r="G1508" i="32"/>
  <c r="G1515" i="32"/>
  <c r="K1515" i="32"/>
  <c r="K1362" i="32"/>
  <c r="G1362" i="32"/>
  <c r="K1373" i="32"/>
  <c r="G1373" i="32"/>
  <c r="K1340" i="32"/>
  <c r="G1340" i="32"/>
  <c r="K1376" i="32"/>
  <c r="G1376" i="32"/>
  <c r="K1372" i="32"/>
  <c r="G1372" i="32"/>
  <c r="K1375" i="32"/>
  <c r="G1375" i="32"/>
  <c r="K1370" i="32"/>
  <c r="G1370" i="32"/>
  <c r="K1371" i="32"/>
  <c r="G1371" i="32"/>
  <c r="K1352" i="32"/>
  <c r="G1352" i="32"/>
  <c r="K1378" i="32"/>
  <c r="G1378" i="32"/>
  <c r="K1344" i="32"/>
  <c r="G1344" i="32"/>
  <c r="K1006" i="32"/>
  <c r="G1006" i="32"/>
  <c r="G980" i="32"/>
  <c r="K980" i="32"/>
  <c r="G983" i="32"/>
  <c r="K983" i="32"/>
  <c r="K1011" i="32"/>
  <c r="G1011" i="32"/>
  <c r="G981" i="32"/>
  <c r="K981" i="32"/>
  <c r="K994" i="32"/>
  <c r="G994" i="32"/>
  <c r="G989" i="32"/>
  <c r="K989" i="32"/>
  <c r="G987" i="32"/>
  <c r="K987" i="32"/>
  <c r="G1010" i="32"/>
  <c r="K1010" i="32"/>
  <c r="G1008" i="32"/>
  <c r="K1008" i="32"/>
  <c r="K1396" i="32"/>
  <c r="G1396" i="32"/>
  <c r="K1394" i="32"/>
  <c r="G1394" i="32"/>
  <c r="G1422" i="32"/>
  <c r="K1422" i="32"/>
  <c r="K1419" i="32"/>
  <c r="G1419" i="32"/>
  <c r="K1390" i="32"/>
  <c r="G1390" i="32"/>
  <c r="G1420" i="32"/>
  <c r="K1420" i="32"/>
  <c r="G1427" i="32"/>
  <c r="K1427" i="32"/>
  <c r="K1406" i="32"/>
  <c r="G1406" i="32"/>
  <c r="G1092" i="32"/>
  <c r="K1092" i="32"/>
  <c r="K1102" i="32"/>
  <c r="G1102" i="32"/>
  <c r="G1066" i="32"/>
  <c r="K1066" i="32"/>
  <c r="G1079" i="32"/>
  <c r="K1079" i="32"/>
  <c r="K1081" i="32"/>
  <c r="G1081" i="32"/>
  <c r="K1089" i="32"/>
  <c r="G1089" i="32"/>
  <c r="G1105" i="32"/>
  <c r="K1105" i="32"/>
  <c r="K1085" i="32"/>
  <c r="G1085" i="32"/>
  <c r="G1064" i="32"/>
  <c r="K1064" i="32"/>
  <c r="K1100" i="32"/>
  <c r="G1100" i="32"/>
  <c r="K1091" i="32"/>
  <c r="G1091" i="32"/>
  <c r="G1071" i="32"/>
  <c r="K1071" i="32"/>
  <c r="K1083" i="32"/>
  <c r="G1083" i="32"/>
  <c r="G1094" i="32"/>
  <c r="K1094" i="32"/>
  <c r="G792" i="32"/>
  <c r="K792" i="32"/>
  <c r="G807" i="32"/>
  <c r="K807" i="32"/>
  <c r="G796" i="32"/>
  <c r="K796" i="32"/>
  <c r="G815" i="32"/>
  <c r="K815" i="32"/>
  <c r="G817" i="32"/>
  <c r="K817" i="32"/>
  <c r="G821" i="32"/>
  <c r="K821" i="32"/>
  <c r="G810" i="32"/>
  <c r="K810" i="32"/>
  <c r="G800" i="32"/>
  <c r="K800" i="32"/>
  <c r="K1223" i="32"/>
  <c r="G1223" i="32"/>
  <c r="K1221" i="32"/>
  <c r="G1221" i="32"/>
  <c r="K1218" i="32"/>
  <c r="G1218" i="32"/>
  <c r="K1232" i="32"/>
  <c r="G1232" i="32"/>
  <c r="K1215" i="32"/>
  <c r="G1215" i="32"/>
  <c r="K1234" i="32"/>
  <c r="G1234" i="32"/>
  <c r="K1210" i="32"/>
  <c r="G1210" i="32"/>
  <c r="K1225" i="32"/>
  <c r="G1225" i="32"/>
  <c r="K1331" i="32"/>
  <c r="G1331" i="32"/>
  <c r="K1324" i="32"/>
  <c r="G1324" i="32"/>
  <c r="K1328" i="32"/>
  <c r="G1328" i="32"/>
  <c r="K1311" i="32"/>
  <c r="G1311" i="32"/>
  <c r="K1322" i="32"/>
  <c r="G1322" i="32"/>
  <c r="K1332" i="32"/>
  <c r="G1332" i="32"/>
  <c r="K1305" i="32"/>
  <c r="G1305" i="32"/>
  <c r="K1330" i="32"/>
  <c r="G1330" i="32"/>
  <c r="K1335" i="32"/>
  <c r="G1335" i="32"/>
  <c r="K1320" i="32"/>
  <c r="G1320" i="32"/>
  <c r="K1317" i="32"/>
  <c r="G1317" i="32"/>
  <c r="K1157" i="32"/>
  <c r="G1157" i="32"/>
  <c r="G1178" i="32"/>
  <c r="K1178" i="32"/>
  <c r="G1185" i="32"/>
  <c r="K1185" i="32"/>
  <c r="G1172" i="32"/>
  <c r="K1172" i="32"/>
  <c r="G1183" i="32"/>
  <c r="K1183" i="32"/>
  <c r="K1163" i="32"/>
  <c r="G1163" i="32"/>
  <c r="G1174" i="32"/>
  <c r="K1174" i="32"/>
  <c r="K1170" i="32"/>
  <c r="G1170" i="32"/>
  <c r="G1189" i="32"/>
  <c r="K1189" i="32"/>
  <c r="G1176" i="32"/>
  <c r="K1176" i="32"/>
  <c r="K1168" i="32"/>
  <c r="G1168" i="32"/>
  <c r="K1169" i="32"/>
  <c r="G1169" i="32"/>
  <c r="K934" i="32"/>
  <c r="G934" i="32"/>
  <c r="K931" i="32"/>
  <c r="G931" i="32"/>
  <c r="K955" i="32"/>
  <c r="K932" i="32"/>
  <c r="G932" i="32"/>
  <c r="G964" i="32"/>
  <c r="K946" i="32"/>
  <c r="G946" i="32"/>
  <c r="K958" i="32"/>
  <c r="K940" i="32"/>
  <c r="G940" i="32"/>
  <c r="K936" i="32"/>
  <c r="G936" i="32"/>
  <c r="K959" i="32"/>
  <c r="M1250" i="32"/>
  <c r="H1250" i="32"/>
  <c r="M1253" i="32"/>
  <c r="H1253" i="32"/>
  <c r="M1274" i="32"/>
  <c r="H1274" i="32"/>
  <c r="M1260" i="32"/>
  <c r="H1260" i="32"/>
  <c r="M1262" i="32"/>
  <c r="H1262" i="32"/>
  <c r="M1254" i="32"/>
  <c r="H1254" i="32"/>
  <c r="M1280" i="32"/>
  <c r="H1280" i="32"/>
  <c r="M1279" i="32"/>
  <c r="H1279" i="32"/>
  <c r="M1251" i="32"/>
  <c r="H1251" i="32"/>
  <c r="M1268" i="32"/>
  <c r="H1268" i="32"/>
  <c r="M1266" i="32"/>
  <c r="H1266" i="32"/>
  <c r="M1122" i="32"/>
  <c r="H1122" i="32"/>
  <c r="M1123" i="32"/>
  <c r="H1123" i="32"/>
  <c r="M1121" i="32"/>
  <c r="H1121" i="32"/>
  <c r="M1128" i="32"/>
  <c r="H1128" i="32"/>
  <c r="H1147" i="32"/>
  <c r="M1147" i="32"/>
  <c r="M1117" i="32"/>
  <c r="H1117" i="32"/>
  <c r="M1143" i="32"/>
  <c r="H1143" i="32"/>
  <c r="M1111" i="32"/>
  <c r="H1111" i="32"/>
  <c r="M1126" i="32"/>
  <c r="H1126" i="32"/>
  <c r="M1133" i="32"/>
  <c r="H1133" i="32"/>
  <c r="M1277" i="32"/>
  <c r="H1277" i="32"/>
  <c r="M1255" i="32"/>
  <c r="H1255" i="32"/>
  <c r="M1252" i="32"/>
  <c r="H1252" i="32"/>
  <c r="M1271" i="32"/>
  <c r="H1271" i="32"/>
  <c r="M1264" i="32"/>
  <c r="H1264" i="32"/>
  <c r="M1284" i="32"/>
  <c r="H1284" i="32"/>
  <c r="M1258" i="32"/>
  <c r="H1258" i="32"/>
  <c r="M1256" i="32"/>
  <c r="H1256" i="32"/>
  <c r="M1265" i="32"/>
  <c r="H1265" i="32"/>
  <c r="M1261" i="32"/>
  <c r="H1261" i="32"/>
  <c r="M1286" i="32"/>
  <c r="H1286" i="32"/>
  <c r="K1115" i="32"/>
  <c r="G1115" i="32"/>
  <c r="K1116" i="32"/>
  <c r="G1116" i="32"/>
  <c r="K1129" i="32"/>
  <c r="G1129" i="32"/>
  <c r="K1124" i="32"/>
  <c r="G1124" i="32"/>
  <c r="K1145" i="32"/>
  <c r="G1145" i="32"/>
  <c r="G754" i="32"/>
  <c r="K754" i="32"/>
  <c r="K773" i="32"/>
  <c r="G773" i="32"/>
  <c r="G751" i="32"/>
  <c r="K751" i="32"/>
  <c r="G743" i="32"/>
  <c r="K743" i="32"/>
  <c r="K1473" i="32"/>
  <c r="G1473" i="32"/>
  <c r="K1461" i="32"/>
  <c r="G1461" i="32"/>
  <c r="K1459" i="32"/>
  <c r="G1459" i="32"/>
  <c r="K1451" i="32"/>
  <c r="G1451" i="32"/>
  <c r="K1456" i="32"/>
  <c r="G1456" i="32"/>
  <c r="K1450" i="32"/>
  <c r="G1450" i="32"/>
  <c r="K1447" i="32"/>
  <c r="G1447" i="32"/>
  <c r="K1440" i="32"/>
  <c r="G1440" i="32"/>
  <c r="G1045" i="32"/>
  <c r="K1045" i="32"/>
  <c r="K1047" i="32"/>
  <c r="G1047" i="32"/>
  <c r="K1058" i="32"/>
  <c r="G1058" i="32"/>
  <c r="G1021" i="32"/>
  <c r="K1021" i="32"/>
  <c r="G1038" i="32"/>
  <c r="K1038" i="32"/>
  <c r="G1041" i="32"/>
  <c r="K1041" i="32"/>
  <c r="K1059" i="32"/>
  <c r="G1059" i="32"/>
  <c r="K1052" i="32"/>
  <c r="G1052" i="32"/>
  <c r="G852" i="32"/>
  <c r="K852" i="32"/>
  <c r="G855" i="32"/>
  <c r="K855" i="32"/>
  <c r="G844" i="32"/>
  <c r="K844" i="32"/>
  <c r="G845" i="32"/>
  <c r="K845" i="32"/>
  <c r="G849" i="32"/>
  <c r="K849" i="32"/>
  <c r="F858" i="32"/>
  <c r="F859" i="32" s="1"/>
  <c r="F860" i="32" s="1"/>
  <c r="F861" i="32" s="1"/>
  <c r="F862" i="32" s="1"/>
  <c r="F863" i="32" s="1"/>
  <c r="F864" i="32" s="1"/>
  <c r="F865" i="32" s="1"/>
  <c r="F866" i="32" s="1"/>
  <c r="F867" i="32" s="1"/>
  <c r="F868" i="32" s="1"/>
  <c r="F869" i="32" s="1"/>
  <c r="F870" i="32" s="1"/>
  <c r="F871" i="32" s="1"/>
  <c r="F872" i="32" s="1"/>
  <c r="F873" i="32" s="1"/>
  <c r="F874" i="32" s="1"/>
  <c r="G857" i="32"/>
  <c r="K857" i="32"/>
  <c r="G837" i="32"/>
  <c r="K837" i="32"/>
  <c r="G854" i="32"/>
  <c r="K854" i="32"/>
  <c r="K1478" i="32"/>
  <c r="G1478" i="32"/>
  <c r="K1507" i="32"/>
  <c r="G1507" i="32"/>
  <c r="K1495" i="32"/>
  <c r="G1495" i="32"/>
  <c r="K1501" i="32"/>
  <c r="G1501" i="32"/>
  <c r="G1512" i="32"/>
  <c r="K1512" i="32"/>
  <c r="G1513" i="32"/>
  <c r="K1513" i="32"/>
  <c r="K1493" i="32"/>
  <c r="G1493" i="32"/>
  <c r="K1367" i="32"/>
  <c r="G1367" i="32"/>
  <c r="K1359" i="32"/>
  <c r="G1359" i="32"/>
  <c r="K1377" i="32"/>
  <c r="G1377" i="32"/>
  <c r="K1347" i="32"/>
  <c r="G1347" i="32"/>
  <c r="K1364" i="32"/>
  <c r="G1364" i="32"/>
  <c r="K1341" i="32"/>
  <c r="G1341" i="32"/>
  <c r="K1348" i="32"/>
  <c r="G1348" i="32"/>
  <c r="K1355" i="32"/>
  <c r="G1355" i="32"/>
  <c r="K1358" i="32"/>
  <c r="G1358" i="32"/>
  <c r="K1353" i="32"/>
  <c r="G1353" i="32"/>
  <c r="K1379" i="32"/>
  <c r="G1379" i="32"/>
  <c r="K1345" i="32"/>
  <c r="G1345" i="32"/>
  <c r="G984" i="32"/>
  <c r="K984" i="32"/>
  <c r="G977" i="32"/>
  <c r="K977" i="32"/>
  <c r="K1004" i="32"/>
  <c r="G1004" i="32"/>
  <c r="K993" i="32"/>
  <c r="G993" i="32"/>
  <c r="G978" i="32"/>
  <c r="K978" i="32"/>
  <c r="K990" i="32"/>
  <c r="G990" i="32"/>
  <c r="G1012" i="32"/>
  <c r="K1012" i="32"/>
  <c r="G988" i="32"/>
  <c r="K988" i="32"/>
  <c r="G995" i="32"/>
  <c r="K995" i="32"/>
  <c r="G986" i="32"/>
  <c r="K986" i="32"/>
  <c r="K1001" i="32"/>
  <c r="G1001" i="32"/>
  <c r="G972" i="32"/>
  <c r="K972" i="32"/>
  <c r="G973" i="32"/>
  <c r="K973" i="32"/>
  <c r="G1003" i="32"/>
  <c r="K1003" i="32"/>
  <c r="G1002" i="32"/>
  <c r="K1002" i="32"/>
  <c r="K1013" i="32"/>
  <c r="G1013" i="32"/>
  <c r="G1007" i="32"/>
  <c r="K1007" i="32"/>
  <c r="K1407" i="32"/>
  <c r="G1407" i="32"/>
  <c r="K1410" i="32"/>
  <c r="G1410" i="32"/>
  <c r="G1425" i="32"/>
  <c r="K1425" i="32"/>
  <c r="K1387" i="32"/>
  <c r="G1387" i="32"/>
  <c r="K1398" i="32"/>
  <c r="G1398" i="32"/>
  <c r="K1391" i="32"/>
  <c r="G1391" i="32"/>
  <c r="K1404" i="32"/>
  <c r="G1404" i="32"/>
  <c r="K1397" i="32"/>
  <c r="G1397" i="32"/>
  <c r="K1412" i="32"/>
  <c r="G1412" i="32"/>
  <c r="G1424" i="32"/>
  <c r="K1424" i="32"/>
  <c r="K1414" i="32"/>
  <c r="G1414" i="32"/>
  <c r="K1411" i="32"/>
  <c r="G1411" i="32"/>
  <c r="G1069" i="32"/>
  <c r="K1069" i="32"/>
  <c r="K1090" i="32"/>
  <c r="G1090" i="32"/>
  <c r="G1067" i="32"/>
  <c r="K1067" i="32"/>
  <c r="G1076" i="32"/>
  <c r="K1076" i="32"/>
  <c r="G1073" i="32"/>
  <c r="K1073" i="32"/>
  <c r="K1082" i="32"/>
  <c r="G1082" i="32"/>
  <c r="G816" i="32"/>
  <c r="K816" i="32"/>
  <c r="K814" i="32"/>
  <c r="G814" i="32"/>
  <c r="K797" i="32"/>
  <c r="G797" i="32"/>
  <c r="G794" i="32"/>
  <c r="K794" i="32"/>
  <c r="G802" i="32"/>
  <c r="K802" i="32"/>
  <c r="G788" i="32"/>
  <c r="K788" i="32"/>
  <c r="K811" i="32"/>
  <c r="G811" i="32"/>
  <c r="K795" i="32"/>
  <c r="G795" i="32"/>
  <c r="K812" i="32"/>
  <c r="G812" i="32"/>
  <c r="K803" i="32"/>
  <c r="G803" i="32"/>
  <c r="G1241" i="32"/>
  <c r="K1241" i="32"/>
  <c r="K1206" i="32"/>
  <c r="G1206" i="32"/>
  <c r="G1242" i="32"/>
  <c r="K1242" i="32"/>
  <c r="K1202" i="32"/>
  <c r="G1202" i="32"/>
  <c r="K1214" i="32"/>
  <c r="G1214" i="32"/>
  <c r="K1208" i="32"/>
  <c r="G1208" i="32"/>
  <c r="K1233" i="32"/>
  <c r="G1233" i="32"/>
  <c r="K1224" i="32"/>
  <c r="G1224" i="32"/>
  <c r="K1216" i="32"/>
  <c r="G1216" i="32"/>
  <c r="K1235" i="32"/>
  <c r="G1235" i="32"/>
  <c r="K1229" i="32"/>
  <c r="G1229" i="32"/>
  <c r="K1204" i="32"/>
  <c r="G1204" i="32"/>
  <c r="K1205" i="32"/>
  <c r="G1205" i="32"/>
  <c r="K1217" i="32"/>
  <c r="G1217" i="32"/>
  <c r="K1329" i="32"/>
  <c r="G1329" i="32"/>
  <c r="K1301" i="32"/>
  <c r="G1301" i="32"/>
  <c r="K1327" i="32"/>
  <c r="G1327" i="32"/>
  <c r="K1295" i="32"/>
  <c r="G1295" i="32"/>
  <c r="K1296" i="32"/>
  <c r="G1296" i="32"/>
  <c r="K1315" i="32"/>
  <c r="G1315" i="32"/>
  <c r="K1321" i="32"/>
  <c r="G1321" i="32"/>
  <c r="K1304" i="32"/>
  <c r="G1304" i="32"/>
  <c r="K1314" i="32"/>
  <c r="G1314" i="32"/>
  <c r="K1316" i="32"/>
  <c r="G1316" i="32"/>
  <c r="K1310" i="32"/>
  <c r="G1310" i="32"/>
  <c r="K1192" i="32"/>
  <c r="G1192" i="32"/>
  <c r="G1186" i="32"/>
  <c r="K1186" i="32"/>
  <c r="K1193" i="32"/>
  <c r="G1193" i="32"/>
  <c r="G1173" i="32"/>
  <c r="K1173" i="32"/>
  <c r="K1160" i="32"/>
  <c r="G1160" i="32"/>
  <c r="K1191" i="32"/>
  <c r="G1191" i="32"/>
  <c r="K1166" i="32"/>
  <c r="G1166" i="32"/>
  <c r="K1162" i="32"/>
  <c r="G1162" i="32"/>
  <c r="G937" i="32"/>
  <c r="K937" i="32"/>
  <c r="G961" i="32"/>
  <c r="K961" i="32"/>
  <c r="G947" i="32"/>
  <c r="K947" i="32"/>
  <c r="K952" i="32"/>
  <c r="G952" i="32"/>
  <c r="G945" i="32"/>
  <c r="K945" i="32"/>
  <c r="K944" i="32"/>
  <c r="G944" i="32"/>
  <c r="M1289" i="32"/>
  <c r="H1289" i="32"/>
  <c r="K1118" i="32"/>
  <c r="G1118" i="32"/>
  <c r="K1127" i="32"/>
  <c r="G1127" i="32"/>
  <c r="K1149" i="32"/>
  <c r="G1149" i="32"/>
  <c r="G758" i="32"/>
  <c r="K758" i="32"/>
  <c r="K766" i="32"/>
  <c r="G766" i="32"/>
  <c r="G774" i="32"/>
  <c r="K774" i="32"/>
  <c r="K767" i="32"/>
  <c r="G767" i="32"/>
  <c r="G775" i="32"/>
  <c r="K775" i="32"/>
  <c r="K765" i="32"/>
  <c r="G765" i="32"/>
  <c r="K768" i="32"/>
  <c r="G768" i="32"/>
  <c r="G760" i="32"/>
  <c r="K760" i="32"/>
  <c r="G749" i="32"/>
  <c r="K749" i="32"/>
  <c r="G747" i="32"/>
  <c r="K747" i="32"/>
  <c r="K1457" i="32"/>
  <c r="G1457" i="32"/>
  <c r="K1454" i="32"/>
  <c r="G1454" i="32"/>
  <c r="K1469" i="32"/>
  <c r="G1469" i="32"/>
  <c r="K1449" i="32"/>
  <c r="G1449" i="32"/>
  <c r="K1443" i="32"/>
  <c r="G1443" i="32"/>
  <c r="K1442" i="32"/>
  <c r="G1442" i="32"/>
  <c r="K1455" i="32"/>
  <c r="G1455" i="32"/>
  <c r="K1467" i="32"/>
  <c r="G1467" i="32"/>
  <c r="K1463" i="32"/>
  <c r="G1463" i="32"/>
  <c r="K1432" i="32"/>
  <c r="G1432" i="32"/>
  <c r="K1462" i="32"/>
  <c r="G1462" i="32"/>
  <c r="K1472" i="32"/>
  <c r="G1472" i="32"/>
  <c r="G1027" i="32"/>
  <c r="K1027" i="32"/>
  <c r="K1051" i="32"/>
  <c r="G1051" i="32"/>
  <c r="G1054" i="32"/>
  <c r="K1054" i="32"/>
  <c r="G1022" i="32"/>
  <c r="K1022" i="32"/>
  <c r="G1048" i="32"/>
  <c r="K1048" i="32"/>
  <c r="G1019" i="32"/>
  <c r="K1019" i="32"/>
  <c r="G1031" i="32"/>
  <c r="K1031" i="32"/>
  <c r="G1036" i="32"/>
  <c r="K1036" i="32"/>
  <c r="G1030" i="32"/>
  <c r="K1030" i="32"/>
  <c r="G1049" i="32"/>
  <c r="K1049" i="32"/>
  <c r="G842" i="32"/>
  <c r="K842" i="32"/>
  <c r="G851" i="32"/>
  <c r="K851" i="32"/>
  <c r="G846" i="32"/>
  <c r="K846" i="32"/>
  <c r="G835" i="32"/>
  <c r="K835" i="32"/>
  <c r="G853" i="32"/>
  <c r="K853" i="32"/>
  <c r="G838" i="32"/>
  <c r="K838" i="32"/>
  <c r="K1482" i="32"/>
  <c r="G1482" i="32"/>
  <c r="K1506" i="32"/>
  <c r="G1506" i="32"/>
  <c r="K1499" i="32"/>
  <c r="G1499" i="32"/>
  <c r="K1510" i="32"/>
  <c r="G1510" i="32"/>
  <c r="K1496" i="32"/>
  <c r="G1496" i="32"/>
  <c r="K1491" i="32"/>
  <c r="G1491" i="32"/>
  <c r="K1500" i="32"/>
  <c r="G1500" i="32"/>
  <c r="K1481" i="32"/>
  <c r="G1481" i="32"/>
  <c r="K1484" i="32"/>
  <c r="G1484" i="32"/>
  <c r="K1509" i="32"/>
  <c r="G1509" i="32"/>
  <c r="K1492" i="32"/>
  <c r="G1492" i="32"/>
  <c r="K1483" i="32"/>
  <c r="G1483" i="32"/>
  <c r="G1519" i="32"/>
  <c r="K1519" i="32"/>
  <c r="K1505" i="32"/>
  <c r="G1505" i="32"/>
  <c r="K1363" i="32"/>
  <c r="G1363" i="32"/>
  <c r="K1366" i="32"/>
  <c r="G1366" i="32"/>
  <c r="K1381" i="32"/>
  <c r="G1381" i="32"/>
  <c r="K1380" i="32"/>
  <c r="G1380" i="32"/>
  <c r="K1349" i="32"/>
  <c r="G1349" i="32"/>
  <c r="K1350" i="32"/>
  <c r="G1350" i="32"/>
  <c r="K1368" i="32"/>
  <c r="G1368" i="32"/>
  <c r="K1369" i="32"/>
  <c r="G1369" i="32"/>
  <c r="K1005" i="32"/>
  <c r="G1005" i="32"/>
  <c r="G976" i="32"/>
  <c r="K976" i="32"/>
  <c r="K1000" i="32"/>
  <c r="G1000" i="32"/>
  <c r="G991" i="32"/>
  <c r="K991" i="32"/>
  <c r="G985" i="32"/>
  <c r="K985" i="32"/>
  <c r="K992" i="32"/>
  <c r="G992" i="32"/>
  <c r="K997" i="32"/>
  <c r="G997" i="32"/>
  <c r="K1009" i="32"/>
  <c r="G1009" i="32"/>
  <c r="K996" i="32"/>
  <c r="G996" i="32"/>
  <c r="K998" i="32"/>
  <c r="G998" i="32"/>
  <c r="G974" i="32"/>
  <c r="K974" i="32"/>
  <c r="K1389" i="32"/>
  <c r="G1389" i="32"/>
  <c r="K1395" i="32"/>
  <c r="G1395" i="32"/>
  <c r="K1415" i="32"/>
  <c r="G1415" i="32"/>
  <c r="K1413" i="32"/>
  <c r="G1413" i="32"/>
  <c r="K1402" i="32"/>
  <c r="G1402" i="32"/>
  <c r="K1405" i="32"/>
  <c r="G1405" i="32"/>
  <c r="K1401" i="32"/>
  <c r="G1401" i="32"/>
  <c r="G1421" i="32"/>
  <c r="K1421" i="32"/>
  <c r="K1392" i="32"/>
  <c r="G1392" i="32"/>
  <c r="K1403" i="32"/>
  <c r="G1403" i="32"/>
  <c r="K1416" i="32"/>
  <c r="G1416" i="32"/>
  <c r="G1423" i="32"/>
  <c r="K1423" i="32"/>
  <c r="K1388" i="32"/>
  <c r="G1388" i="32"/>
  <c r="G1084" i="32"/>
  <c r="K1084" i="32"/>
  <c r="G1095" i="32"/>
  <c r="K1095" i="32"/>
  <c r="G1088" i="32"/>
  <c r="K1088" i="32"/>
  <c r="G1072" i="32"/>
  <c r="K1072" i="32"/>
  <c r="K1098" i="32"/>
  <c r="G1098" i="32"/>
  <c r="G1075" i="32"/>
  <c r="K1075" i="32"/>
  <c r="G1097" i="32"/>
  <c r="K1097" i="32"/>
  <c r="G1080" i="32"/>
  <c r="K1080" i="32"/>
  <c r="K822" i="32"/>
  <c r="G822" i="32"/>
  <c r="G798" i="32"/>
  <c r="K798" i="32"/>
  <c r="G820" i="32"/>
  <c r="K820" i="32"/>
  <c r="K823" i="32"/>
  <c r="G823" i="32"/>
  <c r="K791" i="32"/>
  <c r="G791" i="32"/>
  <c r="G824" i="32"/>
  <c r="K824" i="32"/>
  <c r="K801" i="32"/>
  <c r="G801" i="32"/>
  <c r="K808" i="32"/>
  <c r="G808" i="32"/>
  <c r="G1239" i="32"/>
  <c r="K1239" i="32"/>
  <c r="K1231" i="32"/>
  <c r="G1231" i="32"/>
  <c r="G1236" i="32"/>
  <c r="K1236" i="32"/>
  <c r="K1207" i="32"/>
  <c r="G1207" i="32"/>
  <c r="K1226" i="32"/>
  <c r="G1226" i="32"/>
  <c r="K1211" i="32"/>
  <c r="G1211" i="32"/>
  <c r="G1237" i="32"/>
  <c r="K1237" i="32"/>
  <c r="G1238" i="32"/>
  <c r="K1238" i="32"/>
  <c r="K1222" i="32"/>
  <c r="G1222" i="32"/>
  <c r="G1243" i="32"/>
  <c r="K1243" i="32"/>
  <c r="K1318" i="32"/>
  <c r="G1318" i="32"/>
  <c r="K1307" i="32"/>
  <c r="G1307" i="32"/>
  <c r="K1308" i="32"/>
  <c r="G1308" i="32"/>
  <c r="K1306" i="32"/>
  <c r="G1306" i="32"/>
  <c r="K1312" i="32"/>
  <c r="G1312" i="32"/>
  <c r="K1326" i="32"/>
  <c r="G1326" i="32"/>
  <c r="K1298" i="32"/>
  <c r="G1298" i="32"/>
  <c r="K1303" i="32"/>
  <c r="G1303" i="32"/>
  <c r="G1187" i="32"/>
  <c r="K1187" i="32"/>
  <c r="G1188" i="32"/>
  <c r="K1188" i="32"/>
  <c r="G1190" i="32"/>
  <c r="K1190" i="32"/>
  <c r="G1182" i="32"/>
  <c r="K1182" i="32"/>
  <c r="K1164" i="32"/>
  <c r="G1164" i="32"/>
  <c r="K1159" i="32"/>
  <c r="G1159" i="32"/>
  <c r="K1156" i="32"/>
  <c r="G1156" i="32"/>
  <c r="K1165" i="32"/>
  <c r="G1165" i="32"/>
  <c r="G1171" i="32"/>
  <c r="K1171" i="32"/>
  <c r="K967" i="32"/>
  <c r="G967" i="32"/>
  <c r="K960" i="32"/>
  <c r="G960" i="32"/>
  <c r="K942" i="32"/>
  <c r="G942" i="32"/>
  <c r="K949" i="32"/>
  <c r="G949" i="32"/>
  <c r="G951" i="32"/>
  <c r="K951" i="32"/>
  <c r="G933" i="32"/>
  <c r="K933" i="32"/>
  <c r="G957" i="32"/>
  <c r="K957" i="32"/>
  <c r="G963" i="32"/>
  <c r="K963" i="32"/>
  <c r="G966" i="32"/>
  <c r="K966" i="32"/>
  <c r="H921" i="32"/>
  <c r="K826" i="32"/>
  <c r="G826" i="32"/>
  <c r="F827" i="32"/>
  <c r="H825" i="32"/>
  <c r="G779" i="32"/>
  <c r="K779" i="32"/>
  <c r="F780" i="32"/>
  <c r="H778" i="32"/>
  <c r="K148" i="32"/>
  <c r="G148" i="32"/>
  <c r="F149" i="32"/>
  <c r="R283" i="32"/>
  <c r="L283" i="32"/>
  <c r="AB283" i="32"/>
  <c r="S283" i="32"/>
  <c r="T283" i="32"/>
  <c r="U283" i="32"/>
  <c r="Z283" i="32"/>
  <c r="I6" i="34" s="1"/>
  <c r="N283" i="32"/>
  <c r="P283" i="32"/>
  <c r="W283" i="32"/>
  <c r="X283" i="32"/>
  <c r="F283" i="32"/>
  <c r="AA283" i="32"/>
  <c r="Q283" i="32"/>
  <c r="O283" i="32"/>
  <c r="V283" i="32"/>
  <c r="Y283" i="32"/>
  <c r="S287" i="32"/>
  <c r="N287" i="32"/>
  <c r="AA287" i="32"/>
  <c r="V287" i="32"/>
  <c r="R287" i="32"/>
  <c r="W287" i="32"/>
  <c r="L287" i="32"/>
  <c r="T287" i="32"/>
  <c r="Z287" i="32"/>
  <c r="I10" i="34" s="1"/>
  <c r="U287" i="32"/>
  <c r="O287" i="32"/>
  <c r="F287" i="32"/>
  <c r="F288" i="32" s="1"/>
  <c r="AB287" i="32"/>
  <c r="Q287" i="32"/>
  <c r="P287" i="32"/>
  <c r="X287" i="32"/>
  <c r="Y287" i="32"/>
  <c r="G53" i="32"/>
  <c r="K53" i="32"/>
  <c r="F54" i="32"/>
  <c r="G195" i="32"/>
  <c r="K195" i="32"/>
  <c r="F196" i="32"/>
  <c r="L282" i="32"/>
  <c r="Q282" i="32"/>
  <c r="AA282" i="32"/>
  <c r="Y282" i="32"/>
  <c r="T282" i="32"/>
  <c r="S282" i="32"/>
  <c r="N282" i="32"/>
  <c r="X282" i="32"/>
  <c r="V282" i="32"/>
  <c r="AB282" i="32"/>
  <c r="F282" i="32"/>
  <c r="W282" i="32"/>
  <c r="O282" i="32"/>
  <c r="P282" i="32"/>
  <c r="U282" i="32"/>
  <c r="Z282" i="32"/>
  <c r="I5" i="34" s="1"/>
  <c r="R282" i="32"/>
  <c r="P284" i="32"/>
  <c r="Y284" i="32"/>
  <c r="L284" i="32"/>
  <c r="Q284" i="32"/>
  <c r="V284" i="32"/>
  <c r="W284" i="32"/>
  <c r="S284" i="32"/>
  <c r="Z284" i="32"/>
  <c r="I7" i="34" s="1"/>
  <c r="R284" i="32"/>
  <c r="AA284" i="32"/>
  <c r="T284" i="32"/>
  <c r="N284" i="32"/>
  <c r="U284" i="32"/>
  <c r="O284" i="32"/>
  <c r="X284" i="32"/>
  <c r="AB284" i="32"/>
  <c r="F284" i="32"/>
  <c r="G144" i="32"/>
  <c r="K144" i="32"/>
  <c r="V285" i="32"/>
  <c r="AB285" i="32"/>
  <c r="N285" i="32"/>
  <c r="AA285" i="32"/>
  <c r="T285" i="32"/>
  <c r="F285" i="32"/>
  <c r="P285" i="32"/>
  <c r="Z285" i="32"/>
  <c r="I8" i="34" s="1"/>
  <c r="X285" i="32"/>
  <c r="L285" i="32"/>
  <c r="R285" i="32"/>
  <c r="S285" i="32"/>
  <c r="W285" i="32"/>
  <c r="Y285" i="32"/>
  <c r="U285" i="32"/>
  <c r="Q285" i="32"/>
  <c r="O285" i="32"/>
  <c r="G146" i="32"/>
  <c r="K146" i="32"/>
  <c r="G145" i="32"/>
  <c r="K145" i="32"/>
  <c r="K191" i="32"/>
  <c r="G191" i="32"/>
  <c r="G236" i="32"/>
  <c r="K236" i="32"/>
  <c r="K193" i="32"/>
  <c r="G193" i="32"/>
  <c r="G237" i="32"/>
  <c r="K237" i="32"/>
  <c r="K6" i="32"/>
  <c r="G6" i="32"/>
  <c r="W239" i="32"/>
  <c r="L239" i="32"/>
  <c r="N239" i="32"/>
  <c r="Z239" i="32"/>
  <c r="H8" i="34" s="1"/>
  <c r="AA239" i="32"/>
  <c r="S239" i="32"/>
  <c r="V239" i="32"/>
  <c r="F239" i="32"/>
  <c r="P239" i="32"/>
  <c r="R239" i="32"/>
  <c r="X239" i="32"/>
  <c r="U239" i="32"/>
  <c r="Q239" i="32"/>
  <c r="T239" i="32"/>
  <c r="Y239" i="32"/>
  <c r="O239" i="32"/>
  <c r="AB239" i="32"/>
  <c r="K147" i="32"/>
  <c r="G147" i="32"/>
  <c r="H98" i="32"/>
  <c r="M98" i="32"/>
  <c r="K7" i="32"/>
  <c r="G7" i="32"/>
  <c r="O286" i="32"/>
  <c r="Z286" i="32"/>
  <c r="I9" i="34" s="1"/>
  <c r="U286" i="32"/>
  <c r="F286" i="32"/>
  <c r="AA286" i="32"/>
  <c r="S286" i="32"/>
  <c r="V286" i="32"/>
  <c r="AB286" i="32"/>
  <c r="R286" i="32"/>
  <c r="L286" i="32"/>
  <c r="X286" i="32"/>
  <c r="Q286" i="32"/>
  <c r="T286" i="32"/>
  <c r="Y286" i="32"/>
  <c r="P286" i="32"/>
  <c r="N286" i="32"/>
  <c r="W286" i="32"/>
  <c r="O240" i="32"/>
  <c r="AB240" i="32"/>
  <c r="S240" i="32"/>
  <c r="Q240" i="32"/>
  <c r="Z240" i="32"/>
  <c r="H9" i="34" s="1"/>
  <c r="W240" i="32"/>
  <c r="X240" i="32"/>
  <c r="N240" i="32"/>
  <c r="P240" i="32"/>
  <c r="R240" i="32"/>
  <c r="L240" i="32"/>
  <c r="AA240" i="32"/>
  <c r="V240" i="32"/>
  <c r="F240" i="32"/>
  <c r="F241" i="32" s="1"/>
  <c r="F242" i="32" s="1"/>
  <c r="U240" i="32"/>
  <c r="Y240" i="32"/>
  <c r="T240" i="32"/>
  <c r="F8" i="32"/>
  <c r="K194" i="32"/>
  <c r="G194" i="32"/>
  <c r="G238" i="32"/>
  <c r="K238" i="32"/>
  <c r="M99" i="32"/>
  <c r="H99" i="32"/>
  <c r="G192" i="32"/>
  <c r="K192" i="32"/>
  <c r="K52" i="32"/>
  <c r="G52" i="32"/>
  <c r="K190" i="32"/>
  <c r="G190" i="32"/>
  <c r="G867" i="32" l="1"/>
  <c r="G866" i="32"/>
  <c r="G100" i="32"/>
  <c r="H100" i="32" s="1"/>
  <c r="K100" i="32"/>
  <c r="F101" i="32"/>
  <c r="G860" i="32"/>
  <c r="K964" i="32"/>
  <c r="G959" i="32"/>
  <c r="H959" i="32" s="1"/>
  <c r="G958" i="32"/>
  <c r="G955" i="32"/>
  <c r="G965" i="32"/>
  <c r="K965" i="32"/>
  <c r="K866" i="32"/>
  <c r="G865" i="32"/>
  <c r="H865" i="32" s="1"/>
  <c r="K865" i="32"/>
  <c r="K867" i="32"/>
  <c r="K860" i="32"/>
  <c r="G962" i="32"/>
  <c r="K864" i="32"/>
  <c r="K863" i="32"/>
  <c r="K962" i="32"/>
  <c r="G956" i="32"/>
  <c r="H956" i="32" s="1"/>
  <c r="K870" i="32"/>
  <c r="G872" i="32"/>
  <c r="H872" i="32" s="1"/>
  <c r="G861" i="32"/>
  <c r="G868" i="32"/>
  <c r="G869" i="32"/>
  <c r="K862" i="32"/>
  <c r="K956" i="32"/>
  <c r="G871" i="32"/>
  <c r="H871" i="32" s="1"/>
  <c r="G859" i="32"/>
  <c r="G873" i="32"/>
  <c r="H873" i="32" s="1"/>
  <c r="K874" i="32"/>
  <c r="G874" i="32"/>
  <c r="F875" i="32"/>
  <c r="G870" i="32"/>
  <c r="H870" i="32" s="1"/>
  <c r="G864" i="32"/>
  <c r="H864" i="32" s="1"/>
  <c r="G863" i="32"/>
  <c r="H863" i="32" s="1"/>
  <c r="K872" i="32"/>
  <c r="K861" i="32"/>
  <c r="K868" i="32"/>
  <c r="K869" i="32"/>
  <c r="G862" i="32"/>
  <c r="H862" i="32" s="1"/>
  <c r="K871" i="32"/>
  <c r="K859" i="32"/>
  <c r="K873" i="32"/>
  <c r="H949" i="32"/>
  <c r="M949" i="32"/>
  <c r="H942" i="32"/>
  <c r="M942" i="32"/>
  <c r="H960" i="32"/>
  <c r="H967" i="32"/>
  <c r="M1165" i="32"/>
  <c r="H1165" i="32"/>
  <c r="M1156" i="32"/>
  <c r="H1156" i="32"/>
  <c r="M1159" i="32"/>
  <c r="H1159" i="32"/>
  <c r="M1164" i="32"/>
  <c r="H1164" i="32"/>
  <c r="M1303" i="32"/>
  <c r="H1303" i="32"/>
  <c r="M1298" i="32"/>
  <c r="H1298" i="32"/>
  <c r="M1326" i="32"/>
  <c r="H1326" i="32"/>
  <c r="M1312" i="32"/>
  <c r="H1312" i="32"/>
  <c r="M1306" i="32"/>
  <c r="H1306" i="32"/>
  <c r="M1308" i="32"/>
  <c r="H1308" i="32"/>
  <c r="M1307" i="32"/>
  <c r="H1307" i="32"/>
  <c r="M1318" i="32"/>
  <c r="H1318" i="32"/>
  <c r="M1222" i="32"/>
  <c r="H1222" i="32"/>
  <c r="M1211" i="32"/>
  <c r="H1211" i="32"/>
  <c r="M1226" i="32"/>
  <c r="H1226" i="32"/>
  <c r="M1207" i="32"/>
  <c r="H1207" i="32"/>
  <c r="M1231" i="32"/>
  <c r="H1231" i="32"/>
  <c r="H808" i="32"/>
  <c r="M808" i="32"/>
  <c r="H801" i="32"/>
  <c r="M801" i="32"/>
  <c r="H791" i="32"/>
  <c r="M791" i="32"/>
  <c r="H823" i="32"/>
  <c r="H822" i="32"/>
  <c r="H1098" i="32"/>
  <c r="M1388" i="32"/>
  <c r="H1388" i="32"/>
  <c r="M1416" i="32"/>
  <c r="H1416" i="32"/>
  <c r="M1403" i="32"/>
  <c r="H1403" i="32"/>
  <c r="M1392" i="32"/>
  <c r="H1392" i="32"/>
  <c r="M1401" i="32"/>
  <c r="H1401" i="32"/>
  <c r="M1405" i="32"/>
  <c r="H1405" i="32"/>
  <c r="M1402" i="32"/>
  <c r="H1402" i="32"/>
  <c r="M1413" i="32"/>
  <c r="H1413" i="32"/>
  <c r="M1415" i="32"/>
  <c r="H1415" i="32"/>
  <c r="M1395" i="32"/>
  <c r="H1395" i="32"/>
  <c r="M1389" i="32"/>
  <c r="H1389" i="32"/>
  <c r="M998" i="32"/>
  <c r="H998" i="32"/>
  <c r="H996" i="32"/>
  <c r="M996" i="32"/>
  <c r="H1009" i="32"/>
  <c r="M997" i="32"/>
  <c r="H997" i="32"/>
  <c r="H992" i="32"/>
  <c r="M992" i="32"/>
  <c r="H1000" i="32"/>
  <c r="M1000" i="32"/>
  <c r="H1005" i="32"/>
  <c r="M1369" i="32"/>
  <c r="H1369" i="32"/>
  <c r="M1368" i="32"/>
  <c r="H1368" i="32"/>
  <c r="M1350" i="32"/>
  <c r="H1350" i="32"/>
  <c r="M1349" i="32"/>
  <c r="H1349" i="32"/>
  <c r="H1380" i="32"/>
  <c r="M1380" i="32"/>
  <c r="H1381" i="32"/>
  <c r="M1381" i="32"/>
  <c r="M1366" i="32"/>
  <c r="H1366" i="32"/>
  <c r="M1363" i="32"/>
  <c r="H1363" i="32"/>
  <c r="M1505" i="32"/>
  <c r="H1505" i="32"/>
  <c r="M1483" i="32"/>
  <c r="H1483" i="32"/>
  <c r="M1492" i="32"/>
  <c r="H1492" i="32"/>
  <c r="M1509" i="32"/>
  <c r="H1509" i="32"/>
  <c r="M1484" i="32"/>
  <c r="H1484" i="32"/>
  <c r="M1481" i="32"/>
  <c r="H1481" i="32"/>
  <c r="M1500" i="32"/>
  <c r="H1500" i="32"/>
  <c r="M1491" i="32"/>
  <c r="H1491" i="32"/>
  <c r="M1496" i="32"/>
  <c r="H1496" i="32"/>
  <c r="M1510" i="32"/>
  <c r="H1510" i="32"/>
  <c r="M1499" i="32"/>
  <c r="H1499" i="32"/>
  <c r="M1506" i="32"/>
  <c r="H1506" i="32"/>
  <c r="M1482" i="32"/>
  <c r="H1482" i="32"/>
  <c r="H867" i="32"/>
  <c r="H860" i="32"/>
  <c r="H1051" i="32"/>
  <c r="H1472" i="32"/>
  <c r="M1472" i="32"/>
  <c r="M1462" i="32"/>
  <c r="H1462" i="32"/>
  <c r="M1432" i="32"/>
  <c r="H1432" i="32"/>
  <c r="M1463" i="32"/>
  <c r="H1463" i="32"/>
  <c r="H1467" i="32"/>
  <c r="M1467" i="32"/>
  <c r="M1455" i="32"/>
  <c r="H1455" i="32"/>
  <c r="M1442" i="32"/>
  <c r="H1442" i="32"/>
  <c r="M1443" i="32"/>
  <c r="H1443" i="32"/>
  <c r="M1449" i="32"/>
  <c r="H1449" i="32"/>
  <c r="H1469" i="32"/>
  <c r="M1469" i="32"/>
  <c r="M1454" i="32"/>
  <c r="H1454" i="32"/>
  <c r="M1457" i="32"/>
  <c r="H1457" i="32"/>
  <c r="H768" i="32"/>
  <c r="H765" i="32"/>
  <c r="H767" i="32"/>
  <c r="H766" i="32"/>
  <c r="H1149" i="32"/>
  <c r="M1149" i="32"/>
  <c r="M1127" i="32"/>
  <c r="H1127" i="32"/>
  <c r="M1118" i="32"/>
  <c r="H1118" i="32"/>
  <c r="H944" i="32"/>
  <c r="M944" i="32"/>
  <c r="H952" i="32"/>
  <c r="M952" i="32"/>
  <c r="M1162" i="32"/>
  <c r="H1162" i="32"/>
  <c r="M1166" i="32"/>
  <c r="H1166" i="32"/>
  <c r="M1191" i="32"/>
  <c r="H1191" i="32"/>
  <c r="M1160" i="32"/>
  <c r="H1160" i="32"/>
  <c r="M1193" i="32"/>
  <c r="H1193" i="32"/>
  <c r="M1192" i="32"/>
  <c r="H1192" i="32"/>
  <c r="M1310" i="32"/>
  <c r="H1310" i="32"/>
  <c r="M1316" i="32"/>
  <c r="H1316" i="32"/>
  <c r="M1314" i="32"/>
  <c r="H1314" i="32"/>
  <c r="M1304" i="32"/>
  <c r="H1304" i="32"/>
  <c r="M1321" i="32"/>
  <c r="H1321" i="32"/>
  <c r="M1315" i="32"/>
  <c r="H1315" i="32"/>
  <c r="M1296" i="32"/>
  <c r="H1296" i="32"/>
  <c r="M1295" i="32"/>
  <c r="H1295" i="32"/>
  <c r="M1327" i="32"/>
  <c r="H1327" i="32"/>
  <c r="M1301" i="32"/>
  <c r="H1301" i="32"/>
  <c r="M1329" i="32"/>
  <c r="H1329" i="32"/>
  <c r="M1217" i="32"/>
  <c r="H1217" i="32"/>
  <c r="M1205" i="32"/>
  <c r="H1205" i="32"/>
  <c r="M1204" i="32"/>
  <c r="H1204" i="32"/>
  <c r="M1229" i="32"/>
  <c r="H1229" i="32"/>
  <c r="M1235" i="32"/>
  <c r="H1235" i="32"/>
  <c r="M1216" i="32"/>
  <c r="H1216" i="32"/>
  <c r="M1224" i="32"/>
  <c r="H1224" i="32"/>
  <c r="M1233" i="32"/>
  <c r="H1233" i="32"/>
  <c r="M1208" i="32"/>
  <c r="H1208" i="32"/>
  <c r="M1214" i="32"/>
  <c r="H1214" i="32"/>
  <c r="M1202" i="32"/>
  <c r="H1202" i="32"/>
  <c r="M1206" i="32"/>
  <c r="H1206" i="32"/>
  <c r="H803" i="32"/>
  <c r="M803" i="32"/>
  <c r="H812" i="32"/>
  <c r="H795" i="32"/>
  <c r="M795" i="32"/>
  <c r="H811" i="32"/>
  <c r="H797" i="32"/>
  <c r="M797" i="32"/>
  <c r="H814" i="32"/>
  <c r="M1082" i="32"/>
  <c r="H1082" i="32"/>
  <c r="M1090" i="32"/>
  <c r="H1090" i="32"/>
  <c r="M1411" i="32"/>
  <c r="H1411" i="32"/>
  <c r="M1414" i="32"/>
  <c r="H1414" i="32"/>
  <c r="M1412" i="32"/>
  <c r="H1412" i="32"/>
  <c r="M1397" i="32"/>
  <c r="H1397" i="32"/>
  <c r="M1404" i="32"/>
  <c r="H1404" i="32"/>
  <c r="M1391" i="32"/>
  <c r="H1391" i="32"/>
  <c r="M1398" i="32"/>
  <c r="H1398" i="32"/>
  <c r="M1387" i="32"/>
  <c r="H1387" i="32"/>
  <c r="M1410" i="32"/>
  <c r="H1410" i="32"/>
  <c r="M1407" i="32"/>
  <c r="H1407" i="32"/>
  <c r="H1013" i="32"/>
  <c r="M1001" i="32"/>
  <c r="H1001" i="32"/>
  <c r="M990" i="32"/>
  <c r="H990" i="32"/>
  <c r="M993" i="32"/>
  <c r="H993" i="32"/>
  <c r="H1004" i="32"/>
  <c r="M1345" i="32"/>
  <c r="H1345" i="32"/>
  <c r="H1379" i="32"/>
  <c r="M1379" i="32"/>
  <c r="M1353" i="32"/>
  <c r="H1353" i="32"/>
  <c r="M1358" i="32"/>
  <c r="H1358" i="32"/>
  <c r="M1355" i="32"/>
  <c r="H1355" i="32"/>
  <c r="M1348" i="32"/>
  <c r="H1348" i="32"/>
  <c r="M1341" i="32"/>
  <c r="H1341" i="32"/>
  <c r="M1364" i="32"/>
  <c r="H1364" i="32"/>
  <c r="M1347" i="32"/>
  <c r="H1347" i="32"/>
  <c r="H1377" i="32"/>
  <c r="M1377" i="32"/>
  <c r="M1359" i="32"/>
  <c r="H1359" i="32"/>
  <c r="M1367" i="32"/>
  <c r="H1367" i="32"/>
  <c r="M1493" i="32"/>
  <c r="H1493" i="32"/>
  <c r="M1501" i="32"/>
  <c r="H1501" i="32"/>
  <c r="M1495" i="32"/>
  <c r="H1495" i="32"/>
  <c r="M1507" i="32"/>
  <c r="H1507" i="32"/>
  <c r="M1478" i="32"/>
  <c r="H1478" i="32"/>
  <c r="K858" i="32"/>
  <c r="G858" i="32"/>
  <c r="H849" i="32"/>
  <c r="M849" i="32"/>
  <c r="H845" i="32"/>
  <c r="M845" i="32"/>
  <c r="H844" i="32"/>
  <c r="M844" i="32"/>
  <c r="H855" i="32"/>
  <c r="M855" i="32"/>
  <c r="H852" i="32"/>
  <c r="M852" i="32"/>
  <c r="M1041" i="32"/>
  <c r="H1041" i="32"/>
  <c r="M1038" i="32"/>
  <c r="H1038" i="32"/>
  <c r="H1021" i="32"/>
  <c r="M1021" i="32"/>
  <c r="M1045" i="32"/>
  <c r="H1045" i="32"/>
  <c r="M743" i="32"/>
  <c r="H743" i="32"/>
  <c r="H751" i="32"/>
  <c r="M751" i="32"/>
  <c r="H754" i="32"/>
  <c r="M754" i="32"/>
  <c r="H958" i="32"/>
  <c r="H955" i="32"/>
  <c r="H1176" i="32"/>
  <c r="M1176" i="32"/>
  <c r="H1189" i="32"/>
  <c r="M1189" i="32"/>
  <c r="H1174" i="32"/>
  <c r="M1174" i="32"/>
  <c r="H1183" i="32"/>
  <c r="M1183" i="32"/>
  <c r="H1172" i="32"/>
  <c r="M1172" i="32"/>
  <c r="H1185" i="32"/>
  <c r="M1185" i="32"/>
  <c r="H1178" i="32"/>
  <c r="M1178" i="32"/>
  <c r="H800" i="32"/>
  <c r="M800" i="32"/>
  <c r="H810" i="32"/>
  <c r="H821" i="32"/>
  <c r="H817" i="32"/>
  <c r="H815" i="32"/>
  <c r="H796" i="32"/>
  <c r="M796" i="32"/>
  <c r="H807" i="32"/>
  <c r="M807" i="32"/>
  <c r="H792" i="32"/>
  <c r="M792" i="32"/>
  <c r="M1094" i="32"/>
  <c r="H1094" i="32"/>
  <c r="M1071" i="32"/>
  <c r="H1071" i="32"/>
  <c r="H1064" i="32"/>
  <c r="M1064" i="32"/>
  <c r="H1105" i="32"/>
  <c r="M1079" i="32"/>
  <c r="H1079" i="32"/>
  <c r="H1066" i="32"/>
  <c r="M1066" i="32"/>
  <c r="M1092" i="32"/>
  <c r="H1092" i="32"/>
  <c r="H1427" i="32"/>
  <c r="M1427" i="32"/>
  <c r="H1420" i="32"/>
  <c r="M1420" i="32"/>
  <c r="H1422" i="32"/>
  <c r="M1422" i="32"/>
  <c r="H1008" i="32"/>
  <c r="H1010" i="32"/>
  <c r="H987" i="32"/>
  <c r="M987" i="32"/>
  <c r="H989" i="32"/>
  <c r="M989" i="32"/>
  <c r="H981" i="32"/>
  <c r="M981" i="32"/>
  <c r="H983" i="32"/>
  <c r="M983" i="32"/>
  <c r="H980" i="32"/>
  <c r="M980" i="32"/>
  <c r="H1515" i="32"/>
  <c r="M1515" i="32"/>
  <c r="H1516" i="32"/>
  <c r="M1516" i="32"/>
  <c r="H836" i="32"/>
  <c r="M836" i="32"/>
  <c r="H840" i="32"/>
  <c r="M840" i="32"/>
  <c r="H850" i="32"/>
  <c r="M850" i="32"/>
  <c r="H847" i="32"/>
  <c r="M847" i="32"/>
  <c r="H1020" i="32"/>
  <c r="M1020" i="32"/>
  <c r="H1025" i="32"/>
  <c r="M1025" i="32"/>
  <c r="H1018" i="32"/>
  <c r="M1018" i="32"/>
  <c r="H1026" i="32"/>
  <c r="M1026" i="32"/>
  <c r="H1046" i="32"/>
  <c r="M1046" i="32"/>
  <c r="H1032" i="32"/>
  <c r="M1032" i="32"/>
  <c r="H1044" i="32"/>
  <c r="M1044" i="32"/>
  <c r="H1024" i="32"/>
  <c r="M1024" i="32"/>
  <c r="H746" i="32"/>
  <c r="M746" i="32"/>
  <c r="H745" i="32"/>
  <c r="M745" i="32"/>
  <c r="H777" i="32"/>
  <c r="H756" i="32"/>
  <c r="M756" i="32"/>
  <c r="H759" i="32"/>
  <c r="M759" i="32"/>
  <c r="H750" i="32"/>
  <c r="M750" i="32"/>
  <c r="H744" i="32"/>
  <c r="M744" i="32"/>
  <c r="H941" i="32"/>
  <c r="M941" i="32"/>
  <c r="H928" i="32"/>
  <c r="M928" i="32"/>
  <c r="H930" i="32"/>
  <c r="M930" i="32"/>
  <c r="H935" i="32"/>
  <c r="M935" i="32"/>
  <c r="H926" i="32"/>
  <c r="M926" i="32"/>
  <c r="H948" i="32"/>
  <c r="M948" i="32"/>
  <c r="H927" i="32"/>
  <c r="M927" i="32"/>
  <c r="H950" i="32"/>
  <c r="M950" i="32"/>
  <c r="H939" i="32"/>
  <c r="M939" i="32"/>
  <c r="M1195" i="32"/>
  <c r="H1195" i="32"/>
  <c r="M1194" i="32"/>
  <c r="H1194" i="32"/>
  <c r="M1158" i="32"/>
  <c r="H1158" i="32"/>
  <c r="M1167" i="32"/>
  <c r="H1167" i="32"/>
  <c r="M1196" i="32"/>
  <c r="H1196" i="32"/>
  <c r="M1197" i="32"/>
  <c r="H1197" i="32"/>
  <c r="M1161" i="32"/>
  <c r="H1161" i="32"/>
  <c r="M1325" i="32"/>
  <c r="H1325" i="32"/>
  <c r="M1333" i="32"/>
  <c r="H1333" i="32"/>
  <c r="M1319" i="32"/>
  <c r="H1319" i="32"/>
  <c r="M1309" i="32"/>
  <c r="H1309" i="32"/>
  <c r="M1297" i="32"/>
  <c r="H1297" i="32"/>
  <c r="M1294" i="32"/>
  <c r="H1294" i="32"/>
  <c r="M1334" i="32"/>
  <c r="H1334" i="32"/>
  <c r="M1300" i="32"/>
  <c r="H1300" i="32"/>
  <c r="M1323" i="32"/>
  <c r="H1323" i="32"/>
  <c r="M1302" i="32"/>
  <c r="H1302" i="32"/>
  <c r="M1299" i="32"/>
  <c r="H1299" i="32"/>
  <c r="M1313" i="32"/>
  <c r="H1313" i="32"/>
  <c r="M1213" i="32"/>
  <c r="H1213" i="32"/>
  <c r="M1230" i="32"/>
  <c r="H1230" i="32"/>
  <c r="M1220" i="32"/>
  <c r="H1220" i="32"/>
  <c r="M1219" i="32"/>
  <c r="H1219" i="32"/>
  <c r="M1203" i="32"/>
  <c r="H1203" i="32"/>
  <c r="M1228" i="32"/>
  <c r="H1228" i="32"/>
  <c r="M1212" i="32"/>
  <c r="H1212" i="32"/>
  <c r="M1209" i="32"/>
  <c r="H1209" i="32"/>
  <c r="M1227" i="32"/>
  <c r="H1227" i="32"/>
  <c r="H793" i="32"/>
  <c r="M793" i="32"/>
  <c r="H818" i="32"/>
  <c r="H799" i="32"/>
  <c r="M799" i="32"/>
  <c r="H805" i="32"/>
  <c r="M805" i="32"/>
  <c r="H789" i="32"/>
  <c r="M789" i="32"/>
  <c r="H819" i="32"/>
  <c r="M806" i="32"/>
  <c r="H806" i="32"/>
  <c r="M1093" i="32"/>
  <c r="H1093" i="32"/>
  <c r="M1087" i="32"/>
  <c r="H1087" i="32"/>
  <c r="H1104" i="32"/>
  <c r="H1103" i="32"/>
  <c r="M1086" i="32"/>
  <c r="H1086" i="32"/>
  <c r="M1386" i="32"/>
  <c r="H1386" i="32"/>
  <c r="M1417" i="32"/>
  <c r="H1417" i="32"/>
  <c r="M1408" i="32"/>
  <c r="H1408" i="32"/>
  <c r="M1399" i="32"/>
  <c r="H1399" i="32"/>
  <c r="M1409" i="32"/>
  <c r="H1409" i="32"/>
  <c r="M1400" i="32"/>
  <c r="H1400" i="32"/>
  <c r="M1418" i="32"/>
  <c r="H1418" i="32"/>
  <c r="M1393" i="32"/>
  <c r="H1393" i="32"/>
  <c r="M999" i="32"/>
  <c r="H999" i="32"/>
  <c r="M1365" i="32"/>
  <c r="H1365" i="32"/>
  <c r="M1356" i="32"/>
  <c r="H1356" i="32"/>
  <c r="M1343" i="32"/>
  <c r="H1343" i="32"/>
  <c r="M1354" i="32"/>
  <c r="H1354" i="32"/>
  <c r="M1342" i="32"/>
  <c r="H1342" i="32"/>
  <c r="H1374" i="32"/>
  <c r="M1374" i="32"/>
  <c r="M1346" i="32"/>
  <c r="H1346" i="32"/>
  <c r="M1361" i="32"/>
  <c r="H1361" i="32"/>
  <c r="M1360" i="32"/>
  <c r="H1360" i="32"/>
  <c r="M1351" i="32"/>
  <c r="H1351" i="32"/>
  <c r="M1357" i="32"/>
  <c r="H1357" i="32"/>
  <c r="M1487" i="32"/>
  <c r="H1487" i="32"/>
  <c r="M1488" i="32"/>
  <c r="H1488" i="32"/>
  <c r="M1497" i="32"/>
  <c r="H1497" i="32"/>
  <c r="M1485" i="32"/>
  <c r="H1485" i="32"/>
  <c r="M1504" i="32"/>
  <c r="H1504" i="32"/>
  <c r="M1498" i="32"/>
  <c r="H1498" i="32"/>
  <c r="M1503" i="32"/>
  <c r="H1503" i="32"/>
  <c r="M1486" i="32"/>
  <c r="H1486" i="32"/>
  <c r="M1511" i="32"/>
  <c r="H1511" i="32"/>
  <c r="M1043" i="32"/>
  <c r="H1043" i="32"/>
  <c r="H1056" i="32"/>
  <c r="H1466" i="32"/>
  <c r="M1466" i="32"/>
  <c r="H1468" i="32"/>
  <c r="M1468" i="32"/>
  <c r="M1458" i="32"/>
  <c r="H1458" i="32"/>
  <c r="M1444" i="32"/>
  <c r="H1444" i="32"/>
  <c r="M1464" i="32"/>
  <c r="H1464" i="32"/>
  <c r="M1439" i="32"/>
  <c r="H1439" i="32"/>
  <c r="M1441" i="32"/>
  <c r="H1441" i="32"/>
  <c r="M1438" i="32"/>
  <c r="H1438" i="32"/>
  <c r="H1470" i="32"/>
  <c r="M1470" i="32"/>
  <c r="M1445" i="32"/>
  <c r="H1445" i="32"/>
  <c r="M1465" i="32"/>
  <c r="H1465" i="32"/>
  <c r="H776" i="32"/>
  <c r="H763" i="32"/>
  <c r="H770" i="32"/>
  <c r="M1112" i="32"/>
  <c r="H1112" i="32"/>
  <c r="M1142" i="32"/>
  <c r="H1142" i="32"/>
  <c r="H1150" i="32"/>
  <c r="M1150" i="32"/>
  <c r="M1125" i="32"/>
  <c r="H1125" i="32"/>
  <c r="M1136" i="32"/>
  <c r="H1136" i="32"/>
  <c r="H966" i="32"/>
  <c r="H963" i="32"/>
  <c r="H957" i="32"/>
  <c r="H933" i="32"/>
  <c r="M933" i="32"/>
  <c r="H951" i="32"/>
  <c r="M951" i="32"/>
  <c r="H1171" i="32"/>
  <c r="M1171" i="32"/>
  <c r="H1182" i="32"/>
  <c r="M1182" i="32"/>
  <c r="M1190" i="32"/>
  <c r="H1190" i="32"/>
  <c r="H1188" i="32"/>
  <c r="M1188" i="32"/>
  <c r="H1187" i="32"/>
  <c r="M1187" i="32"/>
  <c r="H1243" i="32"/>
  <c r="M1243" i="32"/>
  <c r="H1238" i="32"/>
  <c r="M1238" i="32"/>
  <c r="H1237" i="32"/>
  <c r="M1237" i="32"/>
  <c r="H1236" i="32"/>
  <c r="M1236" i="32"/>
  <c r="H1239" i="32"/>
  <c r="M1239" i="32"/>
  <c r="H824" i="32"/>
  <c r="H820" i="32"/>
  <c r="H798" i="32"/>
  <c r="M798" i="32"/>
  <c r="M1080" i="32"/>
  <c r="H1080" i="32"/>
  <c r="M1097" i="32"/>
  <c r="H1097" i="32"/>
  <c r="M1075" i="32"/>
  <c r="H1075" i="32"/>
  <c r="M1072" i="32"/>
  <c r="H1072" i="32"/>
  <c r="M1088" i="32"/>
  <c r="H1088" i="32"/>
  <c r="M1095" i="32"/>
  <c r="H1095" i="32"/>
  <c r="M1084" i="32"/>
  <c r="H1084" i="32"/>
  <c r="H1423" i="32"/>
  <c r="M1423" i="32"/>
  <c r="H1421" i="32"/>
  <c r="M1421" i="32"/>
  <c r="M974" i="32"/>
  <c r="H974" i="32"/>
  <c r="H985" i="32"/>
  <c r="M985" i="32"/>
  <c r="M991" i="32"/>
  <c r="H991" i="32"/>
  <c r="H976" i="32"/>
  <c r="M976" i="32"/>
  <c r="H1519" i="32"/>
  <c r="M1519" i="32"/>
  <c r="H866" i="32"/>
  <c r="H838" i="32"/>
  <c r="M838" i="32"/>
  <c r="H853" i="32"/>
  <c r="M853" i="32"/>
  <c r="H835" i="32"/>
  <c r="M835" i="32"/>
  <c r="H846" i="32"/>
  <c r="M846" i="32"/>
  <c r="H851" i="32"/>
  <c r="M851" i="32"/>
  <c r="H842" i="32"/>
  <c r="M842" i="32"/>
  <c r="M1049" i="32"/>
  <c r="H1049" i="32"/>
  <c r="H1030" i="32"/>
  <c r="M1030" i="32"/>
  <c r="M1036" i="32"/>
  <c r="H1036" i="32"/>
  <c r="H1031" i="32"/>
  <c r="M1031" i="32"/>
  <c r="H1019" i="32"/>
  <c r="M1019" i="32"/>
  <c r="H1048" i="32"/>
  <c r="M1048" i="32"/>
  <c r="H1022" i="32"/>
  <c r="M1022" i="32"/>
  <c r="H1054" i="32"/>
  <c r="H1027" i="32"/>
  <c r="M1027" i="32"/>
  <c r="H747" i="32"/>
  <c r="M747" i="32"/>
  <c r="H749" i="32"/>
  <c r="M749" i="32"/>
  <c r="H760" i="32"/>
  <c r="M760" i="32"/>
  <c r="H775" i="32"/>
  <c r="H774" i="32"/>
  <c r="H758" i="32"/>
  <c r="M758" i="32"/>
  <c r="H945" i="32"/>
  <c r="M945" i="32"/>
  <c r="H947" i="32"/>
  <c r="M947" i="32"/>
  <c r="H961" i="32"/>
  <c r="H937" i="32"/>
  <c r="M937" i="32"/>
  <c r="H1173" i="32"/>
  <c r="M1173" i="32"/>
  <c r="H1186" i="32"/>
  <c r="M1186" i="32"/>
  <c r="H1242" i="32"/>
  <c r="M1242" i="32"/>
  <c r="H1241" i="32"/>
  <c r="M1241" i="32"/>
  <c r="H788" i="32"/>
  <c r="M788" i="32"/>
  <c r="H802" i="32"/>
  <c r="M802" i="32"/>
  <c r="H794" i="32"/>
  <c r="M794" i="32"/>
  <c r="H816" i="32"/>
  <c r="M1073" i="32"/>
  <c r="H1073" i="32"/>
  <c r="M1076" i="32"/>
  <c r="H1076" i="32"/>
  <c r="M1067" i="32"/>
  <c r="H1067" i="32"/>
  <c r="M1069" i="32"/>
  <c r="H1069" i="32"/>
  <c r="H1424" i="32"/>
  <c r="M1424" i="32"/>
  <c r="H1425" i="32"/>
  <c r="M1425" i="32"/>
  <c r="H1007" i="32"/>
  <c r="H1002" i="32"/>
  <c r="H1003" i="32"/>
  <c r="H973" i="32"/>
  <c r="M973" i="32"/>
  <c r="H972" i="32"/>
  <c r="M972" i="32"/>
  <c r="H986" i="32"/>
  <c r="M986" i="32"/>
  <c r="M995" i="32"/>
  <c r="H995" i="32"/>
  <c r="H988" i="32"/>
  <c r="M988" i="32"/>
  <c r="H1012" i="32"/>
  <c r="M978" i="32"/>
  <c r="H978" i="32"/>
  <c r="H977" i="32"/>
  <c r="M977" i="32"/>
  <c r="M984" i="32"/>
  <c r="H984" i="32"/>
  <c r="H1513" i="32"/>
  <c r="M1513" i="32"/>
  <c r="H1512" i="32"/>
  <c r="M1512" i="32"/>
  <c r="H854" i="32"/>
  <c r="M854" i="32"/>
  <c r="H837" i="32"/>
  <c r="M837" i="32"/>
  <c r="H857" i="32"/>
  <c r="M857" i="32"/>
  <c r="H1052" i="32"/>
  <c r="H1059" i="32"/>
  <c r="H1058" i="32"/>
  <c r="M1047" i="32"/>
  <c r="H1047" i="32"/>
  <c r="M1440" i="32"/>
  <c r="H1440" i="32"/>
  <c r="M1447" i="32"/>
  <c r="H1447" i="32"/>
  <c r="M1450" i="32"/>
  <c r="H1450" i="32"/>
  <c r="M1456" i="32"/>
  <c r="H1456" i="32"/>
  <c r="M1451" i="32"/>
  <c r="H1451" i="32"/>
  <c r="M1459" i="32"/>
  <c r="H1459" i="32"/>
  <c r="M1461" i="32"/>
  <c r="H1461" i="32"/>
  <c r="H1473" i="32"/>
  <c r="M1473" i="32"/>
  <c r="H773" i="32"/>
  <c r="H1145" i="32"/>
  <c r="M1145" i="32"/>
  <c r="M1124" i="32"/>
  <c r="H1124" i="32"/>
  <c r="M1129" i="32"/>
  <c r="H1129" i="32"/>
  <c r="M1116" i="32"/>
  <c r="H1116" i="32"/>
  <c r="M1115" i="32"/>
  <c r="H1115" i="32"/>
  <c r="H965" i="32"/>
  <c r="H936" i="32"/>
  <c r="M936" i="32"/>
  <c r="H940" i="32"/>
  <c r="M940" i="32"/>
  <c r="H946" i="32"/>
  <c r="M946" i="32"/>
  <c r="H964" i="32"/>
  <c r="H932" i="32"/>
  <c r="M932" i="32"/>
  <c r="H931" i="32"/>
  <c r="M931" i="32"/>
  <c r="H934" i="32"/>
  <c r="M934" i="32"/>
  <c r="M1169" i="32"/>
  <c r="H1169" i="32"/>
  <c r="M1168" i="32"/>
  <c r="H1168" i="32"/>
  <c r="M1170" i="32"/>
  <c r="H1170" i="32"/>
  <c r="M1163" i="32"/>
  <c r="H1163" i="32"/>
  <c r="M1157" i="32"/>
  <c r="H1157" i="32"/>
  <c r="M1317" i="32"/>
  <c r="H1317" i="32"/>
  <c r="M1320" i="32"/>
  <c r="H1320" i="32"/>
  <c r="M1335" i="32"/>
  <c r="H1335" i="32"/>
  <c r="M1330" i="32"/>
  <c r="H1330" i="32"/>
  <c r="M1305" i="32"/>
  <c r="H1305" i="32"/>
  <c r="M1332" i="32"/>
  <c r="H1332" i="32"/>
  <c r="M1322" i="32"/>
  <c r="H1322" i="32"/>
  <c r="M1311" i="32"/>
  <c r="H1311" i="32"/>
  <c r="M1328" i="32"/>
  <c r="H1328" i="32"/>
  <c r="M1324" i="32"/>
  <c r="H1324" i="32"/>
  <c r="M1331" i="32"/>
  <c r="H1331" i="32"/>
  <c r="M1225" i="32"/>
  <c r="H1225" i="32"/>
  <c r="M1210" i="32"/>
  <c r="H1210" i="32"/>
  <c r="M1234" i="32"/>
  <c r="H1234" i="32"/>
  <c r="M1215" i="32"/>
  <c r="H1215" i="32"/>
  <c r="M1232" i="32"/>
  <c r="H1232" i="32"/>
  <c r="M1218" i="32"/>
  <c r="H1218" i="32"/>
  <c r="M1221" i="32"/>
  <c r="H1221" i="32"/>
  <c r="M1223" i="32"/>
  <c r="H1223" i="32"/>
  <c r="M1083" i="32"/>
  <c r="H1083" i="32"/>
  <c r="M1091" i="32"/>
  <c r="H1091" i="32"/>
  <c r="H1100" i="32"/>
  <c r="M1085" i="32"/>
  <c r="H1085" i="32"/>
  <c r="M1089" i="32"/>
  <c r="H1089" i="32"/>
  <c r="M1081" i="32"/>
  <c r="H1081" i="32"/>
  <c r="H1102" i="32"/>
  <c r="M1406" i="32"/>
  <c r="H1406" i="32"/>
  <c r="M1390" i="32"/>
  <c r="H1390" i="32"/>
  <c r="M1419" i="32"/>
  <c r="H1419" i="32"/>
  <c r="M1394" i="32"/>
  <c r="H1394" i="32"/>
  <c r="M1396" i="32"/>
  <c r="H1396" i="32"/>
  <c r="M994" i="32"/>
  <c r="H994" i="32"/>
  <c r="H1011" i="32"/>
  <c r="H1006" i="32"/>
  <c r="M1344" i="32"/>
  <c r="H1344" i="32"/>
  <c r="H1378" i="32"/>
  <c r="M1378" i="32"/>
  <c r="M1352" i="32"/>
  <c r="H1352" i="32"/>
  <c r="M1371" i="32"/>
  <c r="H1371" i="32"/>
  <c r="M1370" i="32"/>
  <c r="H1370" i="32"/>
  <c r="H1375" i="32"/>
  <c r="M1375" i="32"/>
  <c r="M1372" i="32"/>
  <c r="H1372" i="32"/>
  <c r="H1376" i="32"/>
  <c r="M1376" i="32"/>
  <c r="M1340" i="32"/>
  <c r="H1340" i="32"/>
  <c r="M1373" i="32"/>
  <c r="H1373" i="32"/>
  <c r="M1362" i="32"/>
  <c r="H1362" i="32"/>
  <c r="M1508" i="32"/>
  <c r="H1508" i="32"/>
  <c r="M1480" i="32"/>
  <c r="H1480" i="32"/>
  <c r="M1489" i="32"/>
  <c r="H1489" i="32"/>
  <c r="M1490" i="32"/>
  <c r="H1490" i="32"/>
  <c r="M1502" i="32"/>
  <c r="H1502" i="32"/>
  <c r="M1494" i="32"/>
  <c r="H1494" i="32"/>
  <c r="M1479" i="32"/>
  <c r="H1479" i="32"/>
  <c r="H861" i="32"/>
  <c r="H868" i="32"/>
  <c r="H869" i="32"/>
  <c r="M1035" i="32"/>
  <c r="H1035" i="32"/>
  <c r="M1033" i="32"/>
  <c r="H1033" i="32"/>
  <c r="M1037" i="32"/>
  <c r="H1037" i="32"/>
  <c r="M1039" i="32"/>
  <c r="H1039" i="32"/>
  <c r="M1434" i="32"/>
  <c r="H1434" i="32"/>
  <c r="M1446" i="32"/>
  <c r="H1446" i="32"/>
  <c r="M1436" i="32"/>
  <c r="H1436" i="32"/>
  <c r="H1471" i="32"/>
  <c r="M1471" i="32"/>
  <c r="M1435" i="32"/>
  <c r="H1435" i="32"/>
  <c r="M1448" i="32"/>
  <c r="H1448" i="32"/>
  <c r="M1453" i="32"/>
  <c r="H1453" i="32"/>
  <c r="M1433" i="32"/>
  <c r="H1433" i="32"/>
  <c r="M1452" i="32"/>
  <c r="H1452" i="32"/>
  <c r="M1437" i="32"/>
  <c r="H1437" i="32"/>
  <c r="M1460" i="32"/>
  <c r="H1460" i="32"/>
  <c r="H742" i="32"/>
  <c r="M742" i="32"/>
  <c r="H772" i="32"/>
  <c r="M1140" i="32"/>
  <c r="H1140" i="32"/>
  <c r="M1113" i="32"/>
  <c r="H1113" i="32"/>
  <c r="M1130" i="32"/>
  <c r="H1130" i="32"/>
  <c r="M1120" i="32"/>
  <c r="H1120" i="32"/>
  <c r="H1146" i="32"/>
  <c r="M1146" i="32"/>
  <c r="M1138" i="32"/>
  <c r="H1138" i="32"/>
  <c r="H1148" i="32"/>
  <c r="M1148" i="32"/>
  <c r="H938" i="32"/>
  <c r="M938" i="32"/>
  <c r="H962" i="32"/>
  <c r="H953" i="32"/>
  <c r="M953" i="32"/>
  <c r="K954" i="32"/>
  <c r="G954" i="32"/>
  <c r="H943" i="32"/>
  <c r="M943" i="32"/>
  <c r="H929" i="32"/>
  <c r="M929" i="32"/>
  <c r="H1179" i="32"/>
  <c r="M1179" i="32"/>
  <c r="H1181" i="32"/>
  <c r="M1181" i="32"/>
  <c r="H1177" i="32"/>
  <c r="M1177" i="32"/>
  <c r="H1180" i="32"/>
  <c r="M1180" i="32"/>
  <c r="H1175" i="32"/>
  <c r="M1175" i="32"/>
  <c r="H1184" i="32"/>
  <c r="M1184" i="32"/>
  <c r="H1240" i="32"/>
  <c r="M1240" i="32"/>
  <c r="H813" i="32"/>
  <c r="H790" i="32"/>
  <c r="M790" i="32"/>
  <c r="H804" i="32"/>
  <c r="M804" i="32"/>
  <c r="H809" i="32"/>
  <c r="M809" i="32"/>
  <c r="M1070" i="32"/>
  <c r="H1070" i="32"/>
  <c r="H1101" i="32"/>
  <c r="M1078" i="32"/>
  <c r="H1078" i="32"/>
  <c r="M1074" i="32"/>
  <c r="H1074" i="32"/>
  <c r="H1065" i="32"/>
  <c r="M1065" i="32"/>
  <c r="M1096" i="32"/>
  <c r="H1096" i="32"/>
  <c r="H1099" i="32"/>
  <c r="M1068" i="32"/>
  <c r="H1068" i="32"/>
  <c r="M1077" i="32"/>
  <c r="H1077" i="32"/>
  <c r="H1426" i="32"/>
  <c r="M1426" i="32"/>
  <c r="H975" i="32"/>
  <c r="M975" i="32"/>
  <c r="H982" i="32"/>
  <c r="M982" i="32"/>
  <c r="H979" i="32"/>
  <c r="M979" i="32"/>
  <c r="H1514" i="32"/>
  <c r="M1514" i="32"/>
  <c r="H1517" i="32"/>
  <c r="M1517" i="32"/>
  <c r="H1518" i="32"/>
  <c r="M1518" i="32"/>
  <c r="H848" i="32"/>
  <c r="M848" i="32"/>
  <c r="H843" i="32"/>
  <c r="M843" i="32"/>
  <c r="H839" i="32"/>
  <c r="M839" i="32"/>
  <c r="H859" i="32"/>
  <c r="H841" i="32"/>
  <c r="M841" i="32"/>
  <c r="H856" i="32"/>
  <c r="M856" i="32"/>
  <c r="H834" i="32"/>
  <c r="M834" i="32"/>
  <c r="H1055" i="32"/>
  <c r="H1053" i="32"/>
  <c r="H1023" i="32"/>
  <c r="M1023" i="32"/>
  <c r="M1040" i="32"/>
  <c r="H1040" i="32"/>
  <c r="H1057" i="32"/>
  <c r="H1028" i="32"/>
  <c r="M1028" i="32"/>
  <c r="M1034" i="32"/>
  <c r="H1034" i="32"/>
  <c r="H1050" i="32"/>
  <c r="H1042" i="32"/>
  <c r="M1042" i="32"/>
  <c r="H1029" i="32"/>
  <c r="M1029" i="32"/>
  <c r="H769" i="32"/>
  <c r="H748" i="32"/>
  <c r="M748" i="32"/>
  <c r="H753" i="32"/>
  <c r="M753" i="32"/>
  <c r="H752" i="32"/>
  <c r="M752" i="32"/>
  <c r="H761" i="32"/>
  <c r="M761" i="32"/>
  <c r="H757" i="32"/>
  <c r="M757" i="32"/>
  <c r="H764" i="32"/>
  <c r="H771" i="32"/>
  <c r="H755" i="32"/>
  <c r="M755" i="32"/>
  <c r="H762" i="32"/>
  <c r="H826" i="32"/>
  <c r="K827" i="32"/>
  <c r="G827" i="32"/>
  <c r="F828" i="32"/>
  <c r="G780" i="32"/>
  <c r="K780" i="32"/>
  <c r="F781" i="32"/>
  <c r="H779" i="32"/>
  <c r="G239" i="32"/>
  <c r="K239" i="32"/>
  <c r="M237" i="32"/>
  <c r="H237" i="32"/>
  <c r="K242" i="32"/>
  <c r="G242" i="32"/>
  <c r="G285" i="32"/>
  <c r="K285" i="32"/>
  <c r="K288" i="32"/>
  <c r="G288" i="32"/>
  <c r="H53" i="32"/>
  <c r="G283" i="32"/>
  <c r="K283" i="32"/>
  <c r="G149" i="32"/>
  <c r="K149" i="32"/>
  <c r="F150" i="32"/>
  <c r="H192" i="32"/>
  <c r="M192" i="32"/>
  <c r="H238" i="32"/>
  <c r="M238" i="32"/>
  <c r="F243" i="32"/>
  <c r="H7" i="32"/>
  <c r="H6" i="32"/>
  <c r="M236" i="32"/>
  <c r="H236" i="32"/>
  <c r="Z328" i="32"/>
  <c r="J5" i="34" s="1"/>
  <c r="R328" i="32"/>
  <c r="AB328" i="32"/>
  <c r="S328" i="32"/>
  <c r="T328" i="32"/>
  <c r="Q328" i="32"/>
  <c r="AA328" i="32"/>
  <c r="P328" i="32"/>
  <c r="L328" i="32"/>
  <c r="O328" i="32"/>
  <c r="N328" i="32"/>
  <c r="Y328" i="32"/>
  <c r="X328" i="32"/>
  <c r="U328" i="32"/>
  <c r="V328" i="32"/>
  <c r="W328" i="32"/>
  <c r="F328" i="32"/>
  <c r="N331" i="32"/>
  <c r="W331" i="32"/>
  <c r="Y331" i="32"/>
  <c r="V331" i="32"/>
  <c r="L331" i="32"/>
  <c r="Z331" i="32"/>
  <c r="J8" i="34" s="1"/>
  <c r="Q331" i="32"/>
  <c r="F331" i="32"/>
  <c r="O331" i="32"/>
  <c r="AB331" i="32"/>
  <c r="U331" i="32"/>
  <c r="R331" i="32"/>
  <c r="S331" i="32"/>
  <c r="T331" i="32"/>
  <c r="X331" i="32"/>
  <c r="AA331" i="32"/>
  <c r="P331" i="32"/>
  <c r="S333" i="32"/>
  <c r="Z333" i="32"/>
  <c r="J10" i="34" s="1"/>
  <c r="Y333" i="32"/>
  <c r="AA333" i="32"/>
  <c r="F333" i="32"/>
  <c r="L333" i="32"/>
  <c r="U333" i="32"/>
  <c r="T333" i="32"/>
  <c r="P333" i="32"/>
  <c r="X333" i="32"/>
  <c r="R333" i="32"/>
  <c r="AB333" i="32"/>
  <c r="O333" i="32"/>
  <c r="V333" i="32"/>
  <c r="W333" i="32"/>
  <c r="Q333" i="32"/>
  <c r="N333" i="32"/>
  <c r="Q330" i="32"/>
  <c r="F330" i="32"/>
  <c r="U330" i="32"/>
  <c r="AA330" i="32"/>
  <c r="AB330" i="32"/>
  <c r="W330" i="32"/>
  <c r="L330" i="32"/>
  <c r="Z330" i="32"/>
  <c r="J7" i="34" s="1"/>
  <c r="S330" i="32"/>
  <c r="T330" i="32"/>
  <c r="P330" i="32"/>
  <c r="V330" i="32"/>
  <c r="Y330" i="32"/>
  <c r="R330" i="32"/>
  <c r="O330" i="32"/>
  <c r="N330" i="32"/>
  <c r="X330" i="32"/>
  <c r="AB334" i="32"/>
  <c r="O334" i="32"/>
  <c r="W334" i="32"/>
  <c r="X334" i="32"/>
  <c r="S334" i="32"/>
  <c r="V334" i="32"/>
  <c r="Y334" i="32"/>
  <c r="U334" i="32"/>
  <c r="AA334" i="32"/>
  <c r="R334" i="32"/>
  <c r="L334" i="32"/>
  <c r="Q334" i="32"/>
  <c r="F334" i="32"/>
  <c r="Z334" i="32"/>
  <c r="J11" i="34" s="1"/>
  <c r="T334" i="32"/>
  <c r="P334" i="32"/>
  <c r="N334" i="32"/>
  <c r="G284" i="32"/>
  <c r="K284" i="32"/>
  <c r="H195" i="32"/>
  <c r="H148" i="32"/>
  <c r="H147" i="32"/>
  <c r="M193" i="32"/>
  <c r="H193" i="32"/>
  <c r="M191" i="32"/>
  <c r="H191" i="32"/>
  <c r="M144" i="32"/>
  <c r="H144" i="32"/>
  <c r="K196" i="32"/>
  <c r="G196" i="32"/>
  <c r="F197" i="32"/>
  <c r="K8" i="32"/>
  <c r="G8" i="32"/>
  <c r="F9" i="32"/>
  <c r="Z329" i="32"/>
  <c r="J6" i="34" s="1"/>
  <c r="T329" i="32"/>
  <c r="V329" i="32"/>
  <c r="W329" i="32"/>
  <c r="N329" i="32"/>
  <c r="L329" i="32"/>
  <c r="O329" i="32"/>
  <c r="F329" i="32"/>
  <c r="R329" i="32"/>
  <c r="S329" i="32"/>
  <c r="P329" i="32"/>
  <c r="Q329" i="32"/>
  <c r="AB329" i="32"/>
  <c r="U329" i="32"/>
  <c r="AA329" i="32"/>
  <c r="X329" i="32"/>
  <c r="Y329" i="32"/>
  <c r="M146" i="32"/>
  <c r="H146" i="32"/>
  <c r="G241" i="32"/>
  <c r="K241" i="32"/>
  <c r="G282" i="32"/>
  <c r="K282" i="32"/>
  <c r="M190" i="32"/>
  <c r="H190" i="32"/>
  <c r="M52" i="32"/>
  <c r="H52" i="32"/>
  <c r="H194" i="32"/>
  <c r="K240" i="32"/>
  <c r="G240" i="32"/>
  <c r="G286" i="32"/>
  <c r="K286" i="32"/>
  <c r="T332" i="32"/>
  <c r="Q332" i="32"/>
  <c r="AA332" i="32"/>
  <c r="AB332" i="32"/>
  <c r="X332" i="32"/>
  <c r="U332" i="32"/>
  <c r="Z332" i="32"/>
  <c r="J9" i="34" s="1"/>
  <c r="W332" i="32"/>
  <c r="P332" i="32"/>
  <c r="Y332" i="32"/>
  <c r="F332" i="32"/>
  <c r="O332" i="32"/>
  <c r="S332" i="32"/>
  <c r="N332" i="32"/>
  <c r="R332" i="32"/>
  <c r="L332" i="32"/>
  <c r="V332" i="32"/>
  <c r="H145" i="32"/>
  <c r="M145" i="32"/>
  <c r="G54" i="32"/>
  <c r="K54" i="32"/>
  <c r="F55" i="32"/>
  <c r="G287" i="32"/>
  <c r="K287" i="32"/>
  <c r="G101" i="32" l="1"/>
  <c r="H101" i="32" s="1"/>
  <c r="K101" i="32"/>
  <c r="F102" i="32"/>
  <c r="H874" i="32"/>
  <c r="K875" i="32"/>
  <c r="G875" i="32"/>
  <c r="H954" i="32"/>
  <c r="H858" i="32"/>
  <c r="K828" i="32"/>
  <c r="G828" i="32"/>
  <c r="F829" i="32"/>
  <c r="H827" i="32"/>
  <c r="G781" i="32"/>
  <c r="K781" i="32"/>
  <c r="F782" i="32"/>
  <c r="H780" i="32"/>
  <c r="G55" i="32"/>
  <c r="K55" i="32"/>
  <c r="F56" i="32"/>
  <c r="H286" i="32"/>
  <c r="M286" i="32"/>
  <c r="H282" i="32"/>
  <c r="M282" i="32"/>
  <c r="H196" i="32"/>
  <c r="M284" i="32"/>
  <c r="H284" i="32"/>
  <c r="H288" i="32"/>
  <c r="Q377" i="32"/>
  <c r="U377" i="32"/>
  <c r="S377" i="32"/>
  <c r="Y377" i="32"/>
  <c r="V377" i="32"/>
  <c r="N377" i="32"/>
  <c r="W377" i="32"/>
  <c r="AA377" i="32"/>
  <c r="O377" i="32"/>
  <c r="F377" i="32"/>
  <c r="L377" i="32"/>
  <c r="X377" i="32"/>
  <c r="P377" i="32"/>
  <c r="Z377" i="32"/>
  <c r="K8" i="34" s="1"/>
  <c r="T377" i="32"/>
  <c r="R377" i="32"/>
  <c r="AB377" i="32"/>
  <c r="Q378" i="32"/>
  <c r="F378" i="32"/>
  <c r="X378" i="32"/>
  <c r="AB378" i="32"/>
  <c r="N378" i="32"/>
  <c r="R378" i="32"/>
  <c r="P378" i="32"/>
  <c r="U378" i="32"/>
  <c r="Y378" i="32"/>
  <c r="O378" i="32"/>
  <c r="L378" i="32"/>
  <c r="T378" i="32"/>
  <c r="V378" i="32"/>
  <c r="S378" i="32"/>
  <c r="W378" i="32"/>
  <c r="AA378" i="32"/>
  <c r="Z378" i="32"/>
  <c r="K9" i="34" s="1"/>
  <c r="H240" i="32"/>
  <c r="M240" i="32"/>
  <c r="K329" i="32"/>
  <c r="G329" i="32"/>
  <c r="K334" i="32"/>
  <c r="G334" i="32"/>
  <c r="K330" i="32"/>
  <c r="G330" i="32"/>
  <c r="K331" i="32"/>
  <c r="G331" i="32"/>
  <c r="G328" i="32"/>
  <c r="K328" i="32"/>
  <c r="H149" i="32"/>
  <c r="N376" i="32"/>
  <c r="F376" i="32"/>
  <c r="Z376" i="32"/>
  <c r="K7" i="34" s="1"/>
  <c r="V376" i="32"/>
  <c r="T376" i="32"/>
  <c r="O376" i="32"/>
  <c r="AA376" i="32"/>
  <c r="Q376" i="32"/>
  <c r="Y376" i="32"/>
  <c r="P376" i="32"/>
  <c r="S376" i="32"/>
  <c r="R376" i="32"/>
  <c r="L376" i="32"/>
  <c r="X376" i="32"/>
  <c r="AB376" i="32"/>
  <c r="U376" i="32"/>
  <c r="W376" i="32"/>
  <c r="S379" i="32"/>
  <c r="O379" i="32"/>
  <c r="W379" i="32"/>
  <c r="N379" i="32"/>
  <c r="AB379" i="32"/>
  <c r="L379" i="32"/>
  <c r="U379" i="32"/>
  <c r="F379" i="32"/>
  <c r="V379" i="32"/>
  <c r="R379" i="32"/>
  <c r="AA379" i="32"/>
  <c r="Z379" i="32"/>
  <c r="K10" i="34" s="1"/>
  <c r="X379" i="32"/>
  <c r="P379" i="32"/>
  <c r="Y379" i="32"/>
  <c r="T379" i="32"/>
  <c r="Q379" i="32"/>
  <c r="M285" i="32"/>
  <c r="H285" i="32"/>
  <c r="F335" i="32"/>
  <c r="M239" i="32"/>
  <c r="H239" i="32"/>
  <c r="H54" i="32"/>
  <c r="F289" i="32"/>
  <c r="H241" i="32"/>
  <c r="G9" i="32"/>
  <c r="K9" i="32"/>
  <c r="F10" i="32"/>
  <c r="G243" i="32"/>
  <c r="K243" i="32"/>
  <c r="F244" i="32"/>
  <c r="Q375" i="32"/>
  <c r="X375" i="32"/>
  <c r="AB375" i="32"/>
  <c r="AA375" i="32"/>
  <c r="Y375" i="32"/>
  <c r="U375" i="32"/>
  <c r="S375" i="32"/>
  <c r="T375" i="32"/>
  <c r="W375" i="32"/>
  <c r="Z375" i="32"/>
  <c r="K6" i="34" s="1"/>
  <c r="V375" i="32"/>
  <c r="R375" i="32"/>
  <c r="F375" i="32"/>
  <c r="N375" i="32"/>
  <c r="P375" i="32"/>
  <c r="L375" i="32"/>
  <c r="O375" i="32"/>
  <c r="AB374" i="32"/>
  <c r="V374" i="32"/>
  <c r="Z374" i="32"/>
  <c r="K5" i="34" s="1"/>
  <c r="P374" i="32"/>
  <c r="Y374" i="32"/>
  <c r="U374" i="32"/>
  <c r="N374" i="32"/>
  <c r="S374" i="32"/>
  <c r="X374" i="32"/>
  <c r="L374" i="32"/>
  <c r="W374" i="32"/>
  <c r="T374" i="32"/>
  <c r="R374" i="32"/>
  <c r="Q374" i="32"/>
  <c r="F374" i="32"/>
  <c r="AA374" i="32"/>
  <c r="O374" i="32"/>
  <c r="M287" i="32"/>
  <c r="H287" i="32"/>
  <c r="G332" i="32"/>
  <c r="K332" i="32"/>
  <c r="H8" i="32"/>
  <c r="G197" i="32"/>
  <c r="K197" i="32"/>
  <c r="F198" i="32"/>
  <c r="G333" i="32"/>
  <c r="K333" i="32"/>
  <c r="K150" i="32"/>
  <c r="G150" i="32"/>
  <c r="F151" i="32"/>
  <c r="M283" i="32"/>
  <c r="H283" i="32"/>
  <c r="Y381" i="32"/>
  <c r="X381" i="32"/>
  <c r="L381" i="32"/>
  <c r="U381" i="32"/>
  <c r="Q381" i="32"/>
  <c r="V381" i="32"/>
  <c r="S381" i="32"/>
  <c r="P381" i="32"/>
  <c r="F381" i="32"/>
  <c r="O381" i="32"/>
  <c r="Z381" i="32"/>
  <c r="K12" i="34" s="1"/>
  <c r="AA381" i="32"/>
  <c r="N381" i="32"/>
  <c r="AB381" i="32"/>
  <c r="T381" i="32"/>
  <c r="W381" i="32"/>
  <c r="R381" i="32"/>
  <c r="U380" i="32"/>
  <c r="N380" i="32"/>
  <c r="Z380" i="32"/>
  <c r="K11" i="34" s="1"/>
  <c r="Y380" i="32"/>
  <c r="L380" i="32"/>
  <c r="P380" i="32"/>
  <c r="R380" i="32"/>
  <c r="W380" i="32"/>
  <c r="AB380" i="32"/>
  <c r="S380" i="32"/>
  <c r="X380" i="32"/>
  <c r="AA380" i="32"/>
  <c r="Q380" i="32"/>
  <c r="T380" i="32"/>
  <c r="F380" i="32"/>
  <c r="O380" i="32"/>
  <c r="V380" i="32"/>
  <c r="H242" i="32"/>
  <c r="G102" i="32" l="1"/>
  <c r="H102" i="32" s="1"/>
  <c r="K102" i="32"/>
  <c r="F103" i="32"/>
  <c r="H875" i="32"/>
  <c r="H828" i="32"/>
  <c r="K829" i="32"/>
  <c r="G829" i="32"/>
  <c r="G782" i="32"/>
  <c r="K782" i="32"/>
  <c r="F783" i="32"/>
  <c r="H781" i="32"/>
  <c r="F290" i="32"/>
  <c r="G290" i="32" s="1"/>
  <c r="G380" i="32"/>
  <c r="K380" i="32"/>
  <c r="U427" i="32"/>
  <c r="P427" i="32"/>
  <c r="L427" i="32"/>
  <c r="R427" i="32"/>
  <c r="W427" i="32"/>
  <c r="F427" i="32"/>
  <c r="V427" i="32"/>
  <c r="S427" i="32"/>
  <c r="AA427" i="32"/>
  <c r="N427" i="32"/>
  <c r="Q427" i="32"/>
  <c r="O427" i="32"/>
  <c r="X427" i="32"/>
  <c r="Z427" i="32"/>
  <c r="L12" i="34" s="1"/>
  <c r="Y427" i="32"/>
  <c r="AB427" i="32"/>
  <c r="T427" i="32"/>
  <c r="X420" i="32"/>
  <c r="O420" i="32"/>
  <c r="P420" i="32"/>
  <c r="N420" i="32"/>
  <c r="V420" i="32"/>
  <c r="L420" i="32"/>
  <c r="F420" i="32"/>
  <c r="Q420" i="32"/>
  <c r="U420" i="32"/>
  <c r="Y420" i="32"/>
  <c r="AB420" i="32"/>
  <c r="Z420" i="32"/>
  <c r="L5" i="34" s="1"/>
  <c r="S420" i="32"/>
  <c r="R420" i="32"/>
  <c r="W420" i="32"/>
  <c r="T420" i="32"/>
  <c r="AA420" i="32"/>
  <c r="H243" i="32"/>
  <c r="G376" i="32"/>
  <c r="K376" i="32"/>
  <c r="H330" i="32"/>
  <c r="M330" i="32"/>
  <c r="M329" i="32"/>
  <c r="H329" i="32"/>
  <c r="K378" i="32"/>
  <c r="G378" i="32"/>
  <c r="H197" i="32"/>
  <c r="G375" i="32"/>
  <c r="K375" i="32"/>
  <c r="G10" i="32"/>
  <c r="K10" i="32"/>
  <c r="F11" i="32"/>
  <c r="K151" i="32"/>
  <c r="G151" i="32"/>
  <c r="F152" i="32"/>
  <c r="M333" i="32"/>
  <c r="H333" i="32"/>
  <c r="N426" i="32"/>
  <c r="O426" i="32"/>
  <c r="Z426" i="32"/>
  <c r="L11" i="34" s="1"/>
  <c r="V426" i="32"/>
  <c r="F426" i="32"/>
  <c r="T426" i="32"/>
  <c r="P426" i="32"/>
  <c r="X426" i="32"/>
  <c r="Y426" i="32"/>
  <c r="AA426" i="32"/>
  <c r="AB426" i="32"/>
  <c r="S426" i="32"/>
  <c r="U426" i="32"/>
  <c r="Q426" i="32"/>
  <c r="R426" i="32"/>
  <c r="W426" i="32"/>
  <c r="L426" i="32"/>
  <c r="F422" i="32"/>
  <c r="U422" i="32"/>
  <c r="L422" i="32"/>
  <c r="O422" i="32"/>
  <c r="S422" i="32"/>
  <c r="W422" i="32"/>
  <c r="X422" i="32"/>
  <c r="N422" i="32"/>
  <c r="R422" i="32"/>
  <c r="Z422" i="32"/>
  <c r="L7" i="34" s="1"/>
  <c r="AA422" i="32"/>
  <c r="P422" i="32"/>
  <c r="Y422" i="32"/>
  <c r="AB422" i="32"/>
  <c r="T422" i="32"/>
  <c r="V422" i="32"/>
  <c r="Q422" i="32"/>
  <c r="F423" i="32"/>
  <c r="AA423" i="32"/>
  <c r="N423" i="32"/>
  <c r="Q423" i="32"/>
  <c r="S423" i="32"/>
  <c r="W423" i="32"/>
  <c r="L423" i="32"/>
  <c r="Y423" i="32"/>
  <c r="AB423" i="32"/>
  <c r="Z423" i="32"/>
  <c r="L8" i="34" s="1"/>
  <c r="X423" i="32"/>
  <c r="U423" i="32"/>
  <c r="V423" i="32"/>
  <c r="O423" i="32"/>
  <c r="P423" i="32"/>
  <c r="T423" i="32"/>
  <c r="R423" i="32"/>
  <c r="K374" i="32"/>
  <c r="G374" i="32"/>
  <c r="G244" i="32"/>
  <c r="K244" i="32"/>
  <c r="F245" i="32"/>
  <c r="K289" i="32"/>
  <c r="G289" i="32"/>
  <c r="H331" i="32"/>
  <c r="M331" i="32"/>
  <c r="H334" i="32"/>
  <c r="M334" i="32"/>
  <c r="F382" i="32"/>
  <c r="G379" i="32"/>
  <c r="K379" i="32"/>
  <c r="H328" i="32"/>
  <c r="M328" i="32"/>
  <c r="G377" i="32"/>
  <c r="K377" i="32"/>
  <c r="H55" i="32"/>
  <c r="G381" i="32"/>
  <c r="K381" i="32"/>
  <c r="H150" i="32"/>
  <c r="K198" i="32"/>
  <c r="G198" i="32"/>
  <c r="F199" i="32"/>
  <c r="H332" i="32"/>
  <c r="M332" i="32"/>
  <c r="Z428" i="32"/>
  <c r="L13" i="34" s="1"/>
  <c r="T428" i="32"/>
  <c r="AB428" i="32"/>
  <c r="L428" i="32"/>
  <c r="V428" i="32"/>
  <c r="U428" i="32"/>
  <c r="F428" i="32"/>
  <c r="S428" i="32"/>
  <c r="P428" i="32"/>
  <c r="X428" i="32"/>
  <c r="N428" i="32"/>
  <c r="Y428" i="32"/>
  <c r="AA428" i="32"/>
  <c r="R428" i="32"/>
  <c r="W428" i="32"/>
  <c r="Q428" i="32"/>
  <c r="O428" i="32"/>
  <c r="S421" i="32"/>
  <c r="L421" i="32"/>
  <c r="V421" i="32"/>
  <c r="F421" i="32"/>
  <c r="R421" i="32"/>
  <c r="P421" i="32"/>
  <c r="X421" i="32"/>
  <c r="AB421" i="32"/>
  <c r="T421" i="32"/>
  <c r="Z421" i="32"/>
  <c r="L6" i="34" s="1"/>
  <c r="W421" i="32"/>
  <c r="U421" i="32"/>
  <c r="N421" i="32"/>
  <c r="Y421" i="32"/>
  <c r="Q421" i="32"/>
  <c r="AA421" i="32"/>
  <c r="O421" i="32"/>
  <c r="W424" i="32"/>
  <c r="Q424" i="32"/>
  <c r="AB424" i="32"/>
  <c r="N424" i="32"/>
  <c r="AA424" i="32"/>
  <c r="F424" i="32"/>
  <c r="U424" i="32"/>
  <c r="S424" i="32"/>
  <c r="O424" i="32"/>
  <c r="Z424" i="32"/>
  <c r="L9" i="34" s="1"/>
  <c r="T424" i="32"/>
  <c r="Y424" i="32"/>
  <c r="V424" i="32"/>
  <c r="P424" i="32"/>
  <c r="L424" i="32"/>
  <c r="X424" i="32"/>
  <c r="R424" i="32"/>
  <c r="T425" i="32"/>
  <c r="L425" i="32"/>
  <c r="P425" i="32"/>
  <c r="O425" i="32"/>
  <c r="S425" i="32"/>
  <c r="F425" i="32"/>
  <c r="Y425" i="32"/>
  <c r="N425" i="32"/>
  <c r="R425" i="32"/>
  <c r="AA425" i="32"/>
  <c r="Q425" i="32"/>
  <c r="U425" i="32"/>
  <c r="V425" i="32"/>
  <c r="X425" i="32"/>
  <c r="Z425" i="32"/>
  <c r="L10" i="34" s="1"/>
  <c r="W425" i="32"/>
  <c r="AB425" i="32"/>
  <c r="H9" i="32"/>
  <c r="G335" i="32"/>
  <c r="K335" i="32"/>
  <c r="F336" i="32"/>
  <c r="K56" i="32"/>
  <c r="G56" i="32"/>
  <c r="F57" i="32"/>
  <c r="K103" i="32" l="1"/>
  <c r="G103" i="32"/>
  <c r="H103" i="32" s="1"/>
  <c r="F104" i="32"/>
  <c r="H829" i="32"/>
  <c r="G783" i="32"/>
  <c r="K783" i="32"/>
  <c r="H782" i="32"/>
  <c r="K290" i="32"/>
  <c r="G382" i="32"/>
  <c r="K382" i="32"/>
  <c r="K425" i="32"/>
  <c r="G425" i="32"/>
  <c r="G421" i="32"/>
  <c r="K421" i="32"/>
  <c r="N469" i="32"/>
  <c r="T469" i="32"/>
  <c r="V469" i="32"/>
  <c r="Q469" i="32"/>
  <c r="AA469" i="32"/>
  <c r="AB469" i="32"/>
  <c r="O469" i="32"/>
  <c r="S469" i="32"/>
  <c r="Z469" i="32"/>
  <c r="M8" i="34" s="1"/>
  <c r="U469" i="32"/>
  <c r="X469" i="32"/>
  <c r="F469" i="32"/>
  <c r="R469" i="32"/>
  <c r="W469" i="32"/>
  <c r="P469" i="32"/>
  <c r="L469" i="32"/>
  <c r="Y469" i="32"/>
  <c r="H10" i="32"/>
  <c r="M376" i="32"/>
  <c r="H376" i="32"/>
  <c r="G424" i="32"/>
  <c r="K424" i="32"/>
  <c r="G199" i="32"/>
  <c r="K199" i="32"/>
  <c r="F200" i="32"/>
  <c r="H377" i="32"/>
  <c r="M377" i="32"/>
  <c r="H379" i="32"/>
  <c r="M379" i="32"/>
  <c r="H289" i="32"/>
  <c r="H244" i="32"/>
  <c r="O470" i="32"/>
  <c r="N470" i="32"/>
  <c r="Z470" i="32"/>
  <c r="M9" i="34" s="1"/>
  <c r="AA470" i="32"/>
  <c r="L470" i="32"/>
  <c r="T470" i="32"/>
  <c r="X470" i="32"/>
  <c r="AB470" i="32"/>
  <c r="V470" i="32"/>
  <c r="F470" i="32"/>
  <c r="P470" i="32"/>
  <c r="S470" i="32"/>
  <c r="U470" i="32"/>
  <c r="Q470" i="32"/>
  <c r="W470" i="32"/>
  <c r="Y470" i="32"/>
  <c r="R470" i="32"/>
  <c r="V472" i="32"/>
  <c r="AA472" i="32"/>
  <c r="T472" i="32"/>
  <c r="P472" i="32"/>
  <c r="F472" i="32"/>
  <c r="L472" i="32"/>
  <c r="N472" i="32"/>
  <c r="O472" i="32"/>
  <c r="U472" i="32"/>
  <c r="W472" i="32"/>
  <c r="S472" i="32"/>
  <c r="Z472" i="32"/>
  <c r="M11" i="34" s="1"/>
  <c r="Y472" i="32"/>
  <c r="Q472" i="32"/>
  <c r="R472" i="32"/>
  <c r="AB472" i="32"/>
  <c r="X472" i="32"/>
  <c r="Z475" i="32"/>
  <c r="M14" i="34" s="1"/>
  <c r="P475" i="32"/>
  <c r="L475" i="32"/>
  <c r="Y475" i="32"/>
  <c r="S475" i="32"/>
  <c r="R475" i="32"/>
  <c r="F475" i="32"/>
  <c r="F476" i="32" s="1"/>
  <c r="X475" i="32"/>
  <c r="Q475" i="32"/>
  <c r="AA475" i="32"/>
  <c r="N475" i="32"/>
  <c r="O475" i="32"/>
  <c r="V475" i="32"/>
  <c r="AB475" i="32"/>
  <c r="U475" i="32"/>
  <c r="W475" i="32"/>
  <c r="T475" i="32"/>
  <c r="Y473" i="32"/>
  <c r="O473" i="32"/>
  <c r="L473" i="32"/>
  <c r="F473" i="32"/>
  <c r="N473" i="32"/>
  <c r="Z473" i="32"/>
  <c r="M12" i="34" s="1"/>
  <c r="U473" i="32"/>
  <c r="R473" i="32"/>
  <c r="T473" i="32"/>
  <c r="AA473" i="32"/>
  <c r="X473" i="32"/>
  <c r="AB473" i="32"/>
  <c r="V473" i="32"/>
  <c r="P473" i="32"/>
  <c r="W473" i="32"/>
  <c r="S473" i="32"/>
  <c r="Q473" i="32"/>
  <c r="G426" i="32"/>
  <c r="K426" i="32"/>
  <c r="M378" i="32"/>
  <c r="H378" i="32"/>
  <c r="H56" i="32"/>
  <c r="G336" i="32"/>
  <c r="K336" i="32"/>
  <c r="G428" i="32"/>
  <c r="K428" i="32"/>
  <c r="H198" i="32"/>
  <c r="H374" i="32"/>
  <c r="M374" i="32"/>
  <c r="S467" i="32"/>
  <c r="R467" i="32"/>
  <c r="Y467" i="32"/>
  <c r="O467" i="32"/>
  <c r="F467" i="32"/>
  <c r="W467" i="32"/>
  <c r="P467" i="32"/>
  <c r="V467" i="32"/>
  <c r="AA467" i="32"/>
  <c r="U467" i="32"/>
  <c r="Q467" i="32"/>
  <c r="Z467" i="32"/>
  <c r="M6" i="34" s="1"/>
  <c r="AB467" i="32"/>
  <c r="T467" i="32"/>
  <c r="N467" i="32"/>
  <c r="X467" i="32"/>
  <c r="L467" i="32"/>
  <c r="AA468" i="32"/>
  <c r="X468" i="32"/>
  <c r="V468" i="32"/>
  <c r="Z468" i="32"/>
  <c r="M7" i="34" s="1"/>
  <c r="T468" i="32"/>
  <c r="N468" i="32"/>
  <c r="AB468" i="32"/>
  <c r="L468" i="32"/>
  <c r="U468" i="32"/>
  <c r="P468" i="32"/>
  <c r="S468" i="32"/>
  <c r="F468" i="32"/>
  <c r="W468" i="32"/>
  <c r="Q468" i="32"/>
  <c r="Y468" i="32"/>
  <c r="R468" i="32"/>
  <c r="O468" i="32"/>
  <c r="K423" i="32"/>
  <c r="G423" i="32"/>
  <c r="K11" i="32"/>
  <c r="G11" i="32"/>
  <c r="F12" i="32"/>
  <c r="H375" i="32"/>
  <c r="M375" i="32"/>
  <c r="H380" i="32"/>
  <c r="M380" i="32"/>
  <c r="H335" i="32"/>
  <c r="AA471" i="32"/>
  <c r="T471" i="32"/>
  <c r="R471" i="32"/>
  <c r="AB471" i="32"/>
  <c r="W471" i="32"/>
  <c r="O471" i="32"/>
  <c r="N471" i="32"/>
  <c r="X471" i="32"/>
  <c r="Q471" i="32"/>
  <c r="Y471" i="32"/>
  <c r="V471" i="32"/>
  <c r="U471" i="32"/>
  <c r="F471" i="32"/>
  <c r="L471" i="32"/>
  <c r="P471" i="32"/>
  <c r="Z471" i="32"/>
  <c r="M10" i="34" s="1"/>
  <c r="S471" i="32"/>
  <c r="H151" i="32"/>
  <c r="G420" i="32"/>
  <c r="K420" i="32"/>
  <c r="G57" i="32"/>
  <c r="K57" i="32"/>
  <c r="F58" i="32"/>
  <c r="H381" i="32"/>
  <c r="M381" i="32"/>
  <c r="F383" i="32"/>
  <c r="F291" i="32"/>
  <c r="K245" i="32"/>
  <c r="G245" i="32"/>
  <c r="F246" i="32"/>
  <c r="L474" i="32"/>
  <c r="F474" i="32"/>
  <c r="Y474" i="32"/>
  <c r="X474" i="32"/>
  <c r="R474" i="32"/>
  <c r="AB474" i="32"/>
  <c r="T474" i="32"/>
  <c r="W474" i="32"/>
  <c r="AA474" i="32"/>
  <c r="O474" i="32"/>
  <c r="S474" i="32"/>
  <c r="Q474" i="32"/>
  <c r="P474" i="32"/>
  <c r="Z474" i="32"/>
  <c r="M13" i="34" s="1"/>
  <c r="V474" i="32"/>
  <c r="N474" i="32"/>
  <c r="U474" i="32"/>
  <c r="F466" i="32"/>
  <c r="N466" i="32"/>
  <c r="R466" i="32"/>
  <c r="X466" i="32"/>
  <c r="AB466" i="32"/>
  <c r="T466" i="32"/>
  <c r="AA466" i="32"/>
  <c r="Y466" i="32"/>
  <c r="O466" i="32"/>
  <c r="Z466" i="32"/>
  <c r="M5" i="34" s="1"/>
  <c r="Q466" i="32"/>
  <c r="U466" i="32"/>
  <c r="P466" i="32"/>
  <c r="V466" i="32"/>
  <c r="L466" i="32"/>
  <c r="S466" i="32"/>
  <c r="W466" i="32"/>
  <c r="K422" i="32"/>
  <c r="G422" i="32"/>
  <c r="K152" i="32"/>
  <c r="G152" i="32"/>
  <c r="F153" i="32"/>
  <c r="K427" i="32"/>
  <c r="G427" i="32"/>
  <c r="F337" i="32"/>
  <c r="H290" i="32"/>
  <c r="K104" i="32" l="1"/>
  <c r="G104" i="32"/>
  <c r="H104" i="32" s="1"/>
  <c r="F105" i="32"/>
  <c r="H783" i="32"/>
  <c r="M427" i="32"/>
  <c r="H427" i="32"/>
  <c r="M420" i="32"/>
  <c r="H420" i="32"/>
  <c r="K383" i="32"/>
  <c r="G383" i="32"/>
  <c r="R518" i="32"/>
  <c r="AB518" i="32"/>
  <c r="O518" i="32"/>
  <c r="Q518" i="32"/>
  <c r="T518" i="32"/>
  <c r="P518" i="32"/>
  <c r="Z518" i="32"/>
  <c r="N11" i="34" s="1"/>
  <c r="V518" i="32"/>
  <c r="AA518" i="32"/>
  <c r="L518" i="32"/>
  <c r="W518" i="32"/>
  <c r="X518" i="32"/>
  <c r="S518" i="32"/>
  <c r="F518" i="32"/>
  <c r="N518" i="32"/>
  <c r="U518" i="32"/>
  <c r="Y518" i="32"/>
  <c r="U519" i="32"/>
  <c r="AA519" i="32"/>
  <c r="L519" i="32"/>
  <c r="F519" i="32"/>
  <c r="P519" i="32"/>
  <c r="Z519" i="32"/>
  <c r="N12" i="34" s="1"/>
  <c r="Y519" i="32"/>
  <c r="X519" i="32"/>
  <c r="O519" i="32"/>
  <c r="V519" i="32"/>
  <c r="T519" i="32"/>
  <c r="AB519" i="32"/>
  <c r="W519" i="32"/>
  <c r="R519" i="32"/>
  <c r="N519" i="32"/>
  <c r="Q519" i="32"/>
  <c r="S519" i="32"/>
  <c r="W517" i="32"/>
  <c r="R517" i="32"/>
  <c r="P517" i="32"/>
  <c r="L517" i="32"/>
  <c r="Z517" i="32"/>
  <c r="N10" i="34" s="1"/>
  <c r="AB517" i="32"/>
  <c r="AA517" i="32"/>
  <c r="U517" i="32"/>
  <c r="Y517" i="32"/>
  <c r="Q517" i="32"/>
  <c r="O517" i="32"/>
  <c r="N517" i="32"/>
  <c r="T517" i="32"/>
  <c r="S517" i="32"/>
  <c r="X517" i="32"/>
  <c r="F517" i="32"/>
  <c r="V517" i="32"/>
  <c r="K476" i="32"/>
  <c r="G476" i="32"/>
  <c r="M426" i="32"/>
  <c r="H426" i="32"/>
  <c r="K475" i="32"/>
  <c r="G475" i="32"/>
  <c r="K472" i="32"/>
  <c r="G472" i="32"/>
  <c r="G470" i="32"/>
  <c r="K470" i="32"/>
  <c r="H199" i="32"/>
  <c r="H424" i="32"/>
  <c r="M424" i="32"/>
  <c r="G469" i="32"/>
  <c r="K469" i="32"/>
  <c r="M425" i="32"/>
  <c r="H425" i="32"/>
  <c r="K337" i="32"/>
  <c r="G337" i="32"/>
  <c r="H152" i="32"/>
  <c r="K466" i="32"/>
  <c r="G466" i="32"/>
  <c r="K474" i="32"/>
  <c r="G474" i="32"/>
  <c r="K291" i="32"/>
  <c r="G291" i="32"/>
  <c r="G12" i="32"/>
  <c r="K12" i="32"/>
  <c r="F13" i="32"/>
  <c r="T513" i="32"/>
  <c r="P513" i="32"/>
  <c r="Q513" i="32"/>
  <c r="V513" i="32"/>
  <c r="AA513" i="32"/>
  <c r="W513" i="32"/>
  <c r="Y513" i="32"/>
  <c r="O513" i="32"/>
  <c r="X513" i="32"/>
  <c r="L513" i="32"/>
  <c r="F513" i="32"/>
  <c r="Z513" i="32"/>
  <c r="N6" i="34" s="1"/>
  <c r="R513" i="32"/>
  <c r="AB513" i="32"/>
  <c r="S513" i="32"/>
  <c r="U513" i="32"/>
  <c r="N513" i="32"/>
  <c r="S522" i="32"/>
  <c r="V522" i="32"/>
  <c r="U522" i="32"/>
  <c r="Z522" i="32"/>
  <c r="N15" i="34" s="1"/>
  <c r="R522" i="32"/>
  <c r="AA522" i="32"/>
  <c r="AB522" i="32"/>
  <c r="P522" i="32"/>
  <c r="Q522" i="32"/>
  <c r="X522" i="32"/>
  <c r="N522" i="32"/>
  <c r="Y522" i="32"/>
  <c r="F522" i="32"/>
  <c r="L522" i="32"/>
  <c r="W522" i="32"/>
  <c r="T522" i="32"/>
  <c r="O522" i="32"/>
  <c r="G468" i="32"/>
  <c r="K468" i="32"/>
  <c r="K467" i="32"/>
  <c r="G467" i="32"/>
  <c r="H428" i="32"/>
  <c r="M428" i="32"/>
  <c r="F338" i="32"/>
  <c r="F339" i="32" s="1"/>
  <c r="H382" i="32"/>
  <c r="G153" i="32"/>
  <c r="K153" i="32"/>
  <c r="F154" i="32"/>
  <c r="Q520" i="32"/>
  <c r="S520" i="32"/>
  <c r="X520" i="32"/>
  <c r="T520" i="32"/>
  <c r="R520" i="32"/>
  <c r="O520" i="32"/>
  <c r="V520" i="32"/>
  <c r="Y520" i="32"/>
  <c r="W520" i="32"/>
  <c r="N520" i="32"/>
  <c r="Z520" i="32"/>
  <c r="N13" i="34" s="1"/>
  <c r="P520" i="32"/>
  <c r="F520" i="32"/>
  <c r="AB520" i="32"/>
  <c r="AA520" i="32"/>
  <c r="U520" i="32"/>
  <c r="L520" i="32"/>
  <c r="K246" i="32"/>
  <c r="G246" i="32"/>
  <c r="F247" i="32"/>
  <c r="F384" i="32"/>
  <c r="H57" i="32"/>
  <c r="H11" i="32"/>
  <c r="N514" i="32"/>
  <c r="S514" i="32"/>
  <c r="O514" i="32"/>
  <c r="Q514" i="32"/>
  <c r="F514" i="32"/>
  <c r="R514" i="32"/>
  <c r="W514" i="32"/>
  <c r="Y514" i="32"/>
  <c r="P514" i="32"/>
  <c r="AA514" i="32"/>
  <c r="X514" i="32"/>
  <c r="V514" i="32"/>
  <c r="T514" i="32"/>
  <c r="L514" i="32"/>
  <c r="U514" i="32"/>
  <c r="AB514" i="32"/>
  <c r="Z514" i="32"/>
  <c r="N7" i="34" s="1"/>
  <c r="S521" i="32"/>
  <c r="N521" i="32"/>
  <c r="P521" i="32"/>
  <c r="W521" i="32"/>
  <c r="Y521" i="32"/>
  <c r="R521" i="32"/>
  <c r="F521" i="32"/>
  <c r="T521" i="32"/>
  <c r="U521" i="32"/>
  <c r="X521" i="32"/>
  <c r="Z521" i="32"/>
  <c r="N14" i="34" s="1"/>
  <c r="AB521" i="32"/>
  <c r="Q521" i="32"/>
  <c r="V521" i="32"/>
  <c r="O521" i="32"/>
  <c r="AA521" i="32"/>
  <c r="L521" i="32"/>
  <c r="M423" i="32"/>
  <c r="H423" i="32"/>
  <c r="G473" i="32"/>
  <c r="K473" i="32"/>
  <c r="G200" i="32"/>
  <c r="K200" i="32"/>
  <c r="F201" i="32"/>
  <c r="F292" i="32"/>
  <c r="F293" i="32" s="1"/>
  <c r="K58" i="32"/>
  <c r="G58" i="32"/>
  <c r="F59" i="32"/>
  <c r="T512" i="32"/>
  <c r="AB512" i="32"/>
  <c r="P512" i="32"/>
  <c r="S512" i="32"/>
  <c r="O512" i="32"/>
  <c r="W512" i="32"/>
  <c r="AA512" i="32"/>
  <c r="L512" i="32"/>
  <c r="Z512" i="32"/>
  <c r="N5" i="34" s="1"/>
  <c r="Y512" i="32"/>
  <c r="Q512" i="32"/>
  <c r="X512" i="32"/>
  <c r="R512" i="32"/>
  <c r="V512" i="32"/>
  <c r="N512" i="32"/>
  <c r="F512" i="32"/>
  <c r="U512" i="32"/>
  <c r="M422" i="32"/>
  <c r="H422" i="32"/>
  <c r="H245" i="32"/>
  <c r="F429" i="32"/>
  <c r="G471" i="32"/>
  <c r="K471" i="32"/>
  <c r="Q516" i="32"/>
  <c r="Y516" i="32"/>
  <c r="F516" i="32"/>
  <c r="L516" i="32"/>
  <c r="V516" i="32"/>
  <c r="P516" i="32"/>
  <c r="AB516" i="32"/>
  <c r="X516" i="32"/>
  <c r="AA516" i="32"/>
  <c r="R516" i="32"/>
  <c r="S516" i="32"/>
  <c r="O516" i="32"/>
  <c r="W516" i="32"/>
  <c r="Z516" i="32"/>
  <c r="N9" i="34" s="1"/>
  <c r="N516" i="32"/>
  <c r="U516" i="32"/>
  <c r="T516" i="32"/>
  <c r="O515" i="32"/>
  <c r="U515" i="32"/>
  <c r="F515" i="32"/>
  <c r="Q515" i="32"/>
  <c r="N515" i="32"/>
  <c r="X515" i="32"/>
  <c r="T515" i="32"/>
  <c r="L515" i="32"/>
  <c r="V515" i="32"/>
  <c r="R515" i="32"/>
  <c r="Z515" i="32"/>
  <c r="N8" i="34" s="1"/>
  <c r="S515" i="32"/>
  <c r="Y515" i="32"/>
  <c r="AB515" i="32"/>
  <c r="P515" i="32"/>
  <c r="W515" i="32"/>
  <c r="AA515" i="32"/>
  <c r="H336" i="32"/>
  <c r="M421" i="32"/>
  <c r="H421" i="32"/>
  <c r="F106" i="32" l="1"/>
  <c r="K105" i="32"/>
  <c r="G105" i="32"/>
  <c r="H105" i="32" s="1"/>
  <c r="F430" i="32"/>
  <c r="G430" i="32" s="1"/>
  <c r="G384" i="32"/>
  <c r="K384" i="32"/>
  <c r="G293" i="32"/>
  <c r="K293" i="32"/>
  <c r="K339" i="32"/>
  <c r="G339" i="32"/>
  <c r="O561" i="32"/>
  <c r="Q561" i="32"/>
  <c r="Y561" i="32"/>
  <c r="R561" i="32"/>
  <c r="AA561" i="32"/>
  <c r="P561" i="32"/>
  <c r="N561" i="32"/>
  <c r="X561" i="32"/>
  <c r="Z561" i="32"/>
  <c r="O8" i="34" s="1"/>
  <c r="V561" i="32"/>
  <c r="S561" i="32"/>
  <c r="T561" i="32"/>
  <c r="L561" i="32"/>
  <c r="AB561" i="32"/>
  <c r="W561" i="32"/>
  <c r="F561" i="32"/>
  <c r="U561" i="32"/>
  <c r="L568" i="32"/>
  <c r="T568" i="32"/>
  <c r="U568" i="32"/>
  <c r="O568" i="32"/>
  <c r="X568" i="32"/>
  <c r="R568" i="32"/>
  <c r="S568" i="32"/>
  <c r="AA568" i="32"/>
  <c r="V568" i="32"/>
  <c r="AB568" i="32"/>
  <c r="N568" i="32"/>
  <c r="P568" i="32"/>
  <c r="W568" i="32"/>
  <c r="Q568" i="32"/>
  <c r="Y568" i="32"/>
  <c r="F568" i="32"/>
  <c r="Z568" i="32"/>
  <c r="O15" i="34" s="1"/>
  <c r="N563" i="32"/>
  <c r="P563" i="32"/>
  <c r="Z563" i="32"/>
  <c r="O10" i="34" s="1"/>
  <c r="V563" i="32"/>
  <c r="Y563" i="32"/>
  <c r="X563" i="32"/>
  <c r="O563" i="32"/>
  <c r="AA563" i="32"/>
  <c r="W563" i="32"/>
  <c r="F563" i="32"/>
  <c r="T563" i="32"/>
  <c r="Q563" i="32"/>
  <c r="AB563" i="32"/>
  <c r="R563" i="32"/>
  <c r="U563" i="32"/>
  <c r="L563" i="32"/>
  <c r="S563" i="32"/>
  <c r="K13" i="32"/>
  <c r="G13" i="32"/>
  <c r="F14" i="32"/>
  <c r="F477" i="32"/>
  <c r="K517" i="32"/>
  <c r="G517" i="32"/>
  <c r="K518" i="32"/>
  <c r="G518" i="32"/>
  <c r="H58" i="32"/>
  <c r="H200" i="32"/>
  <c r="K514" i="32"/>
  <c r="G514" i="32"/>
  <c r="H246" i="32"/>
  <c r="G520" i="32"/>
  <c r="K520" i="32"/>
  <c r="T569" i="32"/>
  <c r="S569" i="32"/>
  <c r="AB569" i="32"/>
  <c r="R569" i="32"/>
  <c r="X569" i="32"/>
  <c r="O569" i="32"/>
  <c r="Q569" i="32"/>
  <c r="V569" i="32"/>
  <c r="Y569" i="32"/>
  <c r="Z569" i="32"/>
  <c r="O16" i="34" s="1"/>
  <c r="W569" i="32"/>
  <c r="U569" i="32"/>
  <c r="N569" i="32"/>
  <c r="P569" i="32"/>
  <c r="AA569" i="32"/>
  <c r="L569" i="32"/>
  <c r="F569" i="32"/>
  <c r="F565" i="32"/>
  <c r="X565" i="32"/>
  <c r="W565" i="32"/>
  <c r="P565" i="32"/>
  <c r="L565" i="32"/>
  <c r="AA565" i="32"/>
  <c r="R565" i="32"/>
  <c r="T565" i="32"/>
  <c r="V565" i="32"/>
  <c r="O565" i="32"/>
  <c r="U565" i="32"/>
  <c r="Q565" i="32"/>
  <c r="AB565" i="32"/>
  <c r="Z565" i="32"/>
  <c r="O12" i="34" s="1"/>
  <c r="N565" i="32"/>
  <c r="S565" i="32"/>
  <c r="Y565" i="32"/>
  <c r="M474" i="32"/>
  <c r="H474" i="32"/>
  <c r="H475" i="32"/>
  <c r="M475" i="32"/>
  <c r="H476" i="32"/>
  <c r="K519" i="32"/>
  <c r="G519" i="32"/>
  <c r="K512" i="32"/>
  <c r="G512" i="32"/>
  <c r="H153" i="32"/>
  <c r="AB562" i="32"/>
  <c r="S562" i="32"/>
  <c r="L562" i="32"/>
  <c r="AA562" i="32"/>
  <c r="Y562" i="32"/>
  <c r="Z562" i="32"/>
  <c r="O9" i="34" s="1"/>
  <c r="O562" i="32"/>
  <c r="V562" i="32"/>
  <c r="P562" i="32"/>
  <c r="F562" i="32"/>
  <c r="N562" i="32"/>
  <c r="W562" i="32"/>
  <c r="R562" i="32"/>
  <c r="Q562" i="32"/>
  <c r="U562" i="32"/>
  <c r="X562" i="32"/>
  <c r="T562" i="32"/>
  <c r="G515" i="32"/>
  <c r="K515" i="32"/>
  <c r="G516" i="32"/>
  <c r="K516" i="32"/>
  <c r="H471" i="32"/>
  <c r="M471" i="32"/>
  <c r="F340" i="32"/>
  <c r="G521" i="32"/>
  <c r="K521" i="32"/>
  <c r="F385" i="32"/>
  <c r="K154" i="32"/>
  <c r="G154" i="32"/>
  <c r="F155" i="32"/>
  <c r="K338" i="32"/>
  <c r="G338" i="32"/>
  <c r="AA559" i="32"/>
  <c r="W559" i="32"/>
  <c r="S559" i="32"/>
  <c r="U559" i="32"/>
  <c r="AB559" i="32"/>
  <c r="Y559" i="32"/>
  <c r="T559" i="32"/>
  <c r="V559" i="32"/>
  <c r="X559" i="32"/>
  <c r="Z559" i="32"/>
  <c r="O6" i="34" s="1"/>
  <c r="L559" i="32"/>
  <c r="O559" i="32"/>
  <c r="N559" i="32"/>
  <c r="P559" i="32"/>
  <c r="Q559" i="32"/>
  <c r="R559" i="32"/>
  <c r="F559" i="32"/>
  <c r="X567" i="32"/>
  <c r="Y567" i="32"/>
  <c r="O567" i="32"/>
  <c r="V567" i="32"/>
  <c r="Q567" i="32"/>
  <c r="AA567" i="32"/>
  <c r="W567" i="32"/>
  <c r="T567" i="32"/>
  <c r="F567" i="32"/>
  <c r="P567" i="32"/>
  <c r="R567" i="32"/>
  <c r="S567" i="32"/>
  <c r="N567" i="32"/>
  <c r="Z567" i="32"/>
  <c r="O14" i="34" s="1"/>
  <c r="L567" i="32"/>
  <c r="AB567" i="32"/>
  <c r="U567" i="32"/>
  <c r="H468" i="32"/>
  <c r="M468" i="32"/>
  <c r="H12" i="32"/>
  <c r="H469" i="32"/>
  <c r="M469" i="32"/>
  <c r="M470" i="32"/>
  <c r="H470" i="32"/>
  <c r="H383" i="32"/>
  <c r="G59" i="32"/>
  <c r="K59" i="32"/>
  <c r="F60" i="32"/>
  <c r="G292" i="32"/>
  <c r="K292" i="32"/>
  <c r="G247" i="32"/>
  <c r="K247" i="32"/>
  <c r="F248" i="32"/>
  <c r="Y564" i="32"/>
  <c r="V564" i="32"/>
  <c r="S564" i="32"/>
  <c r="N564" i="32"/>
  <c r="AB564" i="32"/>
  <c r="Z564" i="32"/>
  <c r="O11" i="34" s="1"/>
  <c r="AA564" i="32"/>
  <c r="Q564" i="32"/>
  <c r="R564" i="32"/>
  <c r="P564" i="32"/>
  <c r="F564" i="32"/>
  <c r="U564" i="32"/>
  <c r="L564" i="32"/>
  <c r="T564" i="32"/>
  <c r="O564" i="32"/>
  <c r="W564" i="32"/>
  <c r="X564" i="32"/>
  <c r="K429" i="32"/>
  <c r="G429" i="32"/>
  <c r="K201" i="32"/>
  <c r="G201" i="32"/>
  <c r="F202" i="32"/>
  <c r="M473" i="32"/>
  <c r="H473" i="32"/>
  <c r="AB558" i="32"/>
  <c r="W558" i="32"/>
  <c r="S558" i="32"/>
  <c r="L558" i="32"/>
  <c r="F558" i="32"/>
  <c r="AA558" i="32"/>
  <c r="U558" i="32"/>
  <c r="N558" i="32"/>
  <c r="R558" i="32"/>
  <c r="X558" i="32"/>
  <c r="O558" i="32"/>
  <c r="T558" i="32"/>
  <c r="Q558" i="32"/>
  <c r="Z558" i="32"/>
  <c r="O5" i="34" s="1"/>
  <c r="P558" i="32"/>
  <c r="Y558" i="32"/>
  <c r="V558" i="32"/>
  <c r="S566" i="32"/>
  <c r="AB566" i="32"/>
  <c r="V566" i="32"/>
  <c r="Z566" i="32"/>
  <c r="O13" i="34" s="1"/>
  <c r="L566" i="32"/>
  <c r="Q566" i="32"/>
  <c r="AA566" i="32"/>
  <c r="O566" i="32"/>
  <c r="X566" i="32"/>
  <c r="F566" i="32"/>
  <c r="Y566" i="32"/>
  <c r="R566" i="32"/>
  <c r="N566" i="32"/>
  <c r="W566" i="32"/>
  <c r="T566" i="32"/>
  <c r="P566" i="32"/>
  <c r="U566" i="32"/>
  <c r="L560" i="32"/>
  <c r="AA560" i="32"/>
  <c r="Z560" i="32"/>
  <c r="O7" i="34" s="1"/>
  <c r="V560" i="32"/>
  <c r="AB560" i="32"/>
  <c r="X560" i="32"/>
  <c r="P560" i="32"/>
  <c r="S560" i="32"/>
  <c r="F560" i="32"/>
  <c r="T560" i="32"/>
  <c r="R560" i="32"/>
  <c r="O560" i="32"/>
  <c r="Y560" i="32"/>
  <c r="Q560" i="32"/>
  <c r="N560" i="32"/>
  <c r="U560" i="32"/>
  <c r="W560" i="32"/>
  <c r="M467" i="32"/>
  <c r="H467" i="32"/>
  <c r="K522" i="32"/>
  <c r="G522" i="32"/>
  <c r="K513" i="32"/>
  <c r="G513" i="32"/>
  <c r="H291" i="32"/>
  <c r="H466" i="32"/>
  <c r="M466" i="32"/>
  <c r="H337" i="32"/>
  <c r="H472" i="32"/>
  <c r="M472" i="32"/>
  <c r="K106" i="32" l="1"/>
  <c r="G106" i="32"/>
  <c r="H106" i="32" s="1"/>
  <c r="F107" i="32"/>
  <c r="K430" i="32"/>
  <c r="F431" i="32"/>
  <c r="G431" i="32" s="1"/>
  <c r="F341" i="32"/>
  <c r="K341" i="32" s="1"/>
  <c r="G385" i="32"/>
  <c r="K385" i="32"/>
  <c r="G559" i="32"/>
  <c r="K559" i="32"/>
  <c r="H154" i="32"/>
  <c r="M516" i="32"/>
  <c r="H516" i="32"/>
  <c r="G562" i="32"/>
  <c r="K562" i="32"/>
  <c r="R606" i="32"/>
  <c r="Y606" i="32"/>
  <c r="Q606" i="32"/>
  <c r="AA606" i="32"/>
  <c r="W606" i="32"/>
  <c r="U606" i="32"/>
  <c r="N606" i="32"/>
  <c r="T606" i="32"/>
  <c r="X606" i="32"/>
  <c r="V606" i="32"/>
  <c r="L606" i="32"/>
  <c r="O606" i="32"/>
  <c r="P606" i="32"/>
  <c r="S606" i="32"/>
  <c r="F606" i="32"/>
  <c r="AB606" i="32"/>
  <c r="Z606" i="32"/>
  <c r="P7" i="34" s="1"/>
  <c r="O617" i="32"/>
  <c r="U617" i="32"/>
  <c r="Y617" i="32"/>
  <c r="S617" i="32"/>
  <c r="F617" i="32"/>
  <c r="F618" i="32" s="1"/>
  <c r="W617" i="32"/>
  <c r="P617" i="32"/>
  <c r="L617" i="32"/>
  <c r="V617" i="32"/>
  <c r="AA617" i="32"/>
  <c r="R617" i="32"/>
  <c r="X617" i="32"/>
  <c r="AB617" i="32"/>
  <c r="N617" i="32"/>
  <c r="Q617" i="32"/>
  <c r="T617" i="32"/>
  <c r="Z617" i="32"/>
  <c r="P18" i="34" s="1"/>
  <c r="Y608" i="32"/>
  <c r="F608" i="32"/>
  <c r="V608" i="32"/>
  <c r="AA608" i="32"/>
  <c r="O608" i="32"/>
  <c r="Q608" i="32"/>
  <c r="U608" i="32"/>
  <c r="N608" i="32"/>
  <c r="X608" i="32"/>
  <c r="L608" i="32"/>
  <c r="P608" i="32"/>
  <c r="S608" i="32"/>
  <c r="Z608" i="32"/>
  <c r="P9" i="34" s="1"/>
  <c r="AB608" i="32"/>
  <c r="R608" i="32"/>
  <c r="W608" i="32"/>
  <c r="T608" i="32"/>
  <c r="V614" i="32"/>
  <c r="X614" i="32"/>
  <c r="Q614" i="32"/>
  <c r="P614" i="32"/>
  <c r="T614" i="32"/>
  <c r="U614" i="32"/>
  <c r="Z614" i="32"/>
  <c r="P15" i="34" s="1"/>
  <c r="Y614" i="32"/>
  <c r="R614" i="32"/>
  <c r="N614" i="32"/>
  <c r="L614" i="32"/>
  <c r="S614" i="32"/>
  <c r="W614" i="32"/>
  <c r="O614" i="32"/>
  <c r="AA614" i="32"/>
  <c r="F614" i="32"/>
  <c r="AB614" i="32"/>
  <c r="M518" i="32"/>
  <c r="H518" i="32"/>
  <c r="G14" i="32"/>
  <c r="K14" i="32"/>
  <c r="F15" i="32"/>
  <c r="K558" i="32"/>
  <c r="G558" i="32"/>
  <c r="K202" i="32"/>
  <c r="G202" i="32"/>
  <c r="F203" i="32"/>
  <c r="G564" i="32"/>
  <c r="K564" i="32"/>
  <c r="H338" i="32"/>
  <c r="M521" i="32"/>
  <c r="H521" i="32"/>
  <c r="M519" i="32"/>
  <c r="H519" i="32"/>
  <c r="G565" i="32"/>
  <c r="K565" i="32"/>
  <c r="N605" i="32"/>
  <c r="U605" i="32"/>
  <c r="X605" i="32"/>
  <c r="F605" i="32"/>
  <c r="AB605" i="32"/>
  <c r="V605" i="32"/>
  <c r="R605" i="32"/>
  <c r="S605" i="32"/>
  <c r="Y605" i="32"/>
  <c r="P605" i="32"/>
  <c r="Q605" i="32"/>
  <c r="O605" i="32"/>
  <c r="L605" i="32"/>
  <c r="W605" i="32"/>
  <c r="Z605" i="32"/>
  <c r="P6" i="34" s="1"/>
  <c r="T605" i="32"/>
  <c r="AA605" i="32"/>
  <c r="R610" i="32"/>
  <c r="V610" i="32"/>
  <c r="Y610" i="32"/>
  <c r="X610" i="32"/>
  <c r="U610" i="32"/>
  <c r="Z610" i="32"/>
  <c r="P11" i="34" s="1"/>
  <c r="Q610" i="32"/>
  <c r="O610" i="32"/>
  <c r="N610" i="32"/>
  <c r="W610" i="32"/>
  <c r="S610" i="32"/>
  <c r="L610" i="32"/>
  <c r="AA610" i="32"/>
  <c r="F610" i="32"/>
  <c r="P610" i="32"/>
  <c r="T610" i="32"/>
  <c r="AB610" i="32"/>
  <c r="H13" i="32"/>
  <c r="K568" i="32"/>
  <c r="G568" i="32"/>
  <c r="H430" i="32"/>
  <c r="H293" i="32"/>
  <c r="M513" i="32"/>
  <c r="H513" i="32"/>
  <c r="H429" i="32"/>
  <c r="G248" i="32"/>
  <c r="K248" i="32"/>
  <c r="F249" i="32"/>
  <c r="G60" i="32"/>
  <c r="K60" i="32"/>
  <c r="F61" i="32"/>
  <c r="G340" i="32"/>
  <c r="K340" i="32"/>
  <c r="M522" i="32"/>
  <c r="H522" i="32"/>
  <c r="H201" i="32"/>
  <c r="H247" i="32"/>
  <c r="H59" i="32"/>
  <c r="F386" i="32"/>
  <c r="M515" i="32"/>
  <c r="H515" i="32"/>
  <c r="K569" i="32"/>
  <c r="G569" i="32"/>
  <c r="AB615" i="32"/>
  <c r="O615" i="32"/>
  <c r="AA615" i="32"/>
  <c r="Y615" i="32"/>
  <c r="Q615" i="32"/>
  <c r="L615" i="32"/>
  <c r="U615" i="32"/>
  <c r="V615" i="32"/>
  <c r="P615" i="32"/>
  <c r="Z615" i="32"/>
  <c r="P16" i="34" s="1"/>
  <c r="S615" i="32"/>
  <c r="X615" i="32"/>
  <c r="N615" i="32"/>
  <c r="F615" i="32"/>
  <c r="T615" i="32"/>
  <c r="R615" i="32"/>
  <c r="W615" i="32"/>
  <c r="AA612" i="32"/>
  <c r="W612" i="32"/>
  <c r="N612" i="32"/>
  <c r="U612" i="32"/>
  <c r="AB612" i="32"/>
  <c r="F612" i="32"/>
  <c r="O612" i="32"/>
  <c r="S612" i="32"/>
  <c r="Q612" i="32"/>
  <c r="R612" i="32"/>
  <c r="L612" i="32"/>
  <c r="Z612" i="32"/>
  <c r="P13" i="34" s="1"/>
  <c r="T612" i="32"/>
  <c r="P612" i="32"/>
  <c r="V612" i="32"/>
  <c r="Y612" i="32"/>
  <c r="X612" i="32"/>
  <c r="V609" i="32"/>
  <c r="Q609" i="32"/>
  <c r="L609" i="32"/>
  <c r="N609" i="32"/>
  <c r="U609" i="32"/>
  <c r="Y609" i="32"/>
  <c r="R609" i="32"/>
  <c r="F609" i="32"/>
  <c r="W609" i="32"/>
  <c r="O609" i="32"/>
  <c r="X609" i="32"/>
  <c r="S609" i="32"/>
  <c r="Z609" i="32"/>
  <c r="P10" i="34" s="1"/>
  <c r="AB609" i="32"/>
  <c r="P609" i="32"/>
  <c r="T609" i="32"/>
  <c r="AA609" i="32"/>
  <c r="X611" i="32"/>
  <c r="R611" i="32"/>
  <c r="U611" i="32"/>
  <c r="T611" i="32"/>
  <c r="W611" i="32"/>
  <c r="N611" i="32"/>
  <c r="L611" i="32"/>
  <c r="AB611" i="32"/>
  <c r="O611" i="32"/>
  <c r="Y611" i="32"/>
  <c r="Z611" i="32"/>
  <c r="P12" i="34" s="1"/>
  <c r="S611" i="32"/>
  <c r="AA611" i="32"/>
  <c r="P611" i="32"/>
  <c r="F611" i="32"/>
  <c r="V611" i="32"/>
  <c r="Q611" i="32"/>
  <c r="H517" i="32"/>
  <c r="M517" i="32"/>
  <c r="G477" i="32"/>
  <c r="K477" i="32"/>
  <c r="G563" i="32"/>
  <c r="K563" i="32"/>
  <c r="H339" i="32"/>
  <c r="F523" i="32"/>
  <c r="G560" i="32"/>
  <c r="K560" i="32"/>
  <c r="G566" i="32"/>
  <c r="K566" i="32"/>
  <c r="F294" i="32"/>
  <c r="H292" i="32"/>
  <c r="K567" i="32"/>
  <c r="G567" i="32"/>
  <c r="K155" i="32"/>
  <c r="G155" i="32"/>
  <c r="F156" i="32"/>
  <c r="M512" i="32"/>
  <c r="H512" i="32"/>
  <c r="U607" i="32"/>
  <c r="L607" i="32"/>
  <c r="Z607" i="32"/>
  <c r="P8" i="34" s="1"/>
  <c r="V607" i="32"/>
  <c r="S607" i="32"/>
  <c r="O607" i="32"/>
  <c r="W607" i="32"/>
  <c r="Y607" i="32"/>
  <c r="T607" i="32"/>
  <c r="X607" i="32"/>
  <c r="Q607" i="32"/>
  <c r="N607" i="32"/>
  <c r="AA607" i="32"/>
  <c r="AB607" i="32"/>
  <c r="P607" i="32"/>
  <c r="F607" i="32"/>
  <c r="R607" i="32"/>
  <c r="S616" i="32"/>
  <c r="T616" i="32"/>
  <c r="Q616" i="32"/>
  <c r="F616" i="32"/>
  <c r="O616" i="32"/>
  <c r="P616" i="32"/>
  <c r="R616" i="32"/>
  <c r="AB616" i="32"/>
  <c r="W616" i="32"/>
  <c r="V616" i="32"/>
  <c r="N616" i="32"/>
  <c r="AA616" i="32"/>
  <c r="Z616" i="32"/>
  <c r="P17" i="34" s="1"/>
  <c r="L616" i="32"/>
  <c r="U616" i="32"/>
  <c r="X616" i="32"/>
  <c r="Y616" i="32"/>
  <c r="Y604" i="32"/>
  <c r="F604" i="32"/>
  <c r="AA604" i="32"/>
  <c r="AB604" i="32"/>
  <c r="Z604" i="32"/>
  <c r="P5" i="34" s="1"/>
  <c r="R604" i="32"/>
  <c r="P604" i="32"/>
  <c r="X604" i="32"/>
  <c r="S604" i="32"/>
  <c r="N604" i="32"/>
  <c r="O604" i="32"/>
  <c r="Q604" i="32"/>
  <c r="T604" i="32"/>
  <c r="L604" i="32"/>
  <c r="U604" i="32"/>
  <c r="V604" i="32"/>
  <c r="W604" i="32"/>
  <c r="Z613" i="32"/>
  <c r="P14" i="34" s="1"/>
  <c r="V613" i="32"/>
  <c r="AB613" i="32"/>
  <c r="O613" i="32"/>
  <c r="X613" i="32"/>
  <c r="T613" i="32"/>
  <c r="L613" i="32"/>
  <c r="Q613" i="32"/>
  <c r="AA613" i="32"/>
  <c r="W613" i="32"/>
  <c r="F613" i="32"/>
  <c r="N613" i="32"/>
  <c r="U613" i="32"/>
  <c r="S613" i="32"/>
  <c r="P613" i="32"/>
  <c r="R613" i="32"/>
  <c r="Y613" i="32"/>
  <c r="M520" i="32"/>
  <c r="H520" i="32"/>
  <c r="H514" i="32"/>
  <c r="M514" i="32"/>
  <c r="F478" i="32"/>
  <c r="K561" i="32"/>
  <c r="G561" i="32"/>
  <c r="H384" i="32"/>
  <c r="G107" i="32" l="1"/>
  <c r="H107" i="32" s="1"/>
  <c r="K107" i="32"/>
  <c r="F108" i="32"/>
  <c r="F342" i="32"/>
  <c r="F343" i="32" s="1"/>
  <c r="F432" i="32"/>
  <c r="K432" i="32" s="1"/>
  <c r="K431" i="32"/>
  <c r="G341" i="32"/>
  <c r="H341" i="32" s="1"/>
  <c r="F295" i="32"/>
  <c r="G295" i="32" s="1"/>
  <c r="G386" i="32"/>
  <c r="K386" i="32"/>
  <c r="G613" i="32"/>
  <c r="K613" i="32"/>
  <c r="H155" i="32"/>
  <c r="K609" i="32"/>
  <c r="G609" i="32"/>
  <c r="Q659" i="32"/>
  <c r="V659" i="32"/>
  <c r="X659" i="32"/>
  <c r="T659" i="32"/>
  <c r="O659" i="32"/>
  <c r="P659" i="32"/>
  <c r="S659" i="32"/>
  <c r="U659" i="32"/>
  <c r="W659" i="32"/>
  <c r="Y659" i="32"/>
  <c r="F659" i="32"/>
  <c r="AB659" i="32"/>
  <c r="AA659" i="32"/>
  <c r="R659" i="32"/>
  <c r="L659" i="32"/>
  <c r="Z659" i="32"/>
  <c r="Q14" i="34" s="1"/>
  <c r="N659" i="32"/>
  <c r="Y654" i="32"/>
  <c r="Q654" i="32"/>
  <c r="W654" i="32"/>
  <c r="AB654" i="32"/>
  <c r="T654" i="32"/>
  <c r="P654" i="32"/>
  <c r="N654" i="32"/>
  <c r="U654" i="32"/>
  <c r="F654" i="32"/>
  <c r="AA654" i="32"/>
  <c r="O654" i="32"/>
  <c r="X654" i="32"/>
  <c r="V654" i="32"/>
  <c r="S654" i="32"/>
  <c r="L654" i="32"/>
  <c r="R654" i="32"/>
  <c r="Z654" i="32"/>
  <c r="Q9" i="34" s="1"/>
  <c r="K61" i="32"/>
  <c r="G61" i="32"/>
  <c r="F62" i="32"/>
  <c r="G605" i="32"/>
  <c r="K605" i="32"/>
  <c r="G618" i="32"/>
  <c r="K618" i="32"/>
  <c r="K15" i="32"/>
  <c r="G15" i="32"/>
  <c r="F16" i="32"/>
  <c r="K614" i="32"/>
  <c r="G614" i="32"/>
  <c r="M562" i="32"/>
  <c r="H562" i="32"/>
  <c r="G478" i="32"/>
  <c r="K478" i="32"/>
  <c r="G616" i="32"/>
  <c r="K616" i="32"/>
  <c r="H569" i="32"/>
  <c r="M569" i="32"/>
  <c r="F570" i="32"/>
  <c r="AA656" i="32"/>
  <c r="U656" i="32"/>
  <c r="Z656" i="32"/>
  <c r="Q11" i="34" s="1"/>
  <c r="R656" i="32"/>
  <c r="V656" i="32"/>
  <c r="T656" i="32"/>
  <c r="Q656" i="32"/>
  <c r="Y656" i="32"/>
  <c r="P656" i="32"/>
  <c r="L656" i="32"/>
  <c r="F656" i="32"/>
  <c r="N656" i="32"/>
  <c r="X656" i="32"/>
  <c r="S656" i="32"/>
  <c r="O656" i="32"/>
  <c r="AB656" i="32"/>
  <c r="W656" i="32"/>
  <c r="AA663" i="32"/>
  <c r="AB663" i="32"/>
  <c r="V663" i="32"/>
  <c r="Q663" i="32"/>
  <c r="N663" i="32"/>
  <c r="S663" i="32"/>
  <c r="Z663" i="32"/>
  <c r="Q18" i="34" s="1"/>
  <c r="L663" i="32"/>
  <c r="O663" i="32"/>
  <c r="U663" i="32"/>
  <c r="X663" i="32"/>
  <c r="T663" i="32"/>
  <c r="P663" i="32"/>
  <c r="W663" i="32"/>
  <c r="R663" i="32"/>
  <c r="F663" i="32"/>
  <c r="Y663" i="32"/>
  <c r="Z662" i="32"/>
  <c r="Q17" i="34" s="1"/>
  <c r="AB662" i="32"/>
  <c r="N662" i="32"/>
  <c r="W662" i="32"/>
  <c r="AA662" i="32"/>
  <c r="S662" i="32"/>
  <c r="U662" i="32"/>
  <c r="Q662" i="32"/>
  <c r="P662" i="32"/>
  <c r="R662" i="32"/>
  <c r="O662" i="32"/>
  <c r="F662" i="32"/>
  <c r="X662" i="32"/>
  <c r="T662" i="32"/>
  <c r="L662" i="32"/>
  <c r="Y662" i="32"/>
  <c r="V662" i="32"/>
  <c r="AB657" i="32"/>
  <c r="P657" i="32"/>
  <c r="L657" i="32"/>
  <c r="F657" i="32"/>
  <c r="N657" i="32"/>
  <c r="X657" i="32"/>
  <c r="R657" i="32"/>
  <c r="W657" i="32"/>
  <c r="AA657" i="32"/>
  <c r="Z657" i="32"/>
  <c r="Q12" i="34" s="1"/>
  <c r="V657" i="32"/>
  <c r="U657" i="32"/>
  <c r="O657" i="32"/>
  <c r="Q657" i="32"/>
  <c r="T657" i="32"/>
  <c r="S657" i="32"/>
  <c r="Y657" i="32"/>
  <c r="S664" i="32"/>
  <c r="Z664" i="32"/>
  <c r="Q19" i="34" s="1"/>
  <c r="U664" i="32"/>
  <c r="W664" i="32"/>
  <c r="L664" i="32"/>
  <c r="F664" i="32"/>
  <c r="O664" i="32"/>
  <c r="V664" i="32"/>
  <c r="AA664" i="32"/>
  <c r="Q664" i="32"/>
  <c r="P664" i="32"/>
  <c r="T664" i="32"/>
  <c r="AB664" i="32"/>
  <c r="N664" i="32"/>
  <c r="Y664" i="32"/>
  <c r="R664" i="32"/>
  <c r="X664" i="32"/>
  <c r="H248" i="32"/>
  <c r="H565" i="32"/>
  <c r="M565" i="32"/>
  <c r="H564" i="32"/>
  <c r="M564" i="32"/>
  <c r="H558" i="32"/>
  <c r="M558" i="32"/>
  <c r="K617" i="32"/>
  <c r="G617" i="32"/>
  <c r="K606" i="32"/>
  <c r="G606" i="32"/>
  <c r="F524" i="32"/>
  <c r="M560" i="32"/>
  <c r="H560" i="32"/>
  <c r="M563" i="32"/>
  <c r="H563" i="32"/>
  <c r="R652" i="32"/>
  <c r="V652" i="32"/>
  <c r="L652" i="32"/>
  <c r="AA652" i="32"/>
  <c r="T652" i="32"/>
  <c r="N652" i="32"/>
  <c r="AB652" i="32"/>
  <c r="Q652" i="32"/>
  <c r="F652" i="32"/>
  <c r="Z652" i="32"/>
  <c r="Q7" i="34" s="1"/>
  <c r="X652" i="32"/>
  <c r="P652" i="32"/>
  <c r="Y652" i="32"/>
  <c r="S652" i="32"/>
  <c r="W652" i="32"/>
  <c r="U652" i="32"/>
  <c r="O652" i="32"/>
  <c r="T655" i="32"/>
  <c r="AB655" i="32"/>
  <c r="P655" i="32"/>
  <c r="Q655" i="32"/>
  <c r="U655" i="32"/>
  <c r="S655" i="32"/>
  <c r="R655" i="32"/>
  <c r="L655" i="32"/>
  <c r="F655" i="32"/>
  <c r="O655" i="32"/>
  <c r="V655" i="32"/>
  <c r="W655" i="32"/>
  <c r="N655" i="32"/>
  <c r="X655" i="32"/>
  <c r="AA655" i="32"/>
  <c r="Y655" i="32"/>
  <c r="Z655" i="32"/>
  <c r="Q10" i="34" s="1"/>
  <c r="K604" i="32"/>
  <c r="G604" i="32"/>
  <c r="G607" i="32"/>
  <c r="K607" i="32"/>
  <c r="F619" i="32"/>
  <c r="M567" i="32"/>
  <c r="H567" i="32"/>
  <c r="M566" i="32"/>
  <c r="H566" i="32"/>
  <c r="H477" i="32"/>
  <c r="K615" i="32"/>
  <c r="G615" i="32"/>
  <c r="F387" i="32"/>
  <c r="P650" i="32"/>
  <c r="L650" i="32"/>
  <c r="O650" i="32"/>
  <c r="R650" i="32"/>
  <c r="U650" i="32"/>
  <c r="AB650" i="32"/>
  <c r="Z650" i="32"/>
  <c r="Q5" i="34" s="1"/>
  <c r="T650" i="32"/>
  <c r="Q650" i="32"/>
  <c r="S650" i="32"/>
  <c r="N650" i="32"/>
  <c r="AA650" i="32"/>
  <c r="F650" i="32"/>
  <c r="W650" i="32"/>
  <c r="X650" i="32"/>
  <c r="V650" i="32"/>
  <c r="Y650" i="32"/>
  <c r="H60" i="32"/>
  <c r="M568" i="32"/>
  <c r="H568" i="32"/>
  <c r="K203" i="32"/>
  <c r="G203" i="32"/>
  <c r="F204" i="32"/>
  <c r="H14" i="32"/>
  <c r="H559" i="32"/>
  <c r="M559" i="32"/>
  <c r="H385" i="32"/>
  <c r="H431" i="32"/>
  <c r="L653" i="32"/>
  <c r="Y653" i="32"/>
  <c r="N653" i="32"/>
  <c r="T653" i="32"/>
  <c r="R653" i="32"/>
  <c r="S653" i="32"/>
  <c r="F653" i="32"/>
  <c r="Z653" i="32"/>
  <c r="Q8" i="34" s="1"/>
  <c r="P653" i="32"/>
  <c r="Q653" i="32"/>
  <c r="X653" i="32"/>
  <c r="V653" i="32"/>
  <c r="U653" i="32"/>
  <c r="W653" i="32"/>
  <c r="AA653" i="32"/>
  <c r="O653" i="32"/>
  <c r="AB653" i="32"/>
  <c r="O660" i="32"/>
  <c r="AB660" i="32"/>
  <c r="W660" i="32"/>
  <c r="U660" i="32"/>
  <c r="L660" i="32"/>
  <c r="F660" i="32"/>
  <c r="AA660" i="32"/>
  <c r="S660" i="32"/>
  <c r="T660" i="32"/>
  <c r="Q660" i="32"/>
  <c r="R660" i="32"/>
  <c r="N660" i="32"/>
  <c r="X660" i="32"/>
  <c r="P660" i="32"/>
  <c r="Y660" i="32"/>
  <c r="V660" i="32"/>
  <c r="Z660" i="32"/>
  <c r="Q15" i="34" s="1"/>
  <c r="M561" i="32"/>
  <c r="H561" i="32"/>
  <c r="K156" i="32"/>
  <c r="G156" i="32"/>
  <c r="F157" i="32"/>
  <c r="G294" i="32"/>
  <c r="K294" i="32"/>
  <c r="K523" i="32"/>
  <c r="G523" i="32"/>
  <c r="K611" i="32"/>
  <c r="G611" i="32"/>
  <c r="G612" i="32"/>
  <c r="K612" i="32"/>
  <c r="Z661" i="32"/>
  <c r="Q16" i="34" s="1"/>
  <c r="AB661" i="32"/>
  <c r="V661" i="32"/>
  <c r="W661" i="32"/>
  <c r="Y661" i="32"/>
  <c r="L661" i="32"/>
  <c r="O661" i="32"/>
  <c r="U661" i="32"/>
  <c r="Q661" i="32"/>
  <c r="AA661" i="32"/>
  <c r="P661" i="32"/>
  <c r="T661" i="32"/>
  <c r="F661" i="32"/>
  <c r="R661" i="32"/>
  <c r="X661" i="32"/>
  <c r="S661" i="32"/>
  <c r="N661" i="32"/>
  <c r="L665" i="32"/>
  <c r="Z665" i="32"/>
  <c r="Q20" i="34" s="1"/>
  <c r="X665" i="32"/>
  <c r="N665" i="32"/>
  <c r="F665" i="32"/>
  <c r="F666" i="32" s="1"/>
  <c r="F667" i="32" s="1"/>
  <c r="P665" i="32"/>
  <c r="T665" i="32"/>
  <c r="Q665" i="32"/>
  <c r="AB665" i="32"/>
  <c r="U665" i="32"/>
  <c r="Y665" i="32"/>
  <c r="R665" i="32"/>
  <c r="AA665" i="32"/>
  <c r="V665" i="32"/>
  <c r="W665" i="32"/>
  <c r="S665" i="32"/>
  <c r="O665" i="32"/>
  <c r="R658" i="32"/>
  <c r="U658" i="32"/>
  <c r="O658" i="32"/>
  <c r="Z658" i="32"/>
  <c r="Q13" i="34" s="1"/>
  <c r="N658" i="32"/>
  <c r="S658" i="32"/>
  <c r="Q658" i="32"/>
  <c r="L658" i="32"/>
  <c r="F658" i="32"/>
  <c r="Y658" i="32"/>
  <c r="P658" i="32"/>
  <c r="W658" i="32"/>
  <c r="AB658" i="32"/>
  <c r="X658" i="32"/>
  <c r="AA658" i="32"/>
  <c r="T658" i="32"/>
  <c r="V658" i="32"/>
  <c r="R651" i="32"/>
  <c r="T651" i="32"/>
  <c r="AA651" i="32"/>
  <c r="W651" i="32"/>
  <c r="U651" i="32"/>
  <c r="O651" i="32"/>
  <c r="AB651" i="32"/>
  <c r="L651" i="32"/>
  <c r="N651" i="32"/>
  <c r="F651" i="32"/>
  <c r="P651" i="32"/>
  <c r="S651" i="32"/>
  <c r="Q651" i="32"/>
  <c r="V651" i="32"/>
  <c r="X651" i="32"/>
  <c r="Y651" i="32"/>
  <c r="Z651" i="32"/>
  <c r="Q6" i="34" s="1"/>
  <c r="H340" i="32"/>
  <c r="K249" i="32"/>
  <c r="G249" i="32"/>
  <c r="F250" i="32"/>
  <c r="G610" i="32"/>
  <c r="K610" i="32"/>
  <c r="H202" i="32"/>
  <c r="F479" i="32"/>
  <c r="G608" i="32"/>
  <c r="K608" i="32"/>
  <c r="G108" i="32" l="1"/>
  <c r="H108" i="32" s="1"/>
  <c r="F109" i="32"/>
  <c r="K108" i="32"/>
  <c r="K342" i="32"/>
  <c r="G342" i="32"/>
  <c r="H342" i="32" s="1"/>
  <c r="K295" i="32"/>
  <c r="F433" i="32"/>
  <c r="G432" i="32"/>
  <c r="H432" i="32" s="1"/>
  <c r="G479" i="32"/>
  <c r="K479" i="32"/>
  <c r="G660" i="32"/>
  <c r="K660" i="32"/>
  <c r="M610" i="32"/>
  <c r="H610" i="32"/>
  <c r="G665" i="32"/>
  <c r="K665" i="32"/>
  <c r="N708" i="32"/>
  <c r="U708" i="32"/>
  <c r="W708" i="32"/>
  <c r="L708" i="32"/>
  <c r="S708" i="32"/>
  <c r="V708" i="32"/>
  <c r="Z708" i="32"/>
  <c r="R17" i="34" s="1"/>
  <c r="X708" i="32"/>
  <c r="O708" i="32"/>
  <c r="P708" i="32"/>
  <c r="R708" i="32"/>
  <c r="AA708" i="32"/>
  <c r="F708" i="32"/>
  <c r="T708" i="32"/>
  <c r="Y708" i="32"/>
  <c r="AB708" i="32"/>
  <c r="Q708" i="32"/>
  <c r="Q701" i="32"/>
  <c r="N701" i="32"/>
  <c r="AB701" i="32"/>
  <c r="Y701" i="32"/>
  <c r="W701" i="32"/>
  <c r="T701" i="32"/>
  <c r="P701" i="32"/>
  <c r="R701" i="32"/>
  <c r="X701" i="32"/>
  <c r="O701" i="32"/>
  <c r="AA701" i="32"/>
  <c r="L701" i="32"/>
  <c r="U701" i="32"/>
  <c r="Z701" i="32"/>
  <c r="R10" i="34" s="1"/>
  <c r="S701" i="32"/>
  <c r="F701" i="32"/>
  <c r="V701" i="32"/>
  <c r="K667" i="32"/>
  <c r="G667" i="32"/>
  <c r="H604" i="32"/>
  <c r="M604" i="32"/>
  <c r="M617" i="32"/>
  <c r="H617" i="32"/>
  <c r="K663" i="32"/>
  <c r="G663" i="32"/>
  <c r="K656" i="32"/>
  <c r="G656" i="32"/>
  <c r="G570" i="32"/>
  <c r="K570" i="32"/>
  <c r="G62" i="32"/>
  <c r="K62" i="32"/>
  <c r="F63" i="32"/>
  <c r="H609" i="32"/>
  <c r="M609" i="32"/>
  <c r="F480" i="32"/>
  <c r="H613" i="32"/>
  <c r="M613" i="32"/>
  <c r="M608" i="32"/>
  <c r="H608" i="32"/>
  <c r="K250" i="32"/>
  <c r="G250" i="32"/>
  <c r="F251" i="32"/>
  <c r="G651" i="32"/>
  <c r="K651" i="32"/>
  <c r="K661" i="32"/>
  <c r="G661" i="32"/>
  <c r="K343" i="32"/>
  <c r="G343" i="32"/>
  <c r="K387" i="32"/>
  <c r="G387" i="32"/>
  <c r="H612" i="32"/>
  <c r="M612" i="32"/>
  <c r="H294" i="32"/>
  <c r="K204" i="32"/>
  <c r="G204" i="32"/>
  <c r="F205" i="32"/>
  <c r="F703" i="32"/>
  <c r="O703" i="32"/>
  <c r="T703" i="32"/>
  <c r="Q703" i="32"/>
  <c r="S703" i="32"/>
  <c r="P703" i="32"/>
  <c r="N703" i="32"/>
  <c r="Y703" i="32"/>
  <c r="AB703" i="32"/>
  <c r="V703" i="32"/>
  <c r="X703" i="32"/>
  <c r="U703" i="32"/>
  <c r="R703" i="32"/>
  <c r="AA703" i="32"/>
  <c r="W703" i="32"/>
  <c r="Z703" i="32"/>
  <c r="R12" i="34" s="1"/>
  <c r="L703" i="32"/>
  <c r="Z699" i="32"/>
  <c r="R8" i="34" s="1"/>
  <c r="W699" i="32"/>
  <c r="X699" i="32"/>
  <c r="P699" i="32"/>
  <c r="AB699" i="32"/>
  <c r="AA699" i="32"/>
  <c r="F699" i="32"/>
  <c r="N699" i="32"/>
  <c r="R699" i="32"/>
  <c r="U699" i="32"/>
  <c r="S699" i="32"/>
  <c r="T699" i="32"/>
  <c r="Y699" i="32"/>
  <c r="O699" i="32"/>
  <c r="L699" i="32"/>
  <c r="Q699" i="32"/>
  <c r="V699" i="32"/>
  <c r="L712" i="32"/>
  <c r="T712" i="32" s="1"/>
  <c r="R712" i="32"/>
  <c r="S711" i="32"/>
  <c r="V711" i="32"/>
  <c r="O711" i="32"/>
  <c r="X711" i="32"/>
  <c r="Y711" i="32"/>
  <c r="R711" i="32"/>
  <c r="Z711" i="32"/>
  <c r="R20" i="34" s="1"/>
  <c r="AB711" i="32"/>
  <c r="W711" i="32"/>
  <c r="P711" i="32"/>
  <c r="L711" i="32"/>
  <c r="T711" i="32"/>
  <c r="U711" i="32"/>
  <c r="N711" i="32"/>
  <c r="AA711" i="32"/>
  <c r="F711" i="32"/>
  <c r="F712" i="32" s="1"/>
  <c r="F713" i="32" s="1"/>
  <c r="F714" i="32" s="1"/>
  <c r="F715" i="32" s="1"/>
  <c r="F716" i="32" s="1"/>
  <c r="Q711" i="32"/>
  <c r="G619" i="32"/>
  <c r="K619" i="32"/>
  <c r="F620" i="32"/>
  <c r="H616" i="32"/>
  <c r="M616" i="32"/>
  <c r="H614" i="32"/>
  <c r="M614" i="32"/>
  <c r="G16" i="32"/>
  <c r="K16" i="32"/>
  <c r="F17" i="32"/>
  <c r="H618" i="32"/>
  <c r="H61" i="32"/>
  <c r="G666" i="32"/>
  <c r="K666" i="32"/>
  <c r="K653" i="32"/>
  <c r="G653" i="32"/>
  <c r="W710" i="32"/>
  <c r="V710" i="32"/>
  <c r="X710" i="32"/>
  <c r="T710" i="32"/>
  <c r="Y710" i="32"/>
  <c r="F710" i="32"/>
  <c r="S710" i="32"/>
  <c r="N710" i="32"/>
  <c r="Z710" i="32"/>
  <c r="R19" i="34" s="1"/>
  <c r="L710" i="32"/>
  <c r="O710" i="32"/>
  <c r="U710" i="32"/>
  <c r="Q710" i="32"/>
  <c r="R710" i="32"/>
  <c r="AA710" i="32"/>
  <c r="P710" i="32"/>
  <c r="AB710" i="32"/>
  <c r="Y700" i="32"/>
  <c r="P700" i="32"/>
  <c r="V700" i="32"/>
  <c r="L700" i="32"/>
  <c r="S700" i="32"/>
  <c r="AB700" i="32"/>
  <c r="W700" i="32"/>
  <c r="T700" i="32"/>
  <c r="N700" i="32"/>
  <c r="Q700" i="32"/>
  <c r="Z700" i="32"/>
  <c r="R9" i="34" s="1"/>
  <c r="AA700" i="32"/>
  <c r="F700" i="32"/>
  <c r="R700" i="32"/>
  <c r="U700" i="32"/>
  <c r="O700" i="32"/>
  <c r="X700" i="32"/>
  <c r="F344" i="32"/>
  <c r="H249" i="32"/>
  <c r="M611" i="32"/>
  <c r="H611" i="32"/>
  <c r="H523" i="32"/>
  <c r="K157" i="32"/>
  <c r="G157" i="32"/>
  <c r="F158" i="32"/>
  <c r="H203" i="32"/>
  <c r="L706" i="32"/>
  <c r="T706" i="32"/>
  <c r="X706" i="32"/>
  <c r="O706" i="32"/>
  <c r="Z706" i="32"/>
  <c r="R15" i="34" s="1"/>
  <c r="V706" i="32"/>
  <c r="AA706" i="32"/>
  <c r="F706" i="32"/>
  <c r="U706" i="32"/>
  <c r="Y706" i="32"/>
  <c r="AB706" i="32"/>
  <c r="P706" i="32"/>
  <c r="N706" i="32"/>
  <c r="Q706" i="32"/>
  <c r="R706" i="32"/>
  <c r="S706" i="32"/>
  <c r="W706" i="32"/>
  <c r="AA705" i="32"/>
  <c r="AB705" i="32"/>
  <c r="P705" i="32"/>
  <c r="S705" i="32"/>
  <c r="Z705" i="32"/>
  <c r="R14" i="34" s="1"/>
  <c r="W705" i="32"/>
  <c r="U705" i="32"/>
  <c r="Q705" i="32"/>
  <c r="O705" i="32"/>
  <c r="Y705" i="32"/>
  <c r="V705" i="32"/>
  <c r="X705" i="32"/>
  <c r="L705" i="32"/>
  <c r="N705" i="32"/>
  <c r="R705" i="32"/>
  <c r="T705" i="32"/>
  <c r="F705" i="32"/>
  <c r="X702" i="32"/>
  <c r="T702" i="32"/>
  <c r="L702" i="32"/>
  <c r="N702" i="32"/>
  <c r="F702" i="32"/>
  <c r="AB702" i="32"/>
  <c r="Y702" i="32"/>
  <c r="AA702" i="32"/>
  <c r="V702" i="32"/>
  <c r="W702" i="32"/>
  <c r="Z702" i="32"/>
  <c r="R11" i="34" s="1"/>
  <c r="P702" i="32"/>
  <c r="R702" i="32"/>
  <c r="S702" i="32"/>
  <c r="O702" i="32"/>
  <c r="U702" i="32"/>
  <c r="Q702" i="32"/>
  <c r="P697" i="32"/>
  <c r="O697" i="32"/>
  <c r="U697" i="32"/>
  <c r="W697" i="32"/>
  <c r="Z697" i="32"/>
  <c r="R6" i="34" s="1"/>
  <c r="F697" i="32"/>
  <c r="T697" i="32"/>
  <c r="R697" i="32"/>
  <c r="Y697" i="32"/>
  <c r="X697" i="32"/>
  <c r="V697" i="32"/>
  <c r="L697" i="32"/>
  <c r="AB697" i="32"/>
  <c r="S697" i="32"/>
  <c r="AA697" i="32"/>
  <c r="N697" i="32"/>
  <c r="Q697" i="32"/>
  <c r="G650" i="32"/>
  <c r="K650" i="32"/>
  <c r="M615" i="32"/>
  <c r="H615" i="32"/>
  <c r="G655" i="32"/>
  <c r="K655" i="32"/>
  <c r="M606" i="32"/>
  <c r="H606" i="32"/>
  <c r="G657" i="32"/>
  <c r="K657" i="32"/>
  <c r="F434" i="32"/>
  <c r="H15" i="32"/>
  <c r="G659" i="32"/>
  <c r="K659" i="32"/>
  <c r="F668" i="32"/>
  <c r="AA698" i="32"/>
  <c r="O698" i="32"/>
  <c r="U698" i="32"/>
  <c r="Z698" i="32"/>
  <c r="R7" i="34" s="1"/>
  <c r="V698" i="32"/>
  <c r="W698" i="32"/>
  <c r="AB698" i="32"/>
  <c r="L698" i="32"/>
  <c r="S698" i="32"/>
  <c r="N698" i="32"/>
  <c r="T698" i="32"/>
  <c r="Y698" i="32"/>
  <c r="P698" i="32"/>
  <c r="X698" i="32"/>
  <c r="F698" i="32"/>
  <c r="Q698" i="32"/>
  <c r="R698" i="32"/>
  <c r="K658" i="32"/>
  <c r="G658" i="32"/>
  <c r="H156" i="32"/>
  <c r="H295" i="32"/>
  <c r="O707" i="32"/>
  <c r="F707" i="32"/>
  <c r="Y707" i="32"/>
  <c r="U707" i="32"/>
  <c r="S707" i="32"/>
  <c r="N707" i="32"/>
  <c r="AA707" i="32"/>
  <c r="T707" i="32"/>
  <c r="Z707" i="32"/>
  <c r="R16" i="34" s="1"/>
  <c r="R707" i="32"/>
  <c r="V707" i="32"/>
  <c r="L707" i="32"/>
  <c r="W707" i="32"/>
  <c r="Q707" i="32"/>
  <c r="X707" i="32"/>
  <c r="AB707" i="32"/>
  <c r="P707" i="32"/>
  <c r="AB709" i="32"/>
  <c r="P709" i="32"/>
  <c r="AA709" i="32"/>
  <c r="T709" i="32"/>
  <c r="Z709" i="32"/>
  <c r="R18" i="34" s="1"/>
  <c r="W709" i="32"/>
  <c r="S709" i="32"/>
  <c r="R709" i="32"/>
  <c r="Y709" i="32"/>
  <c r="Q709" i="32"/>
  <c r="O709" i="32"/>
  <c r="X709" i="32"/>
  <c r="U709" i="32"/>
  <c r="N709" i="32"/>
  <c r="V709" i="32"/>
  <c r="L709" i="32"/>
  <c r="F709" i="32"/>
  <c r="L696" i="32"/>
  <c r="N696" i="32"/>
  <c r="R696" i="32"/>
  <c r="S696" i="32"/>
  <c r="O696" i="32"/>
  <c r="AB696" i="32"/>
  <c r="F696" i="32"/>
  <c r="T696" i="32"/>
  <c r="W696" i="32"/>
  <c r="U696" i="32"/>
  <c r="X696" i="32"/>
  <c r="Z696" i="32"/>
  <c r="R5" i="34" s="1"/>
  <c r="P696" i="32"/>
  <c r="Y696" i="32"/>
  <c r="Q696" i="32"/>
  <c r="V696" i="32"/>
  <c r="AA696" i="32"/>
  <c r="AA704" i="32"/>
  <c r="U704" i="32"/>
  <c r="S704" i="32"/>
  <c r="T704" i="32"/>
  <c r="F704" i="32"/>
  <c r="L704" i="32"/>
  <c r="Z704" i="32"/>
  <c r="R13" i="34" s="1"/>
  <c r="O704" i="32"/>
  <c r="V704" i="32"/>
  <c r="W704" i="32"/>
  <c r="P704" i="32"/>
  <c r="N704" i="32"/>
  <c r="Q704" i="32"/>
  <c r="X704" i="32"/>
  <c r="AB704" i="32"/>
  <c r="R704" i="32"/>
  <c r="Y704" i="32"/>
  <c r="L713" i="32"/>
  <c r="U713" i="32" s="1"/>
  <c r="F388" i="32"/>
  <c r="K433" i="32"/>
  <c r="G433" i="32"/>
  <c r="F296" i="32"/>
  <c r="M607" i="32"/>
  <c r="H607" i="32"/>
  <c r="K652" i="32"/>
  <c r="G652" i="32"/>
  <c r="G524" i="32"/>
  <c r="K524" i="32"/>
  <c r="G664" i="32"/>
  <c r="K664" i="32"/>
  <c r="K662" i="32"/>
  <c r="G662" i="32"/>
  <c r="F571" i="32"/>
  <c r="F525" i="32"/>
  <c r="H478" i="32"/>
  <c r="M605" i="32"/>
  <c r="H605" i="32"/>
  <c r="K654" i="32"/>
  <c r="G654" i="32"/>
  <c r="H386" i="32"/>
  <c r="G109" i="32" l="1"/>
  <c r="H109" i="32" s="1"/>
  <c r="K109" i="32"/>
  <c r="F110" i="32"/>
  <c r="S713" i="32"/>
  <c r="W713" i="32"/>
  <c r="T713" i="32"/>
  <c r="R713" i="32"/>
  <c r="V712" i="32"/>
  <c r="S712" i="32"/>
  <c r="W712" i="32"/>
  <c r="U712" i="32"/>
  <c r="V713" i="32"/>
  <c r="F621" i="32"/>
  <c r="K621" i="32" s="1"/>
  <c r="F481" i="32"/>
  <c r="K481" i="32" s="1"/>
  <c r="F572" i="32"/>
  <c r="G572" i="32" s="1"/>
  <c r="F297" i="32"/>
  <c r="G297" i="32" s="1"/>
  <c r="G344" i="32"/>
  <c r="K344" i="32"/>
  <c r="S22" i="34"/>
  <c r="S10" i="34"/>
  <c r="S8" i="34"/>
  <c r="H16" i="32"/>
  <c r="K711" i="32"/>
  <c r="G711" i="32"/>
  <c r="K712" i="32"/>
  <c r="G712" i="32"/>
  <c r="K715" i="32"/>
  <c r="G715" i="32"/>
  <c r="K205" i="32"/>
  <c r="G205" i="32"/>
  <c r="F206" i="32"/>
  <c r="H387" i="32"/>
  <c r="M661" i="32"/>
  <c r="H661" i="32"/>
  <c r="K251" i="32"/>
  <c r="G251" i="32"/>
  <c r="F252" i="32"/>
  <c r="K63" i="32"/>
  <c r="G63" i="32"/>
  <c r="F64" i="32"/>
  <c r="H570" i="32"/>
  <c r="K668" i="32"/>
  <c r="G668" i="32"/>
  <c r="G571" i="32"/>
  <c r="K571" i="32"/>
  <c r="M664" i="32"/>
  <c r="H664" i="32"/>
  <c r="H433" i="32"/>
  <c r="K704" i="32"/>
  <c r="G704" i="32"/>
  <c r="S17" i="34"/>
  <c r="S12" i="34"/>
  <c r="S23" i="34"/>
  <c r="S6" i="34"/>
  <c r="S18" i="34"/>
  <c r="F669" i="32"/>
  <c r="H657" i="32"/>
  <c r="M657" i="32"/>
  <c r="M655" i="32"/>
  <c r="H655" i="32"/>
  <c r="F389" i="32"/>
  <c r="K702" i="32"/>
  <c r="G702" i="32"/>
  <c r="G716" i="32"/>
  <c r="K716" i="32"/>
  <c r="G706" i="32"/>
  <c r="K706" i="32"/>
  <c r="M653" i="32"/>
  <c r="H653" i="32"/>
  <c r="H666" i="32"/>
  <c r="K620" i="32"/>
  <c r="G620" i="32"/>
  <c r="K714" i="32"/>
  <c r="G714" i="32"/>
  <c r="H204" i="32"/>
  <c r="H250" i="32"/>
  <c r="K480" i="32"/>
  <c r="G480" i="32"/>
  <c r="H656" i="32"/>
  <c r="M656" i="32"/>
  <c r="K701" i="32"/>
  <c r="G701" i="32"/>
  <c r="K708" i="32"/>
  <c r="G708" i="32"/>
  <c r="K296" i="32"/>
  <c r="G296" i="32"/>
  <c r="K696" i="32"/>
  <c r="G696" i="32"/>
  <c r="M658" i="32"/>
  <c r="H658" i="32"/>
  <c r="S13" i="34"/>
  <c r="K434" i="32"/>
  <c r="G434" i="32"/>
  <c r="H662" i="32"/>
  <c r="M662" i="32"/>
  <c r="S20" i="34"/>
  <c r="S11" i="34"/>
  <c r="S19" i="34"/>
  <c r="S16" i="34"/>
  <c r="K698" i="32"/>
  <c r="G698" i="32"/>
  <c r="F435" i="32"/>
  <c r="K158" i="32"/>
  <c r="G158" i="32"/>
  <c r="F159" i="32"/>
  <c r="F345" i="32"/>
  <c r="G17" i="32"/>
  <c r="K17" i="32"/>
  <c r="F18" i="32"/>
  <c r="F717" i="32"/>
  <c r="G703" i="32"/>
  <c r="K703" i="32"/>
  <c r="H343" i="32"/>
  <c r="H62" i="32"/>
  <c r="H667" i="32"/>
  <c r="M652" i="32"/>
  <c r="H652" i="32"/>
  <c r="S15" i="34"/>
  <c r="M659" i="32"/>
  <c r="H659" i="32"/>
  <c r="M654" i="32"/>
  <c r="H654" i="32"/>
  <c r="E11" i="31"/>
  <c r="E12" i="31"/>
  <c r="E13" i="31"/>
  <c r="E9" i="31"/>
  <c r="E8" i="31"/>
  <c r="E16" i="31"/>
  <c r="E40" i="31"/>
  <c r="E15" i="31"/>
  <c r="E19" i="31"/>
  <c r="E14" i="31"/>
  <c r="E22" i="31"/>
  <c r="E28" i="31"/>
  <c r="E17" i="31"/>
  <c r="E18" i="31"/>
  <c r="E10" i="31"/>
  <c r="G525" i="32"/>
  <c r="K525" i="32"/>
  <c r="H524" i="32"/>
  <c r="G388" i="32"/>
  <c r="K388" i="32"/>
  <c r="G713" i="32"/>
  <c r="K713" i="32"/>
  <c r="G709" i="32"/>
  <c r="K709" i="32"/>
  <c r="G707" i="32"/>
  <c r="K707" i="32"/>
  <c r="S21" i="34"/>
  <c r="S7" i="34"/>
  <c r="S9" i="34"/>
  <c r="S14" i="34"/>
  <c r="S24" i="34"/>
  <c r="S5" i="34"/>
  <c r="H650" i="32"/>
  <c r="M650" i="32"/>
  <c r="K697" i="32"/>
  <c r="G697" i="32"/>
  <c r="G705" i="32"/>
  <c r="K705" i="32"/>
  <c r="F526" i="32"/>
  <c r="H157" i="32"/>
  <c r="G700" i="32"/>
  <c r="K700" i="32"/>
  <c r="K710" i="32"/>
  <c r="G710" i="32"/>
  <c r="H619" i="32"/>
  <c r="K699" i="32"/>
  <c r="G699" i="32"/>
  <c r="M651" i="32"/>
  <c r="H651" i="32"/>
  <c r="H663" i="32"/>
  <c r="M663" i="32"/>
  <c r="M665" i="32"/>
  <c r="H665" i="32"/>
  <c r="H660" i="32"/>
  <c r="M660" i="32"/>
  <c r="H479" i="32"/>
  <c r="G110" i="32" l="1"/>
  <c r="H110" i="32" s="1"/>
  <c r="K110" i="32"/>
  <c r="F111" i="32"/>
  <c r="F298" i="32"/>
  <c r="G481" i="32"/>
  <c r="F482" i="32"/>
  <c r="G621" i="32"/>
  <c r="H621" i="32" s="1"/>
  <c r="K572" i="32"/>
  <c r="F573" i="32"/>
  <c r="E38" i="31"/>
  <c r="E37" i="31"/>
  <c r="E34" i="31"/>
  <c r="E26" i="31"/>
  <c r="E25" i="31"/>
  <c r="E31" i="31"/>
  <c r="K297" i="32"/>
  <c r="F622" i="32"/>
  <c r="F527" i="32"/>
  <c r="G527" i="32" s="1"/>
  <c r="K26" i="41"/>
  <c r="G26" i="31"/>
  <c r="E27" i="31"/>
  <c r="K20" i="41"/>
  <c r="H707" i="32"/>
  <c r="M707" i="32"/>
  <c r="G16" i="41"/>
  <c r="F16" i="31" s="1"/>
  <c r="D15" i="41"/>
  <c r="G38" i="31"/>
  <c r="K29" i="41"/>
  <c r="E39" i="31"/>
  <c r="K669" i="32"/>
  <c r="G669" i="32"/>
  <c r="H296" i="32"/>
  <c r="F718" i="32"/>
  <c r="H716" i="32"/>
  <c r="F670" i="32"/>
  <c r="H704" i="32"/>
  <c r="M704" i="32"/>
  <c r="H668" i="32"/>
  <c r="T16" i="34"/>
  <c r="T9" i="34"/>
  <c r="T10" i="34"/>
  <c r="T21" i="34"/>
  <c r="G64" i="32"/>
  <c r="K64" i="32"/>
  <c r="F65" i="32"/>
  <c r="H251" i="32"/>
  <c r="H205" i="32"/>
  <c r="H712" i="32"/>
  <c r="M700" i="32"/>
  <c r="H700" i="32"/>
  <c r="D7" i="41"/>
  <c r="D8" i="41" s="1"/>
  <c r="M189" i="32"/>
  <c r="M205" i="32" s="1"/>
  <c r="N205" i="32" s="1"/>
  <c r="O205" i="32" s="1"/>
  <c r="M419" i="32"/>
  <c r="M434" i="32" s="1"/>
  <c r="N434" i="32" s="1"/>
  <c r="O434" i="32" s="1"/>
  <c r="M511" i="32"/>
  <c r="M525" i="32" s="1"/>
  <c r="N525" i="32" s="1"/>
  <c r="O525" i="32" s="1"/>
  <c r="M97" i="32"/>
  <c r="M143" i="32"/>
  <c r="M158" i="32" s="1"/>
  <c r="N158" i="32" s="1"/>
  <c r="O158" i="32" s="1"/>
  <c r="M465" i="32"/>
  <c r="M481" i="32" s="1"/>
  <c r="N481" i="32" s="1"/>
  <c r="O481" i="32" s="1"/>
  <c r="M557" i="32"/>
  <c r="M570" i="32" s="1"/>
  <c r="N570" i="32" s="1"/>
  <c r="O570" i="32" s="1"/>
  <c r="M327" i="32"/>
  <c r="M344" i="32" s="1"/>
  <c r="N344" i="32" s="1"/>
  <c r="O344" i="32" s="1"/>
  <c r="M281" i="32"/>
  <c r="M297" i="32" s="1"/>
  <c r="N297" i="32" s="1"/>
  <c r="O297" i="32" s="1"/>
  <c r="M373" i="32"/>
  <c r="M51" i="32"/>
  <c r="M63" i="32" s="1"/>
  <c r="N63" i="32" s="1"/>
  <c r="O63" i="32" s="1"/>
  <c r="M603" i="32"/>
  <c r="M235" i="32"/>
  <c r="M251" i="32" s="1"/>
  <c r="N251" i="32" s="1"/>
  <c r="O251" i="32" s="1"/>
  <c r="G8" i="41"/>
  <c r="F8" i="31" s="1"/>
  <c r="D9" i="41"/>
  <c r="G28" i="31"/>
  <c r="G37" i="31"/>
  <c r="G19" i="31"/>
  <c r="G34" i="31"/>
  <c r="G31" i="31"/>
  <c r="E20" i="31"/>
  <c r="G13" i="31"/>
  <c r="E29" i="31"/>
  <c r="G11" i="31"/>
  <c r="D12" i="31"/>
  <c r="G717" i="32"/>
  <c r="K717" i="32"/>
  <c r="H698" i="32"/>
  <c r="M698" i="32"/>
  <c r="M708" i="32"/>
  <c r="H708" i="32"/>
  <c r="H480" i="32"/>
  <c r="H620" i="32"/>
  <c r="H702" i="32"/>
  <c r="M702" i="32"/>
  <c r="K389" i="32"/>
  <c r="G389" i="32"/>
  <c r="T22" i="34"/>
  <c r="T15" i="34"/>
  <c r="T17" i="34"/>
  <c r="T19" i="34"/>
  <c r="T14" i="34"/>
  <c r="H63" i="32"/>
  <c r="H297" i="32"/>
  <c r="K526" i="32"/>
  <c r="G526" i="32"/>
  <c r="D11" i="31"/>
  <c r="G10" i="31"/>
  <c r="D12" i="41"/>
  <c r="G11" i="41"/>
  <c r="G8" i="31"/>
  <c r="G12" i="31"/>
  <c r="D13" i="31"/>
  <c r="D14" i="31" s="1"/>
  <c r="G298" i="32"/>
  <c r="K298" i="32"/>
  <c r="M703" i="32"/>
  <c r="H703" i="32"/>
  <c r="H434" i="32"/>
  <c r="M710" i="32"/>
  <c r="H710" i="32"/>
  <c r="M705" i="32"/>
  <c r="H705" i="32"/>
  <c r="H709" i="32"/>
  <c r="M709" i="32"/>
  <c r="H388" i="32"/>
  <c r="H525" i="32"/>
  <c r="G15" i="41"/>
  <c r="F15" i="31" s="1"/>
  <c r="D16" i="41"/>
  <c r="D17" i="41" s="1"/>
  <c r="D18" i="41" s="1"/>
  <c r="G17" i="31"/>
  <c r="G22" i="31"/>
  <c r="D15" i="31"/>
  <c r="G14" i="31"/>
  <c r="K22" i="41"/>
  <c r="G40" i="31"/>
  <c r="G9" i="31"/>
  <c r="G7" i="31"/>
  <c r="D8" i="31"/>
  <c r="D9" i="31" s="1"/>
  <c r="D10" i="31" s="1"/>
  <c r="D7" i="31"/>
  <c r="D11" i="41"/>
  <c r="K34" i="41"/>
  <c r="E41" i="31"/>
  <c r="G35" i="31"/>
  <c r="G12" i="41"/>
  <c r="F12" i="31" s="1"/>
  <c r="D13" i="41"/>
  <c r="G18" i="32"/>
  <c r="K18" i="32"/>
  <c r="F19" i="32"/>
  <c r="G159" i="32"/>
  <c r="K159" i="32"/>
  <c r="F160" i="32"/>
  <c r="H696" i="32"/>
  <c r="M696" i="32"/>
  <c r="K482" i="32"/>
  <c r="G482" i="32"/>
  <c r="H481" i="32"/>
  <c r="F346" i="32"/>
  <c r="M706" i="32"/>
  <c r="H706" i="32"/>
  <c r="T24" i="34"/>
  <c r="T6" i="34"/>
  <c r="T20" i="34"/>
  <c r="T12" i="34"/>
  <c r="T11" i="34"/>
  <c r="T7" i="34"/>
  <c r="H715" i="32"/>
  <c r="M711" i="32"/>
  <c r="H711" i="32"/>
  <c r="F390" i="32"/>
  <c r="H699" i="32"/>
  <c r="M699" i="32"/>
  <c r="H713" i="32"/>
  <c r="D19" i="31"/>
  <c r="G18" i="31"/>
  <c r="K32" i="41"/>
  <c r="H32" i="31" s="1"/>
  <c r="K19" i="41"/>
  <c r="H19" i="31" s="1"/>
  <c r="H17" i="32"/>
  <c r="M697" i="32"/>
  <c r="H697" i="32"/>
  <c r="K435" i="32"/>
  <c r="G435" i="32"/>
  <c r="K25" i="41"/>
  <c r="G17" i="41"/>
  <c r="F17" i="31" s="1"/>
  <c r="G9" i="41"/>
  <c r="F9" i="31" s="1"/>
  <c r="D10" i="41"/>
  <c r="K31" i="41"/>
  <c r="G15" i="31"/>
  <c r="D16" i="31"/>
  <c r="G25" i="31"/>
  <c r="D17" i="31"/>
  <c r="D18" i="31" s="1"/>
  <c r="G16" i="31"/>
  <c r="D19" i="41"/>
  <c r="D20" i="41" s="1"/>
  <c r="D14" i="41"/>
  <c r="G13" i="41"/>
  <c r="F13" i="31" s="1"/>
  <c r="G32" i="31"/>
  <c r="E23" i="31"/>
  <c r="G345" i="32"/>
  <c r="K345" i="32"/>
  <c r="H158" i="32"/>
  <c r="K573" i="32"/>
  <c r="G573" i="32"/>
  <c r="H572" i="32"/>
  <c r="H701" i="32"/>
  <c r="M701" i="32"/>
  <c r="F299" i="32"/>
  <c r="H714" i="32"/>
  <c r="H571" i="32"/>
  <c r="T5" i="34"/>
  <c r="T8" i="34"/>
  <c r="T13" i="34"/>
  <c r="T25" i="34"/>
  <c r="T23" i="34"/>
  <c r="T18" i="34"/>
  <c r="K252" i="32"/>
  <c r="G252" i="32"/>
  <c r="F253" i="32"/>
  <c r="G206" i="32"/>
  <c r="K206" i="32"/>
  <c r="F207" i="32"/>
  <c r="H344" i="32"/>
  <c r="G111" i="32" l="1"/>
  <c r="H111" i="32" s="1"/>
  <c r="K111" i="32"/>
  <c r="F112" i="32"/>
  <c r="M480" i="32"/>
  <c r="N480" i="32" s="1"/>
  <c r="O480" i="32" s="1"/>
  <c r="M572" i="32"/>
  <c r="N572" i="32" s="1"/>
  <c r="O572" i="32" s="1"/>
  <c r="M571" i="32"/>
  <c r="N571" i="32" s="1"/>
  <c r="O571" i="32" s="1"/>
  <c r="M619" i="32"/>
  <c r="N619" i="32" s="1"/>
  <c r="O619" i="32" s="1"/>
  <c r="M618" i="32"/>
  <c r="N618" i="32" s="1"/>
  <c r="O618" i="32" s="1"/>
  <c r="G18" i="41"/>
  <c r="F18" i="31" s="1"/>
  <c r="L524" i="32" s="1"/>
  <c r="K527" i="32"/>
  <c r="G10" i="41"/>
  <c r="F10" i="31" s="1"/>
  <c r="L161" i="32" s="1"/>
  <c r="G14" i="41"/>
  <c r="F14" i="31" s="1"/>
  <c r="L336" i="32" s="1"/>
  <c r="V336" i="32" s="1"/>
  <c r="E32" i="31"/>
  <c r="E35" i="31"/>
  <c r="G19" i="41"/>
  <c r="L19" i="41" s="1"/>
  <c r="I19" i="31" s="1"/>
  <c r="K622" i="32"/>
  <c r="G622" i="32"/>
  <c r="H622" i="32" s="1"/>
  <c r="K13" i="41"/>
  <c r="H13" i="31" s="1"/>
  <c r="J13" i="31" s="1"/>
  <c r="K13" i="31" s="1"/>
  <c r="F623" i="32"/>
  <c r="M621" i="32"/>
  <c r="N621" i="32" s="1"/>
  <c r="O621" i="32" s="1"/>
  <c r="K9" i="41"/>
  <c r="L9" i="41" s="1"/>
  <c r="I9" i="31" s="1"/>
  <c r="K14" i="41"/>
  <c r="K10" i="41"/>
  <c r="H10" i="31" s="1"/>
  <c r="L341" i="32"/>
  <c r="S341" i="32" s="1"/>
  <c r="L342" i="32"/>
  <c r="V342" i="32" s="1"/>
  <c r="M9" i="31"/>
  <c r="K11" i="41"/>
  <c r="H11" i="31" s="1"/>
  <c r="L7" i="31"/>
  <c r="L15" i="31"/>
  <c r="K17" i="41"/>
  <c r="L17" i="41" s="1"/>
  <c r="I17" i="31" s="1"/>
  <c r="K16" i="41"/>
  <c r="L167" i="32"/>
  <c r="L148" i="32"/>
  <c r="F11" i="31"/>
  <c r="L523" i="32"/>
  <c r="L528" i="32"/>
  <c r="L525" i="32"/>
  <c r="L8" i="32"/>
  <c r="L34" i="32"/>
  <c r="L24" i="32"/>
  <c r="L22" i="32"/>
  <c r="L33" i="32"/>
  <c r="L37" i="32"/>
  <c r="L28" i="32"/>
  <c r="L32" i="32"/>
  <c r="L27" i="32"/>
  <c r="L15" i="32"/>
  <c r="L10" i="32"/>
  <c r="L46" i="32"/>
  <c r="L6" i="32"/>
  <c r="L42" i="32"/>
  <c r="L16" i="32"/>
  <c r="L7" i="32"/>
  <c r="L47" i="32"/>
  <c r="L41" i="32"/>
  <c r="L31" i="32"/>
  <c r="L11" i="32"/>
  <c r="L23" i="32"/>
  <c r="L45" i="32"/>
  <c r="L36" i="32"/>
  <c r="L17" i="32"/>
  <c r="L30" i="32"/>
  <c r="L40" i="32"/>
  <c r="L38" i="32"/>
  <c r="L20" i="32"/>
  <c r="L44" i="32"/>
  <c r="L19" i="32"/>
  <c r="L29" i="32"/>
  <c r="L14" i="32"/>
  <c r="L43" i="32"/>
  <c r="L25" i="32"/>
  <c r="L13" i="32"/>
  <c r="L12" i="32"/>
  <c r="L26" i="32"/>
  <c r="L18" i="32"/>
  <c r="L35" i="32"/>
  <c r="L21" i="32"/>
  <c r="L9" i="32"/>
  <c r="L39" i="32"/>
  <c r="G299" i="32"/>
  <c r="K299" i="32"/>
  <c r="H31" i="31"/>
  <c r="L477" i="32"/>
  <c r="M17" i="31"/>
  <c r="L17" i="31"/>
  <c r="L479" i="32"/>
  <c r="L481" i="32"/>
  <c r="L482" i="32"/>
  <c r="L476" i="32"/>
  <c r="L478" i="32"/>
  <c r="L480" i="32"/>
  <c r="L483" i="32"/>
  <c r="L382" i="32"/>
  <c r="L385" i="32"/>
  <c r="L388" i="32"/>
  <c r="L390" i="32"/>
  <c r="L384" i="32"/>
  <c r="L386" i="32"/>
  <c r="L387" i="32"/>
  <c r="L389" i="32"/>
  <c r="L383" i="32"/>
  <c r="L8" i="31"/>
  <c r="L83" i="32"/>
  <c r="L74" i="32"/>
  <c r="L53" i="32"/>
  <c r="L67" i="32"/>
  <c r="L90" i="32"/>
  <c r="L76" i="32"/>
  <c r="L79" i="32"/>
  <c r="L85" i="32"/>
  <c r="L92" i="32"/>
  <c r="L81" i="32"/>
  <c r="L73" i="32"/>
  <c r="M8" i="31"/>
  <c r="L56" i="32"/>
  <c r="L75" i="32"/>
  <c r="L82" i="32"/>
  <c r="L72" i="32"/>
  <c r="L58" i="32"/>
  <c r="L60" i="32"/>
  <c r="L61" i="32"/>
  <c r="L68" i="32"/>
  <c r="L57" i="32"/>
  <c r="L66" i="32"/>
  <c r="L70" i="32"/>
  <c r="L80" i="32"/>
  <c r="L84" i="32"/>
  <c r="L78" i="32"/>
  <c r="L88" i="32"/>
  <c r="L91" i="32"/>
  <c r="L62" i="32"/>
  <c r="L55" i="32"/>
  <c r="L65" i="32"/>
  <c r="L64" i="32"/>
  <c r="L89" i="32"/>
  <c r="L63" i="32"/>
  <c r="L93" i="32"/>
  <c r="L59" i="32"/>
  <c r="L77" i="32"/>
  <c r="L71" i="32"/>
  <c r="L69" i="32"/>
  <c r="L86" i="32"/>
  <c r="L54" i="32"/>
  <c r="L87" i="32"/>
  <c r="L433" i="32"/>
  <c r="L431" i="32"/>
  <c r="L429" i="32"/>
  <c r="L436" i="32"/>
  <c r="L432" i="32"/>
  <c r="L430" i="32"/>
  <c r="L435" i="32"/>
  <c r="L434" i="32"/>
  <c r="L293" i="32"/>
  <c r="L296" i="32"/>
  <c r="L292" i="32"/>
  <c r="L295" i="32"/>
  <c r="L294" i="32"/>
  <c r="L297" i="32"/>
  <c r="L298" i="32"/>
  <c r="L299" i="32"/>
  <c r="M13" i="31"/>
  <c r="L289" i="32"/>
  <c r="L288" i="32"/>
  <c r="L290" i="32"/>
  <c r="L13" i="31"/>
  <c r="L291" i="32"/>
  <c r="L128" i="32"/>
  <c r="L109" i="32"/>
  <c r="L117" i="32"/>
  <c r="L110" i="32"/>
  <c r="L135" i="32"/>
  <c r="L125" i="32"/>
  <c r="L101" i="32"/>
  <c r="L129" i="32"/>
  <c r="L123" i="32"/>
  <c r="L138" i="32"/>
  <c r="L120" i="32"/>
  <c r="L121" i="32"/>
  <c r="L131" i="32"/>
  <c r="L106" i="32"/>
  <c r="L122" i="32"/>
  <c r="L113" i="32"/>
  <c r="L103" i="32"/>
  <c r="L118" i="32"/>
  <c r="L119" i="32"/>
  <c r="L105" i="32"/>
  <c r="L104" i="32"/>
  <c r="L111" i="32"/>
  <c r="L137" i="32"/>
  <c r="L112" i="32"/>
  <c r="L133" i="32"/>
  <c r="L102" i="32"/>
  <c r="L126" i="32"/>
  <c r="L136" i="32"/>
  <c r="L116" i="32"/>
  <c r="L134" i="32"/>
  <c r="L132" i="32"/>
  <c r="L107" i="32"/>
  <c r="L114" i="32"/>
  <c r="L115" i="32"/>
  <c r="L108" i="32"/>
  <c r="L124" i="32"/>
  <c r="L130" i="32"/>
  <c r="L100" i="32"/>
  <c r="L127" i="32"/>
  <c r="L139" i="32"/>
  <c r="H25" i="31"/>
  <c r="M12" i="31"/>
  <c r="L246" i="32"/>
  <c r="L243" i="32"/>
  <c r="L256" i="32"/>
  <c r="L251" i="32"/>
  <c r="L266" i="32"/>
  <c r="L267" i="32"/>
  <c r="L242" i="32"/>
  <c r="L257" i="32"/>
  <c r="L252" i="32"/>
  <c r="L248" i="32"/>
  <c r="L254" i="32"/>
  <c r="L249" i="32"/>
  <c r="L245" i="32"/>
  <c r="L241" i="32"/>
  <c r="L247" i="32"/>
  <c r="L250" i="32"/>
  <c r="L259" i="32"/>
  <c r="L260" i="32"/>
  <c r="L262" i="32"/>
  <c r="L263" i="32"/>
  <c r="L265" i="32"/>
  <c r="L12" i="31"/>
  <c r="L255" i="32"/>
  <c r="L244" i="32"/>
  <c r="L253" i="32"/>
  <c r="L258" i="32"/>
  <c r="L261" i="32"/>
  <c r="L264" i="32"/>
  <c r="H34" i="31"/>
  <c r="H22" i="31"/>
  <c r="L10" i="31"/>
  <c r="H26" i="31"/>
  <c r="G207" i="32"/>
  <c r="K207" i="32"/>
  <c r="F208" i="32"/>
  <c r="M482" i="32"/>
  <c r="N482" i="32" s="1"/>
  <c r="O482" i="32" s="1"/>
  <c r="H482" i="32"/>
  <c r="U15" i="34"/>
  <c r="U6" i="34"/>
  <c r="U13" i="34"/>
  <c r="K35" i="41"/>
  <c r="L529" i="32"/>
  <c r="S529" i="32" s="1"/>
  <c r="L347" i="32"/>
  <c r="T347" i="32" s="1"/>
  <c r="L437" i="32"/>
  <c r="W437" i="32" s="1"/>
  <c r="F19" i="31"/>
  <c r="L575" i="32" s="1"/>
  <c r="M382" i="32"/>
  <c r="N382" i="32" s="1"/>
  <c r="O382" i="32" s="1"/>
  <c r="M383" i="32"/>
  <c r="N383" i="32" s="1"/>
  <c r="O383" i="32" s="1"/>
  <c r="M384" i="32"/>
  <c r="N384" i="32" s="1"/>
  <c r="O384" i="32" s="1"/>
  <c r="M385" i="32"/>
  <c r="N385" i="32" s="1"/>
  <c r="O385" i="32" s="1"/>
  <c r="M386" i="32"/>
  <c r="N386" i="32" s="1"/>
  <c r="O386" i="32" s="1"/>
  <c r="M387" i="32"/>
  <c r="N387" i="32" s="1"/>
  <c r="O387" i="32" s="1"/>
  <c r="M100" i="32"/>
  <c r="N100" i="32" s="1"/>
  <c r="O100" i="32" s="1"/>
  <c r="M101" i="32"/>
  <c r="N101" i="32" s="1"/>
  <c r="O101" i="32" s="1"/>
  <c r="M102" i="32"/>
  <c r="N102" i="32" s="1"/>
  <c r="O102" i="32" s="1"/>
  <c r="M103" i="32"/>
  <c r="N103" i="32" s="1"/>
  <c r="O103" i="32" s="1"/>
  <c r="M104" i="32"/>
  <c r="N104" i="32" s="1"/>
  <c r="O104" i="32" s="1"/>
  <c r="M105" i="32"/>
  <c r="N105" i="32" s="1"/>
  <c r="O105" i="32" s="1"/>
  <c r="M106" i="32"/>
  <c r="N106" i="32" s="1"/>
  <c r="O106" i="32" s="1"/>
  <c r="M107" i="32"/>
  <c r="N107" i="32" s="1"/>
  <c r="O107" i="32" s="1"/>
  <c r="M108" i="32"/>
  <c r="N108" i="32" s="1"/>
  <c r="O108" i="32" s="1"/>
  <c r="M109" i="32"/>
  <c r="N109" i="32" s="1"/>
  <c r="O109" i="32" s="1"/>
  <c r="M110" i="32"/>
  <c r="N110" i="32" s="1"/>
  <c r="O110" i="32" s="1"/>
  <c r="G20" i="41"/>
  <c r="L20" i="41" s="1"/>
  <c r="I20" i="31" s="1"/>
  <c r="H527" i="32"/>
  <c r="M527" i="32"/>
  <c r="N527" i="32" s="1"/>
  <c r="O527" i="32" s="1"/>
  <c r="F574" i="32"/>
  <c r="K28" i="41"/>
  <c r="L16" i="31"/>
  <c r="M15" i="31"/>
  <c r="F528" i="32"/>
  <c r="L391" i="32"/>
  <c r="V391" i="32" s="1"/>
  <c r="U25" i="34"/>
  <c r="U26" i="34"/>
  <c r="U5" i="34"/>
  <c r="U11" i="34"/>
  <c r="U28" i="34"/>
  <c r="U17" i="34"/>
  <c r="M159" i="32"/>
  <c r="N159" i="32" s="1"/>
  <c r="O159" i="32" s="1"/>
  <c r="H159" i="32"/>
  <c r="L9" i="31"/>
  <c r="K15" i="41"/>
  <c r="H526" i="32"/>
  <c r="M526" i="32"/>
  <c r="N526" i="32" s="1"/>
  <c r="O526" i="32" s="1"/>
  <c r="M620" i="32"/>
  <c r="N620" i="32" s="1"/>
  <c r="O620" i="32" s="1"/>
  <c r="L268" i="32"/>
  <c r="U268" i="32" s="1"/>
  <c r="D20" i="31"/>
  <c r="K8" i="41"/>
  <c r="M242" i="32"/>
  <c r="N242" i="32" s="1"/>
  <c r="O242" i="32" s="1"/>
  <c r="M241" i="32"/>
  <c r="N241" i="32" s="1"/>
  <c r="O241" i="32" s="1"/>
  <c r="M243" i="32"/>
  <c r="N243" i="32" s="1"/>
  <c r="O243" i="32" s="1"/>
  <c r="M244" i="32"/>
  <c r="N244" i="32" s="1"/>
  <c r="O244" i="32" s="1"/>
  <c r="M245" i="32"/>
  <c r="N245" i="32" s="1"/>
  <c r="O245" i="32" s="1"/>
  <c r="M246" i="32"/>
  <c r="N246" i="32" s="1"/>
  <c r="O246" i="32" s="1"/>
  <c r="M247" i="32"/>
  <c r="N247" i="32" s="1"/>
  <c r="O247" i="32" s="1"/>
  <c r="M248" i="32"/>
  <c r="N248" i="32" s="1"/>
  <c r="O248" i="32" s="1"/>
  <c r="M249" i="32"/>
  <c r="N249" i="32" s="1"/>
  <c r="O249" i="32" s="1"/>
  <c r="M250" i="32"/>
  <c r="N250" i="32" s="1"/>
  <c r="O250" i="32" s="1"/>
  <c r="M288" i="32"/>
  <c r="N288" i="32" s="1"/>
  <c r="O288" i="32" s="1"/>
  <c r="M290" i="32"/>
  <c r="N290" i="32" s="1"/>
  <c r="O290" i="32" s="1"/>
  <c r="M289" i="32"/>
  <c r="N289" i="32" s="1"/>
  <c r="O289" i="32" s="1"/>
  <c r="M291" i="32"/>
  <c r="N291" i="32" s="1"/>
  <c r="O291" i="32" s="1"/>
  <c r="M293" i="32"/>
  <c r="N293" i="32" s="1"/>
  <c r="O293" i="32" s="1"/>
  <c r="M292" i="32"/>
  <c r="N292" i="32" s="1"/>
  <c r="O292" i="32" s="1"/>
  <c r="M295" i="32"/>
  <c r="N295" i="32" s="1"/>
  <c r="O295" i="32" s="1"/>
  <c r="M294" i="32"/>
  <c r="N294" i="32" s="1"/>
  <c r="O294" i="32" s="1"/>
  <c r="M523" i="32"/>
  <c r="N523" i="32" s="1"/>
  <c r="O523" i="32" s="1"/>
  <c r="M524" i="32"/>
  <c r="N524" i="32" s="1"/>
  <c r="O524" i="32" s="1"/>
  <c r="H64" i="32"/>
  <c r="M64" i="32"/>
  <c r="N64" i="32" s="1"/>
  <c r="O64" i="32" s="1"/>
  <c r="F671" i="32"/>
  <c r="G718" i="32"/>
  <c r="K718" i="32"/>
  <c r="M622" i="32"/>
  <c r="N622" i="32" s="1"/>
  <c r="O622" i="32" s="1"/>
  <c r="G27" i="31"/>
  <c r="K27" i="41"/>
  <c r="H27" i="31" s="1"/>
  <c r="F391" i="32"/>
  <c r="U18" i="34"/>
  <c r="K390" i="32"/>
  <c r="G390" i="32"/>
  <c r="H206" i="32"/>
  <c r="M206" i="32"/>
  <c r="N206" i="32" s="1"/>
  <c r="O206" i="32" s="1"/>
  <c r="F300" i="32"/>
  <c r="M573" i="32"/>
  <c r="N573" i="32" s="1"/>
  <c r="O573" i="32" s="1"/>
  <c r="H573" i="32"/>
  <c r="G23" i="31"/>
  <c r="E24" i="31"/>
  <c r="K18" i="41"/>
  <c r="M435" i="32"/>
  <c r="N435" i="32" s="1"/>
  <c r="O435" i="32" s="1"/>
  <c r="H435" i="32"/>
  <c r="K33" i="41"/>
  <c r="U22" i="34"/>
  <c r="U27" i="34"/>
  <c r="U12" i="34"/>
  <c r="U19" i="34"/>
  <c r="U21" i="34"/>
  <c r="U20" i="34"/>
  <c r="U7" i="34"/>
  <c r="G19" i="32"/>
  <c r="K19" i="32"/>
  <c r="F20" i="32"/>
  <c r="G41" i="31"/>
  <c r="E42" i="31"/>
  <c r="M7" i="31"/>
  <c r="M111" i="32"/>
  <c r="N111" i="32" s="1"/>
  <c r="O111" i="32" s="1"/>
  <c r="M298" i="32"/>
  <c r="N298" i="32" s="1"/>
  <c r="O298" i="32" s="1"/>
  <c r="H298" i="32"/>
  <c r="G670" i="32"/>
  <c r="K670" i="32"/>
  <c r="H717" i="32"/>
  <c r="K37" i="41"/>
  <c r="M335" i="32"/>
  <c r="N335" i="32" s="1"/>
  <c r="O335" i="32" s="1"/>
  <c r="M336" i="32"/>
  <c r="N336" i="32" s="1"/>
  <c r="O336" i="32" s="1"/>
  <c r="M337" i="32"/>
  <c r="N337" i="32" s="1"/>
  <c r="O337" i="32" s="1"/>
  <c r="M338" i="32"/>
  <c r="N338" i="32" s="1"/>
  <c r="O338" i="32" s="1"/>
  <c r="M339" i="32"/>
  <c r="N339" i="32" s="1"/>
  <c r="O339" i="32" s="1"/>
  <c r="M341" i="32"/>
  <c r="N341" i="32" s="1"/>
  <c r="O341" i="32" s="1"/>
  <c r="M340" i="32"/>
  <c r="N340" i="32" s="1"/>
  <c r="O340" i="32" s="1"/>
  <c r="M342" i="32"/>
  <c r="N342" i="32" s="1"/>
  <c r="O342" i="32" s="1"/>
  <c r="M343" i="32"/>
  <c r="N343" i="32" s="1"/>
  <c r="O343" i="32" s="1"/>
  <c r="M476" i="32"/>
  <c r="N476" i="32" s="1"/>
  <c r="O476" i="32" s="1"/>
  <c r="M477" i="32"/>
  <c r="N477" i="32" s="1"/>
  <c r="O477" i="32" s="1"/>
  <c r="M478" i="32"/>
  <c r="N478" i="32" s="1"/>
  <c r="O478" i="32" s="1"/>
  <c r="M479" i="32"/>
  <c r="N479" i="32" s="1"/>
  <c r="O479" i="32" s="1"/>
  <c r="M429" i="32"/>
  <c r="N429" i="32" s="1"/>
  <c r="O429" i="32" s="1"/>
  <c r="M430" i="32"/>
  <c r="N430" i="32" s="1"/>
  <c r="O430" i="32" s="1"/>
  <c r="M431" i="32"/>
  <c r="N431" i="32" s="1"/>
  <c r="O431" i="32" s="1"/>
  <c r="M432" i="32"/>
  <c r="N432" i="32" s="1"/>
  <c r="O432" i="32" s="1"/>
  <c r="M433" i="32"/>
  <c r="N433" i="32" s="1"/>
  <c r="O433" i="32" s="1"/>
  <c r="K21" i="41"/>
  <c r="D21" i="41"/>
  <c r="D22" i="41" s="1"/>
  <c r="D23" i="41" s="1"/>
  <c r="H252" i="32"/>
  <c r="M252" i="32"/>
  <c r="N252" i="32" s="1"/>
  <c r="O252" i="32" s="1"/>
  <c r="H345" i="32"/>
  <c r="M345" i="32"/>
  <c r="N345" i="32" s="1"/>
  <c r="O345" i="32" s="1"/>
  <c r="L484" i="32"/>
  <c r="T484" i="32" s="1"/>
  <c r="G346" i="32"/>
  <c r="K346" i="32"/>
  <c r="U16" i="34"/>
  <c r="H18" i="32"/>
  <c r="K12" i="41"/>
  <c r="G253" i="32"/>
  <c r="K253" i="32"/>
  <c r="F254" i="32"/>
  <c r="F483" i="32"/>
  <c r="L300" i="32"/>
  <c r="V300" i="32" s="1"/>
  <c r="K30" i="41"/>
  <c r="M16" i="31"/>
  <c r="U9" i="34"/>
  <c r="U8" i="34"/>
  <c r="U14" i="34"/>
  <c r="U23" i="34"/>
  <c r="U24" i="34"/>
  <c r="U10" i="34"/>
  <c r="F436" i="32"/>
  <c r="K160" i="32"/>
  <c r="G160" i="32"/>
  <c r="F161" i="32"/>
  <c r="K23" i="41"/>
  <c r="M695" i="32"/>
  <c r="W342" i="32"/>
  <c r="M388" i="32"/>
  <c r="N388" i="32" s="1"/>
  <c r="O388" i="32" s="1"/>
  <c r="M389" i="32"/>
  <c r="N389" i="32" s="1"/>
  <c r="O389" i="32" s="1"/>
  <c r="H389" i="32"/>
  <c r="F347" i="32"/>
  <c r="G29" i="31"/>
  <c r="H29" i="31"/>
  <c r="E30" i="31"/>
  <c r="H20" i="31"/>
  <c r="G20" i="31"/>
  <c r="E21" i="31"/>
  <c r="M53" i="32"/>
  <c r="N53" i="32" s="1"/>
  <c r="O53" i="32" s="1"/>
  <c r="M54" i="32"/>
  <c r="N54" i="32" s="1"/>
  <c r="O54" i="32" s="1"/>
  <c r="M55" i="32"/>
  <c r="N55" i="32" s="1"/>
  <c r="O55" i="32" s="1"/>
  <c r="M56" i="32"/>
  <c r="N56" i="32" s="1"/>
  <c r="O56" i="32" s="1"/>
  <c r="M57" i="32"/>
  <c r="N57" i="32" s="1"/>
  <c r="O57" i="32" s="1"/>
  <c r="M58" i="32"/>
  <c r="N58" i="32" s="1"/>
  <c r="O58" i="32" s="1"/>
  <c r="M59" i="32"/>
  <c r="N59" i="32" s="1"/>
  <c r="O59" i="32" s="1"/>
  <c r="M60" i="32"/>
  <c r="N60" i="32" s="1"/>
  <c r="O60" i="32" s="1"/>
  <c r="M61" i="32"/>
  <c r="N61" i="32" s="1"/>
  <c r="O61" i="32" s="1"/>
  <c r="M62" i="32"/>
  <c r="N62" i="32" s="1"/>
  <c r="O62" i="32" s="1"/>
  <c r="M787" i="32"/>
  <c r="M148" i="32"/>
  <c r="N148" i="32" s="1"/>
  <c r="O148" i="32" s="1"/>
  <c r="M147" i="32"/>
  <c r="N147" i="32" s="1"/>
  <c r="O147" i="32" s="1"/>
  <c r="M149" i="32"/>
  <c r="N149" i="32" s="1"/>
  <c r="O149" i="32" s="1"/>
  <c r="M150" i="32"/>
  <c r="N150" i="32" s="1"/>
  <c r="O150" i="32" s="1"/>
  <c r="M151" i="32"/>
  <c r="N151" i="32" s="1"/>
  <c r="O151" i="32" s="1"/>
  <c r="M152" i="32"/>
  <c r="N152" i="32" s="1"/>
  <c r="O152" i="32" s="1"/>
  <c r="M153" i="32"/>
  <c r="N153" i="32" s="1"/>
  <c r="O153" i="32" s="1"/>
  <c r="M154" i="32"/>
  <c r="N154" i="32" s="1"/>
  <c r="O154" i="32" s="1"/>
  <c r="M155" i="32"/>
  <c r="N155" i="32" s="1"/>
  <c r="O155" i="32" s="1"/>
  <c r="M156" i="32"/>
  <c r="N156" i="32" s="1"/>
  <c r="O156" i="32" s="1"/>
  <c r="M157" i="32"/>
  <c r="N157" i="32" s="1"/>
  <c r="O157" i="32" s="1"/>
  <c r="M194" i="32"/>
  <c r="N194" i="32" s="1"/>
  <c r="O194" i="32" s="1"/>
  <c r="M195" i="32"/>
  <c r="N195" i="32" s="1"/>
  <c r="O195" i="32" s="1"/>
  <c r="M196" i="32"/>
  <c r="N196" i="32" s="1"/>
  <c r="O196" i="32" s="1"/>
  <c r="M197" i="32"/>
  <c r="N197" i="32" s="1"/>
  <c r="O197" i="32" s="1"/>
  <c r="M198" i="32"/>
  <c r="N198" i="32" s="1"/>
  <c r="O198" i="32" s="1"/>
  <c r="M199" i="32"/>
  <c r="N199" i="32" s="1"/>
  <c r="O199" i="32" s="1"/>
  <c r="M200" i="32"/>
  <c r="N200" i="32" s="1"/>
  <c r="O200" i="32" s="1"/>
  <c r="M201" i="32"/>
  <c r="N201" i="32" s="1"/>
  <c r="O201" i="32" s="1"/>
  <c r="M202" i="32"/>
  <c r="N202" i="32" s="1"/>
  <c r="O202" i="32" s="1"/>
  <c r="M203" i="32"/>
  <c r="N203" i="32" s="1"/>
  <c r="O203" i="32" s="1"/>
  <c r="M204" i="32"/>
  <c r="N204" i="32" s="1"/>
  <c r="O204" i="32" s="1"/>
  <c r="K65" i="32"/>
  <c r="G65" i="32"/>
  <c r="F66" i="32"/>
  <c r="F719" i="32"/>
  <c r="M296" i="32"/>
  <c r="N296" i="32" s="1"/>
  <c r="O296" i="32" s="1"/>
  <c r="H669" i="32"/>
  <c r="G39" i="31"/>
  <c r="L149" i="32" l="1"/>
  <c r="L526" i="32"/>
  <c r="R341" i="32"/>
  <c r="L18" i="31"/>
  <c r="V341" i="32"/>
  <c r="L527" i="32"/>
  <c r="W341" i="32"/>
  <c r="M18" i="31"/>
  <c r="K112" i="32"/>
  <c r="G112" i="32"/>
  <c r="F113" i="32"/>
  <c r="L166" i="32"/>
  <c r="L183" i="32"/>
  <c r="L185" i="32"/>
  <c r="L170" i="32"/>
  <c r="L154" i="32"/>
  <c r="W154" i="32" s="1"/>
  <c r="L163" i="32"/>
  <c r="V163" i="32" s="1"/>
  <c r="L147" i="32"/>
  <c r="L152" i="32"/>
  <c r="P152" i="32" s="1"/>
  <c r="Q152" i="32" s="1"/>
  <c r="L157" i="32"/>
  <c r="L173" i="32"/>
  <c r="L168" i="32"/>
  <c r="L151" i="32"/>
  <c r="L175" i="32"/>
  <c r="S175" i="32" s="1"/>
  <c r="L169" i="32"/>
  <c r="V169" i="32" s="1"/>
  <c r="L153" i="32"/>
  <c r="L180" i="32"/>
  <c r="W180" i="32" s="1"/>
  <c r="L162" i="32"/>
  <c r="L176" i="32"/>
  <c r="L155" i="32"/>
  <c r="L181" i="32"/>
  <c r="L178" i="32"/>
  <c r="T178" i="32" s="1"/>
  <c r="L172" i="32"/>
  <c r="V172" i="32" s="1"/>
  <c r="L159" i="32"/>
  <c r="L179" i="32"/>
  <c r="S179" i="32" s="1"/>
  <c r="L150" i="32"/>
  <c r="L156" i="32"/>
  <c r="M10" i="31"/>
  <c r="L171" i="32"/>
  <c r="L164" i="32"/>
  <c r="V164" i="32" s="1"/>
  <c r="L184" i="32"/>
  <c r="S184" i="32" s="1"/>
  <c r="L165" i="32"/>
  <c r="L182" i="32"/>
  <c r="R182" i="32" s="1"/>
  <c r="L160" i="32"/>
  <c r="L174" i="32"/>
  <c r="L177" i="32"/>
  <c r="L158" i="32"/>
  <c r="L345" i="32"/>
  <c r="R345" i="32" s="1"/>
  <c r="L343" i="32"/>
  <c r="S343" i="32" s="1"/>
  <c r="L340" i="32"/>
  <c r="T340" i="32" s="1"/>
  <c r="J10" i="31"/>
  <c r="K10" i="31" s="1"/>
  <c r="N10" i="31" s="1"/>
  <c r="L14" i="41"/>
  <c r="I14" i="31" s="1"/>
  <c r="M14" i="31"/>
  <c r="L14" i="31"/>
  <c r="L339" i="32"/>
  <c r="V339" i="32" s="1"/>
  <c r="L338" i="32"/>
  <c r="R338" i="32" s="1"/>
  <c r="L346" i="32"/>
  <c r="R346" i="32" s="1"/>
  <c r="L335" i="32"/>
  <c r="V335" i="32" s="1"/>
  <c r="L337" i="32"/>
  <c r="T337" i="32" s="1"/>
  <c r="L344" i="32"/>
  <c r="S344" i="32" s="1"/>
  <c r="M919" i="32"/>
  <c r="N919" i="32" s="1"/>
  <c r="O919" i="32" s="1"/>
  <c r="M913" i="32"/>
  <c r="N913" i="32" s="1"/>
  <c r="O913" i="32" s="1"/>
  <c r="M917" i="32"/>
  <c r="N917" i="32" s="1"/>
  <c r="O917" i="32" s="1"/>
  <c r="M906" i="32"/>
  <c r="N906" i="32" s="1"/>
  <c r="O906" i="32" s="1"/>
  <c r="M911" i="32"/>
  <c r="N911" i="32" s="1"/>
  <c r="O911" i="32" s="1"/>
  <c r="M908" i="32"/>
  <c r="N908" i="32" s="1"/>
  <c r="O908" i="32" s="1"/>
  <c r="M909" i="32"/>
  <c r="N909" i="32" s="1"/>
  <c r="O909" i="32" s="1"/>
  <c r="M918" i="32"/>
  <c r="N918" i="32" s="1"/>
  <c r="O918" i="32" s="1"/>
  <c r="M914" i="32"/>
  <c r="N914" i="32" s="1"/>
  <c r="O914" i="32" s="1"/>
  <c r="M910" i="32"/>
  <c r="N910" i="32" s="1"/>
  <c r="O910" i="32" s="1"/>
  <c r="M916" i="32"/>
  <c r="N916" i="32" s="1"/>
  <c r="O916" i="32" s="1"/>
  <c r="M920" i="32"/>
  <c r="N920" i="32" s="1"/>
  <c r="O920" i="32" s="1"/>
  <c r="M915" i="32"/>
  <c r="N915" i="32" s="1"/>
  <c r="O915" i="32" s="1"/>
  <c r="M907" i="32"/>
  <c r="N907" i="32" s="1"/>
  <c r="O907" i="32" s="1"/>
  <c r="M912" i="32"/>
  <c r="N912" i="32" s="1"/>
  <c r="O912" i="32" s="1"/>
  <c r="M921" i="32"/>
  <c r="N921" i="32" s="1"/>
  <c r="O921" i="32" s="1"/>
  <c r="M778" i="32"/>
  <c r="N778" i="32" s="1"/>
  <c r="O778" i="32" s="1"/>
  <c r="M825" i="32"/>
  <c r="N825" i="32" s="1"/>
  <c r="O825" i="32" s="1"/>
  <c r="M960" i="32"/>
  <c r="N960" i="32" s="1"/>
  <c r="O960" i="32" s="1"/>
  <c r="M1098" i="32"/>
  <c r="N1098" i="32" s="1"/>
  <c r="O1098" i="32" s="1"/>
  <c r="M768" i="32"/>
  <c r="N768" i="32" s="1"/>
  <c r="O768" i="32" s="1"/>
  <c r="M812" i="32"/>
  <c r="N812" i="32" s="1"/>
  <c r="O812" i="32" s="1"/>
  <c r="M814" i="32"/>
  <c r="N814" i="32" s="1"/>
  <c r="O814" i="32" s="1"/>
  <c r="M1013" i="32"/>
  <c r="N1013" i="32" s="1"/>
  <c r="O1013" i="32" s="1"/>
  <c r="M870" i="32"/>
  <c r="N870" i="32" s="1"/>
  <c r="O870" i="32" s="1"/>
  <c r="M864" i="32"/>
  <c r="N864" i="32" s="1"/>
  <c r="O864" i="32" s="1"/>
  <c r="M955" i="32"/>
  <c r="N955" i="32" s="1"/>
  <c r="O955" i="32" s="1"/>
  <c r="M817" i="32"/>
  <c r="N817" i="32" s="1"/>
  <c r="O817" i="32" s="1"/>
  <c r="M1105" i="32"/>
  <c r="N1105" i="32" s="1"/>
  <c r="O1105" i="32" s="1"/>
  <c r="M1008" i="32"/>
  <c r="N1008" i="32" s="1"/>
  <c r="O1008" i="32" s="1"/>
  <c r="M862" i="32"/>
  <c r="N862" i="32" s="1"/>
  <c r="O862" i="32" s="1"/>
  <c r="M956" i="32"/>
  <c r="N956" i="32" s="1"/>
  <c r="O956" i="32" s="1"/>
  <c r="M819" i="32"/>
  <c r="N819" i="32" s="1"/>
  <c r="O819" i="32" s="1"/>
  <c r="M1103" i="32"/>
  <c r="N1103" i="32" s="1"/>
  <c r="O1103" i="32" s="1"/>
  <c r="M1056" i="32"/>
  <c r="N1056" i="32" s="1"/>
  <c r="O1056" i="32" s="1"/>
  <c r="M776" i="32"/>
  <c r="N776" i="32" s="1"/>
  <c r="O776" i="32" s="1"/>
  <c r="M763" i="32"/>
  <c r="N763" i="32" s="1"/>
  <c r="O763" i="32" s="1"/>
  <c r="M770" i="32"/>
  <c r="N770" i="32" s="1"/>
  <c r="O770" i="32" s="1"/>
  <c r="M966" i="32"/>
  <c r="N966" i="32" s="1"/>
  <c r="O966" i="32" s="1"/>
  <c r="M820" i="32"/>
  <c r="N820" i="32" s="1"/>
  <c r="O820" i="32" s="1"/>
  <c r="M1054" i="32"/>
  <c r="N1054" i="32" s="1"/>
  <c r="O1054" i="32" s="1"/>
  <c r="M774" i="32"/>
  <c r="N774" i="32" s="1"/>
  <c r="O774" i="32" s="1"/>
  <c r="M1007" i="32"/>
  <c r="N1007" i="32" s="1"/>
  <c r="O1007" i="32" s="1"/>
  <c r="M1002" i="32"/>
  <c r="N1002" i="32" s="1"/>
  <c r="O1002" i="32" s="1"/>
  <c r="M1012" i="32"/>
  <c r="N1012" i="32" s="1"/>
  <c r="O1012" i="32" s="1"/>
  <c r="M1052" i="32"/>
  <c r="N1052" i="32" s="1"/>
  <c r="O1052" i="32" s="1"/>
  <c r="M1058" i="32"/>
  <c r="N1058" i="32" s="1"/>
  <c r="O1058" i="32" s="1"/>
  <c r="M773" i="32"/>
  <c r="N773" i="32" s="1"/>
  <c r="O773" i="32" s="1"/>
  <c r="M965" i="32"/>
  <c r="N965" i="32" s="1"/>
  <c r="O965" i="32" s="1"/>
  <c r="M1006" i="32"/>
  <c r="N1006" i="32" s="1"/>
  <c r="O1006" i="32" s="1"/>
  <c r="M872" i="32"/>
  <c r="N872" i="32" s="1"/>
  <c r="O872" i="32" s="1"/>
  <c r="M869" i="32"/>
  <c r="N869" i="32" s="1"/>
  <c r="O869" i="32" s="1"/>
  <c r="M962" i="32"/>
  <c r="N962" i="32" s="1"/>
  <c r="O962" i="32" s="1"/>
  <c r="M1101" i="32"/>
  <c r="N1101" i="32" s="1"/>
  <c r="O1101" i="32" s="1"/>
  <c r="M859" i="32"/>
  <c r="N859" i="32" s="1"/>
  <c r="O859" i="32" s="1"/>
  <c r="M1053" i="32"/>
  <c r="N1053" i="32" s="1"/>
  <c r="O1053" i="32" s="1"/>
  <c r="M1050" i="32"/>
  <c r="N1050" i="32" s="1"/>
  <c r="O1050" i="32" s="1"/>
  <c r="M826" i="32"/>
  <c r="N826" i="32" s="1"/>
  <c r="O826" i="32" s="1"/>
  <c r="M779" i="32"/>
  <c r="N779" i="32" s="1"/>
  <c r="O779" i="32" s="1"/>
  <c r="M967" i="32"/>
  <c r="N967" i="32" s="1"/>
  <c r="O967" i="32" s="1"/>
  <c r="M823" i="32"/>
  <c r="N823" i="32" s="1"/>
  <c r="O823" i="32" s="1"/>
  <c r="M822" i="32"/>
  <c r="N822" i="32" s="1"/>
  <c r="O822" i="32" s="1"/>
  <c r="M1009" i="32"/>
  <c r="N1009" i="32" s="1"/>
  <c r="O1009" i="32" s="1"/>
  <c r="M1005" i="32"/>
  <c r="N1005" i="32" s="1"/>
  <c r="O1005" i="32" s="1"/>
  <c r="M867" i="32"/>
  <c r="N867" i="32" s="1"/>
  <c r="O867" i="32" s="1"/>
  <c r="M865" i="32"/>
  <c r="N865" i="32" s="1"/>
  <c r="O865" i="32" s="1"/>
  <c r="M860" i="32"/>
  <c r="N860" i="32" s="1"/>
  <c r="O860" i="32" s="1"/>
  <c r="M1051" i="32"/>
  <c r="N1051" i="32" s="1"/>
  <c r="O1051" i="32" s="1"/>
  <c r="M765" i="32"/>
  <c r="N765" i="32" s="1"/>
  <c r="O765" i="32" s="1"/>
  <c r="M767" i="32"/>
  <c r="N767" i="32" s="1"/>
  <c r="O767" i="32" s="1"/>
  <c r="M766" i="32"/>
  <c r="N766" i="32" s="1"/>
  <c r="O766" i="32" s="1"/>
  <c r="M811" i="32"/>
  <c r="N811" i="32" s="1"/>
  <c r="O811" i="32" s="1"/>
  <c r="M1004" i="32"/>
  <c r="N1004" i="32" s="1"/>
  <c r="O1004" i="32" s="1"/>
  <c r="M863" i="32"/>
  <c r="N863" i="32" s="1"/>
  <c r="O863" i="32" s="1"/>
  <c r="M959" i="32"/>
  <c r="N959" i="32" s="1"/>
  <c r="O959" i="32" s="1"/>
  <c r="M958" i="32"/>
  <c r="N958" i="32" s="1"/>
  <c r="O958" i="32" s="1"/>
  <c r="M810" i="32"/>
  <c r="N810" i="32" s="1"/>
  <c r="O810" i="32" s="1"/>
  <c r="M821" i="32"/>
  <c r="N821" i="32" s="1"/>
  <c r="O821" i="32" s="1"/>
  <c r="M815" i="32"/>
  <c r="N815" i="32" s="1"/>
  <c r="O815" i="32" s="1"/>
  <c r="M1010" i="32"/>
  <c r="N1010" i="32" s="1"/>
  <c r="O1010" i="32" s="1"/>
  <c r="M777" i="32"/>
  <c r="N777" i="32" s="1"/>
  <c r="O777" i="32" s="1"/>
  <c r="M818" i="32"/>
  <c r="N818" i="32" s="1"/>
  <c r="O818" i="32" s="1"/>
  <c r="M1104" i="32"/>
  <c r="N1104" i="32" s="1"/>
  <c r="O1104" i="32" s="1"/>
  <c r="M963" i="32"/>
  <c r="N963" i="32" s="1"/>
  <c r="O963" i="32" s="1"/>
  <c r="M957" i="32"/>
  <c r="N957" i="32" s="1"/>
  <c r="O957" i="32" s="1"/>
  <c r="M824" i="32"/>
  <c r="N824" i="32" s="1"/>
  <c r="O824" i="32" s="1"/>
  <c r="M866" i="32"/>
  <c r="N866" i="32" s="1"/>
  <c r="O866" i="32" s="1"/>
  <c r="M775" i="32"/>
  <c r="N775" i="32" s="1"/>
  <c r="O775" i="32" s="1"/>
  <c r="M961" i="32"/>
  <c r="N961" i="32" s="1"/>
  <c r="O961" i="32" s="1"/>
  <c r="M816" i="32"/>
  <c r="N816" i="32" s="1"/>
  <c r="O816" i="32" s="1"/>
  <c r="M1003" i="32"/>
  <c r="N1003" i="32" s="1"/>
  <c r="O1003" i="32" s="1"/>
  <c r="M1059" i="32"/>
  <c r="N1059" i="32" s="1"/>
  <c r="O1059" i="32" s="1"/>
  <c r="M964" i="32"/>
  <c r="N964" i="32" s="1"/>
  <c r="O964" i="32" s="1"/>
  <c r="M1100" i="32"/>
  <c r="N1100" i="32" s="1"/>
  <c r="O1100" i="32" s="1"/>
  <c r="M1102" i="32"/>
  <c r="N1102" i="32" s="1"/>
  <c r="O1102" i="32" s="1"/>
  <c r="M1011" i="32"/>
  <c r="N1011" i="32" s="1"/>
  <c r="O1011" i="32" s="1"/>
  <c r="M861" i="32"/>
  <c r="N861" i="32" s="1"/>
  <c r="O861" i="32" s="1"/>
  <c r="M868" i="32"/>
  <c r="N868" i="32" s="1"/>
  <c r="O868" i="32" s="1"/>
  <c r="M772" i="32"/>
  <c r="N772" i="32" s="1"/>
  <c r="O772" i="32" s="1"/>
  <c r="M813" i="32"/>
  <c r="N813" i="32" s="1"/>
  <c r="O813" i="32" s="1"/>
  <c r="M1099" i="32"/>
  <c r="N1099" i="32" s="1"/>
  <c r="O1099" i="32" s="1"/>
  <c r="M871" i="32"/>
  <c r="N871" i="32" s="1"/>
  <c r="O871" i="32" s="1"/>
  <c r="M873" i="32"/>
  <c r="N873" i="32" s="1"/>
  <c r="O873" i="32" s="1"/>
  <c r="M1055" i="32"/>
  <c r="N1055" i="32" s="1"/>
  <c r="O1055" i="32" s="1"/>
  <c r="M1057" i="32"/>
  <c r="N1057" i="32" s="1"/>
  <c r="O1057" i="32" s="1"/>
  <c r="M769" i="32"/>
  <c r="N769" i="32" s="1"/>
  <c r="O769" i="32" s="1"/>
  <c r="M764" i="32"/>
  <c r="N764" i="32" s="1"/>
  <c r="O764" i="32" s="1"/>
  <c r="M771" i="32"/>
  <c r="N771" i="32" s="1"/>
  <c r="O771" i="32" s="1"/>
  <c r="M762" i="32"/>
  <c r="N762" i="32" s="1"/>
  <c r="O762" i="32" s="1"/>
  <c r="M874" i="32"/>
  <c r="N874" i="32" s="1"/>
  <c r="O874" i="32" s="1"/>
  <c r="M954" i="32"/>
  <c r="N954" i="32" s="1"/>
  <c r="O954" i="32" s="1"/>
  <c r="M858" i="32"/>
  <c r="N858" i="32" s="1"/>
  <c r="O858" i="32" s="1"/>
  <c r="M827" i="32"/>
  <c r="N827" i="32" s="1"/>
  <c r="O827" i="32" s="1"/>
  <c r="M780" i="32"/>
  <c r="N780" i="32" s="1"/>
  <c r="O780" i="32" s="1"/>
  <c r="M875" i="32"/>
  <c r="N875" i="32" s="1"/>
  <c r="O875" i="32" s="1"/>
  <c r="M781" i="32"/>
  <c r="N781" i="32" s="1"/>
  <c r="O781" i="32" s="1"/>
  <c r="M828" i="32"/>
  <c r="N828" i="32" s="1"/>
  <c r="O828" i="32" s="1"/>
  <c r="M829" i="32"/>
  <c r="N829" i="32" s="1"/>
  <c r="O829" i="32" s="1"/>
  <c r="M782" i="32"/>
  <c r="N782" i="32" s="1"/>
  <c r="O782" i="32" s="1"/>
  <c r="M783" i="32"/>
  <c r="N783" i="32" s="1"/>
  <c r="O783" i="32" s="1"/>
  <c r="M717" i="32"/>
  <c r="N717" i="32" s="1"/>
  <c r="O717" i="32" s="1"/>
  <c r="M716" i="32"/>
  <c r="N716" i="32" s="1"/>
  <c r="M712" i="32"/>
  <c r="N712" i="32" s="1"/>
  <c r="M715" i="32"/>
  <c r="N715" i="32" s="1"/>
  <c r="M713" i="32"/>
  <c r="N713" i="32" s="1"/>
  <c r="M714" i="32"/>
  <c r="N714" i="32" s="1"/>
  <c r="U341" i="32"/>
  <c r="T341" i="32"/>
  <c r="E36" i="31"/>
  <c r="D37" i="31"/>
  <c r="D38" i="31" s="1"/>
  <c r="D39" i="31" s="1"/>
  <c r="D40" i="31" s="1"/>
  <c r="D41" i="31" s="1"/>
  <c r="G36" i="31"/>
  <c r="E33" i="31"/>
  <c r="G33" i="31"/>
  <c r="U342" i="32"/>
  <c r="T342" i="32"/>
  <c r="R336" i="32"/>
  <c r="T336" i="32"/>
  <c r="W344" i="32"/>
  <c r="L13" i="41"/>
  <c r="I13" i="31" s="1"/>
  <c r="W336" i="32"/>
  <c r="S336" i="32"/>
  <c r="W338" i="32"/>
  <c r="H9" i="31"/>
  <c r="J9" i="31" s="1"/>
  <c r="K9" i="31" s="1"/>
  <c r="N9" i="31" s="1"/>
  <c r="M741" i="32"/>
  <c r="S300" i="32"/>
  <c r="K623" i="32"/>
  <c r="G623" i="32"/>
  <c r="D42" i="31"/>
  <c r="H17" i="31"/>
  <c r="J17" i="31" s="1"/>
  <c r="K17" i="31" s="1"/>
  <c r="N17" i="31" s="1"/>
  <c r="P336" i="32"/>
  <c r="Q336" i="32" s="1"/>
  <c r="P342" i="32"/>
  <c r="Q342" i="32" s="1"/>
  <c r="S342" i="32"/>
  <c r="W339" i="32"/>
  <c r="H14" i="31"/>
  <c r="J14" i="31" s="1"/>
  <c r="K14" i="31" s="1"/>
  <c r="N14" i="31" s="1"/>
  <c r="U336" i="32"/>
  <c r="R342" i="32"/>
  <c r="R300" i="32"/>
  <c r="G21" i="41"/>
  <c r="L21" i="41" s="1"/>
  <c r="I21" i="31" s="1"/>
  <c r="V343" i="32"/>
  <c r="V340" i="32"/>
  <c r="H33" i="31"/>
  <c r="F20" i="31"/>
  <c r="J20" i="31" s="1"/>
  <c r="K20" i="31" s="1"/>
  <c r="S339" i="32"/>
  <c r="V345" i="32"/>
  <c r="L10" i="41"/>
  <c r="I10" i="31" s="1"/>
  <c r="V344" i="32"/>
  <c r="F484" i="32"/>
  <c r="G484" i="32" s="1"/>
  <c r="U391" i="32"/>
  <c r="R575" i="32"/>
  <c r="W575" i="32"/>
  <c r="V575" i="32"/>
  <c r="T529" i="32"/>
  <c r="L19" i="31"/>
  <c r="U344" i="32"/>
  <c r="T344" i="32"/>
  <c r="W300" i="32"/>
  <c r="S335" i="32"/>
  <c r="W391" i="32"/>
  <c r="U347" i="32"/>
  <c r="W347" i="32"/>
  <c r="V529" i="32"/>
  <c r="W340" i="32"/>
  <c r="N13" i="31"/>
  <c r="L11" i="41"/>
  <c r="I11" i="31" s="1"/>
  <c r="T346" i="32"/>
  <c r="L16" i="41"/>
  <c r="I16" i="31" s="1"/>
  <c r="H16" i="31"/>
  <c r="J16" i="31" s="1"/>
  <c r="K16" i="31" s="1"/>
  <c r="N16" i="31" s="1"/>
  <c r="P344" i="32"/>
  <c r="Q344" i="32" s="1"/>
  <c r="R344" i="32"/>
  <c r="T300" i="32"/>
  <c r="R391" i="32"/>
  <c r="V347" i="32"/>
  <c r="S347" i="32"/>
  <c r="P341" i="32"/>
  <c r="Q341" i="32" s="1"/>
  <c r="AA341" i="32" s="1"/>
  <c r="U300" i="32"/>
  <c r="F720" i="32"/>
  <c r="K720" i="32" s="1"/>
  <c r="S391" i="32"/>
  <c r="T391" i="32"/>
  <c r="R437" i="32"/>
  <c r="R347" i="32"/>
  <c r="U529" i="32"/>
  <c r="W529" i="32"/>
  <c r="G300" i="32"/>
  <c r="K300" i="32"/>
  <c r="H35" i="31"/>
  <c r="G391" i="32"/>
  <c r="K391" i="32"/>
  <c r="K347" i="32"/>
  <c r="G347" i="32"/>
  <c r="G719" i="32"/>
  <c r="K719" i="32"/>
  <c r="L438" i="32"/>
  <c r="R438" i="32" s="1"/>
  <c r="L530" i="32"/>
  <c r="W530" i="32" s="1"/>
  <c r="D25" i="31"/>
  <c r="D26" i="31" s="1"/>
  <c r="D27" i="31" s="1"/>
  <c r="D28" i="31" s="1"/>
  <c r="D29" i="31" s="1"/>
  <c r="D30" i="31" s="1"/>
  <c r="G24" i="31"/>
  <c r="M390" i="32"/>
  <c r="N390" i="32" s="1"/>
  <c r="O390" i="32" s="1"/>
  <c r="H390" i="32"/>
  <c r="F672" i="32"/>
  <c r="L8" i="41"/>
  <c r="I8" i="31" s="1"/>
  <c r="H8" i="31"/>
  <c r="J8" i="31" s="1"/>
  <c r="K8" i="31" s="1"/>
  <c r="N8" i="31" s="1"/>
  <c r="T268" i="32"/>
  <c r="H28" i="31"/>
  <c r="V17" i="34"/>
  <c r="V18" i="34"/>
  <c r="V11" i="34"/>
  <c r="V14" i="34"/>
  <c r="V30" i="34"/>
  <c r="V23" i="34"/>
  <c r="G574" i="32"/>
  <c r="K574" i="32"/>
  <c r="S437" i="32"/>
  <c r="T437" i="32"/>
  <c r="U258" i="32"/>
  <c r="R258" i="32"/>
  <c r="T258" i="32"/>
  <c r="S258" i="32"/>
  <c r="W258" i="32"/>
  <c r="V258" i="32"/>
  <c r="U260" i="32"/>
  <c r="R260" i="32"/>
  <c r="T260" i="32"/>
  <c r="V260" i="32"/>
  <c r="W260" i="32"/>
  <c r="S260" i="32"/>
  <c r="R241" i="32"/>
  <c r="P241" i="32"/>
  <c r="Q241" i="32" s="1"/>
  <c r="T241" i="32"/>
  <c r="S241" i="32"/>
  <c r="V241" i="32"/>
  <c r="U241" i="32"/>
  <c r="W241" i="32"/>
  <c r="W248" i="32"/>
  <c r="R248" i="32"/>
  <c r="T248" i="32"/>
  <c r="V248" i="32"/>
  <c r="P248" i="32"/>
  <c r="Q248" i="32" s="1"/>
  <c r="S248" i="32"/>
  <c r="U248" i="32"/>
  <c r="R256" i="32"/>
  <c r="W256" i="32"/>
  <c r="V256" i="32"/>
  <c r="S256" i="32"/>
  <c r="T256" i="32"/>
  <c r="U256" i="32"/>
  <c r="W100" i="32"/>
  <c r="V100" i="32"/>
  <c r="U100" i="32"/>
  <c r="S100" i="32"/>
  <c r="T100" i="32"/>
  <c r="P100" i="32"/>
  <c r="Q100" i="32" s="1"/>
  <c r="R100" i="32"/>
  <c r="V115" i="32"/>
  <c r="R115" i="32"/>
  <c r="U115" i="32"/>
  <c r="T115" i="32"/>
  <c r="W115" i="32"/>
  <c r="S115" i="32"/>
  <c r="R134" i="32"/>
  <c r="S134" i="32"/>
  <c r="V134" i="32"/>
  <c r="U134" i="32"/>
  <c r="T134" i="32"/>
  <c r="W134" i="32"/>
  <c r="P102" i="32"/>
  <c r="Q102" i="32" s="1"/>
  <c r="V102" i="32"/>
  <c r="W102" i="32"/>
  <c r="T102" i="32"/>
  <c r="U102" i="32"/>
  <c r="S102" i="32"/>
  <c r="R102" i="32"/>
  <c r="T111" i="32"/>
  <c r="W111" i="32"/>
  <c r="V111" i="32"/>
  <c r="U111" i="32"/>
  <c r="R111" i="32"/>
  <c r="S111" i="32"/>
  <c r="P111" i="32"/>
  <c r="Q111" i="32" s="1"/>
  <c r="R118" i="32"/>
  <c r="V118" i="32"/>
  <c r="S118" i="32"/>
  <c r="T118" i="32"/>
  <c r="U118" i="32"/>
  <c r="W118" i="32"/>
  <c r="V106" i="32"/>
  <c r="R106" i="32"/>
  <c r="W106" i="32"/>
  <c r="S106" i="32"/>
  <c r="P106" i="32"/>
  <c r="Q106" i="32" s="1"/>
  <c r="T106" i="32"/>
  <c r="U106" i="32"/>
  <c r="U138" i="32"/>
  <c r="W138" i="32"/>
  <c r="T138" i="32"/>
  <c r="R138" i="32"/>
  <c r="S138" i="32"/>
  <c r="V138" i="32"/>
  <c r="S125" i="32"/>
  <c r="V125" i="32"/>
  <c r="T125" i="32"/>
  <c r="R125" i="32"/>
  <c r="U125" i="32"/>
  <c r="W125" i="32"/>
  <c r="R109" i="32"/>
  <c r="V109" i="32"/>
  <c r="S109" i="32"/>
  <c r="T109" i="32"/>
  <c r="P109" i="32"/>
  <c r="Q109" i="32" s="1"/>
  <c r="U109" i="32"/>
  <c r="W109" i="32"/>
  <c r="S291" i="32"/>
  <c r="T291" i="32"/>
  <c r="P291" i="32"/>
  <c r="Q291" i="32" s="1"/>
  <c r="U291" i="32"/>
  <c r="W291" i="32"/>
  <c r="V291" i="32"/>
  <c r="R291" i="32"/>
  <c r="P289" i="32"/>
  <c r="Q289" i="32" s="1"/>
  <c r="S289" i="32"/>
  <c r="W289" i="32"/>
  <c r="R289" i="32"/>
  <c r="V289" i="32"/>
  <c r="U289" i="32"/>
  <c r="T289" i="32"/>
  <c r="V297" i="32"/>
  <c r="R297" i="32"/>
  <c r="S297" i="32"/>
  <c r="U297" i="32"/>
  <c r="T297" i="32"/>
  <c r="P297" i="32"/>
  <c r="Q297" i="32" s="1"/>
  <c r="W297" i="32"/>
  <c r="S435" i="32"/>
  <c r="V435" i="32"/>
  <c r="U435" i="32"/>
  <c r="R435" i="32"/>
  <c r="P435" i="32"/>
  <c r="Q435" i="32" s="1"/>
  <c r="T435" i="32"/>
  <c r="W435" i="32"/>
  <c r="T429" i="32"/>
  <c r="U429" i="32"/>
  <c r="W429" i="32"/>
  <c r="P429" i="32"/>
  <c r="Q429" i="32" s="1"/>
  <c r="S429" i="32"/>
  <c r="R429" i="32"/>
  <c r="V429" i="32"/>
  <c r="T54" i="32"/>
  <c r="S54" i="32"/>
  <c r="P54" i="32"/>
  <c r="Q54" i="32" s="1"/>
  <c r="W54" i="32"/>
  <c r="V54" i="32"/>
  <c r="R54" i="32"/>
  <c r="U54" i="32"/>
  <c r="W77" i="32"/>
  <c r="U77" i="32"/>
  <c r="R77" i="32"/>
  <c r="V77" i="32"/>
  <c r="S77" i="32"/>
  <c r="T77" i="32"/>
  <c r="V89" i="32"/>
  <c r="S89" i="32"/>
  <c r="W89" i="32"/>
  <c r="R89" i="32"/>
  <c r="U89" i="32"/>
  <c r="T89" i="32"/>
  <c r="V62" i="32"/>
  <c r="U62" i="32"/>
  <c r="W62" i="32"/>
  <c r="T62" i="32"/>
  <c r="S62" i="32"/>
  <c r="R62" i="32"/>
  <c r="P62" i="32"/>
  <c r="Q62" i="32" s="1"/>
  <c r="T84" i="32"/>
  <c r="W84" i="32"/>
  <c r="V84" i="32"/>
  <c r="S84" i="32"/>
  <c r="U84" i="32"/>
  <c r="R84" i="32"/>
  <c r="W57" i="32"/>
  <c r="S57" i="32"/>
  <c r="R57" i="32"/>
  <c r="U57" i="32"/>
  <c r="P57" i="32"/>
  <c r="Q57" i="32" s="1"/>
  <c r="T57" i="32"/>
  <c r="V57" i="32"/>
  <c r="S58" i="32"/>
  <c r="V58" i="32"/>
  <c r="T58" i="32"/>
  <c r="P58" i="32"/>
  <c r="Q58" i="32" s="1"/>
  <c r="U58" i="32"/>
  <c r="W58" i="32"/>
  <c r="R58" i="32"/>
  <c r="W56" i="32"/>
  <c r="T56" i="32"/>
  <c r="V56" i="32"/>
  <c r="P56" i="32"/>
  <c r="Q56" i="32" s="1"/>
  <c r="R56" i="32"/>
  <c r="U56" i="32"/>
  <c r="S56" i="32"/>
  <c r="R81" i="32"/>
  <c r="U81" i="32"/>
  <c r="V81" i="32"/>
  <c r="T81" i="32"/>
  <c r="S81" i="32"/>
  <c r="W81" i="32"/>
  <c r="V76" i="32"/>
  <c r="S76" i="32"/>
  <c r="R76" i="32"/>
  <c r="W76" i="32"/>
  <c r="U76" i="32"/>
  <c r="T76" i="32"/>
  <c r="T74" i="32"/>
  <c r="U74" i="32"/>
  <c r="S74" i="32"/>
  <c r="R74" i="32"/>
  <c r="V74" i="32"/>
  <c r="W74" i="32"/>
  <c r="S383" i="32"/>
  <c r="V383" i="32"/>
  <c r="W383" i="32"/>
  <c r="P383" i="32"/>
  <c r="Q383" i="32" s="1"/>
  <c r="R383" i="32"/>
  <c r="T383" i="32"/>
  <c r="U383" i="32"/>
  <c r="T384" i="32"/>
  <c r="P384" i="32"/>
  <c r="Q384" i="32" s="1"/>
  <c r="R384" i="32"/>
  <c r="W384" i="32"/>
  <c r="S384" i="32"/>
  <c r="V384" i="32"/>
  <c r="U384" i="32"/>
  <c r="W385" i="32"/>
  <c r="R385" i="32"/>
  <c r="S385" i="32"/>
  <c r="U385" i="32"/>
  <c r="V385" i="32"/>
  <c r="T385" i="32"/>
  <c r="P385" i="32"/>
  <c r="Q385" i="32" s="1"/>
  <c r="W480" i="32"/>
  <c r="S480" i="32"/>
  <c r="V480" i="32"/>
  <c r="R480" i="32"/>
  <c r="U480" i="32"/>
  <c r="T480" i="32"/>
  <c r="P480" i="32"/>
  <c r="Q480" i="32" s="1"/>
  <c r="V481" i="32"/>
  <c r="U481" i="32"/>
  <c r="T481" i="32"/>
  <c r="R481" i="32"/>
  <c r="P481" i="32"/>
  <c r="Q481" i="32" s="1"/>
  <c r="S481" i="32"/>
  <c r="W481" i="32"/>
  <c r="S477" i="32"/>
  <c r="P477" i="32"/>
  <c r="Q477" i="32" s="1"/>
  <c r="R477" i="32"/>
  <c r="W477" i="32"/>
  <c r="U477" i="32"/>
  <c r="V477" i="32"/>
  <c r="T477" i="32"/>
  <c r="V35" i="32"/>
  <c r="S35" i="32"/>
  <c r="U35" i="32"/>
  <c r="R35" i="32"/>
  <c r="T35" i="32"/>
  <c r="W35" i="32"/>
  <c r="U13" i="32"/>
  <c r="R13" i="32"/>
  <c r="V13" i="32"/>
  <c r="S13" i="32"/>
  <c r="T13" i="32"/>
  <c r="W13" i="32"/>
  <c r="W29" i="32"/>
  <c r="R29" i="32"/>
  <c r="U29" i="32"/>
  <c r="T29" i="32"/>
  <c r="S29" i="32"/>
  <c r="V29" i="32"/>
  <c r="T38" i="32"/>
  <c r="V38" i="32"/>
  <c r="R38" i="32"/>
  <c r="S38" i="32"/>
  <c r="U38" i="32"/>
  <c r="W38" i="32"/>
  <c r="W36" i="32"/>
  <c r="T36" i="32"/>
  <c r="R36" i="32"/>
  <c r="U36" i="32"/>
  <c r="V36" i="32"/>
  <c r="S36" i="32"/>
  <c r="R31" i="32"/>
  <c r="S31" i="32"/>
  <c r="U31" i="32"/>
  <c r="W31" i="32"/>
  <c r="V31" i="32"/>
  <c r="T31" i="32"/>
  <c r="W16" i="32"/>
  <c r="S16" i="32"/>
  <c r="U16" i="32"/>
  <c r="T16" i="32"/>
  <c r="R16" i="32"/>
  <c r="V16" i="32"/>
  <c r="S10" i="32"/>
  <c r="V10" i="32"/>
  <c r="T10" i="32"/>
  <c r="W10" i="32"/>
  <c r="R10" i="32"/>
  <c r="U10" i="32"/>
  <c r="T28" i="32"/>
  <c r="R28" i="32"/>
  <c r="U28" i="32"/>
  <c r="V28" i="32"/>
  <c r="S28" i="32"/>
  <c r="W28" i="32"/>
  <c r="S24" i="32"/>
  <c r="V24" i="32"/>
  <c r="U24" i="32"/>
  <c r="W24" i="32"/>
  <c r="T24" i="32"/>
  <c r="R24" i="32"/>
  <c r="W526" i="32"/>
  <c r="S526" i="32"/>
  <c r="V526" i="32"/>
  <c r="P526" i="32"/>
  <c r="Q526" i="32" s="1"/>
  <c r="U526" i="32"/>
  <c r="T526" i="32"/>
  <c r="R526" i="32"/>
  <c r="V159" i="32"/>
  <c r="R159" i="32"/>
  <c r="W159" i="32"/>
  <c r="S159" i="32"/>
  <c r="U159" i="32"/>
  <c r="T159" i="32"/>
  <c r="P159" i="32"/>
  <c r="Q159" i="32" s="1"/>
  <c r="T183" i="32"/>
  <c r="W183" i="32"/>
  <c r="U183" i="32"/>
  <c r="V183" i="32"/>
  <c r="R183" i="32"/>
  <c r="S183" i="32"/>
  <c r="U179" i="32"/>
  <c r="S149" i="32"/>
  <c r="V149" i="32"/>
  <c r="U149" i="32"/>
  <c r="W149" i="32"/>
  <c r="T149" i="32"/>
  <c r="P149" i="32"/>
  <c r="Q149" i="32" s="1"/>
  <c r="R149" i="32"/>
  <c r="V155" i="32"/>
  <c r="W155" i="32"/>
  <c r="R155" i="32"/>
  <c r="P155" i="32"/>
  <c r="Q155" i="32" s="1"/>
  <c r="S155" i="32"/>
  <c r="U155" i="32"/>
  <c r="T155" i="32"/>
  <c r="R172" i="32"/>
  <c r="V181" i="32"/>
  <c r="S181" i="32"/>
  <c r="R181" i="32"/>
  <c r="U181" i="32"/>
  <c r="W181" i="32"/>
  <c r="T181" i="32"/>
  <c r="U166" i="32"/>
  <c r="V166" i="32"/>
  <c r="W166" i="32"/>
  <c r="S166" i="32"/>
  <c r="T166" i="32"/>
  <c r="R166" i="32"/>
  <c r="U178" i="32"/>
  <c r="S178" i="32"/>
  <c r="W167" i="32"/>
  <c r="V167" i="32"/>
  <c r="R167" i="32"/>
  <c r="S167" i="32"/>
  <c r="T167" i="32"/>
  <c r="U167" i="32"/>
  <c r="K436" i="32"/>
  <c r="G436" i="32"/>
  <c r="F485" i="32"/>
  <c r="K483" i="32"/>
  <c r="G483" i="32"/>
  <c r="H12" i="31"/>
  <c r="J12" i="31" s="1"/>
  <c r="K12" i="31" s="1"/>
  <c r="N12" i="31" s="1"/>
  <c r="L12" i="41"/>
  <c r="I12" i="31" s="1"/>
  <c r="W484" i="32"/>
  <c r="R484" i="32"/>
  <c r="V484" i="32"/>
  <c r="H37" i="31"/>
  <c r="P335" i="32"/>
  <c r="Q335" i="32" s="1"/>
  <c r="P339" i="32"/>
  <c r="Q339" i="32" s="1"/>
  <c r="H19" i="32"/>
  <c r="F392" i="32"/>
  <c r="W268" i="32"/>
  <c r="S268" i="32"/>
  <c r="V16" i="34"/>
  <c r="V22" i="34"/>
  <c r="V29" i="34"/>
  <c r="V5" i="34"/>
  <c r="V26" i="34"/>
  <c r="V8" i="34"/>
  <c r="P345" i="32"/>
  <c r="Q345" i="32" s="1"/>
  <c r="J19" i="31"/>
  <c r="K19" i="31" s="1"/>
  <c r="L570" i="32"/>
  <c r="L572" i="32"/>
  <c r="L574" i="32"/>
  <c r="L573" i="32"/>
  <c r="M19" i="31"/>
  <c r="L571" i="32"/>
  <c r="V437" i="32"/>
  <c r="R529" i="32"/>
  <c r="P340" i="32"/>
  <c r="Q340" i="32" s="1"/>
  <c r="U575" i="32"/>
  <c r="H207" i="32"/>
  <c r="M207" i="32"/>
  <c r="N207" i="32" s="1"/>
  <c r="O207" i="32" s="1"/>
  <c r="S253" i="32"/>
  <c r="V253" i="32"/>
  <c r="U253" i="32"/>
  <c r="R253" i="32"/>
  <c r="T253" i="32"/>
  <c r="W253" i="32"/>
  <c r="S265" i="32"/>
  <c r="W265" i="32"/>
  <c r="R265" i="32"/>
  <c r="U265" i="32"/>
  <c r="T265" i="32"/>
  <c r="V265" i="32"/>
  <c r="S259" i="32"/>
  <c r="V259" i="32"/>
  <c r="R259" i="32"/>
  <c r="T259" i="32"/>
  <c r="U259" i="32"/>
  <c r="W259" i="32"/>
  <c r="T245" i="32"/>
  <c r="U245" i="32"/>
  <c r="V245" i="32"/>
  <c r="R245" i="32"/>
  <c r="P245" i="32"/>
  <c r="Q245" i="32" s="1"/>
  <c r="W245" i="32"/>
  <c r="S245" i="32"/>
  <c r="W252" i="32"/>
  <c r="T252" i="32"/>
  <c r="R252" i="32"/>
  <c r="S252" i="32"/>
  <c r="U252" i="32"/>
  <c r="P252" i="32"/>
  <c r="Q252" i="32" s="1"/>
  <c r="V252" i="32"/>
  <c r="V267" i="32"/>
  <c r="S267" i="32"/>
  <c r="T267" i="32"/>
  <c r="U267" i="32"/>
  <c r="R267" i="32"/>
  <c r="W267" i="32"/>
  <c r="R243" i="32"/>
  <c r="V243" i="32"/>
  <c r="P243" i="32"/>
  <c r="Q243" i="32" s="1"/>
  <c r="T243" i="32"/>
  <c r="S243" i="32"/>
  <c r="W243" i="32"/>
  <c r="U243" i="32"/>
  <c r="U130" i="32"/>
  <c r="T130" i="32"/>
  <c r="S130" i="32"/>
  <c r="W130" i="32"/>
  <c r="V130" i="32"/>
  <c r="R130" i="32"/>
  <c r="S114" i="32"/>
  <c r="V114" i="32"/>
  <c r="R114" i="32"/>
  <c r="T114" i="32"/>
  <c r="U114" i="32"/>
  <c r="W114" i="32"/>
  <c r="W116" i="32"/>
  <c r="V116" i="32"/>
  <c r="S116" i="32"/>
  <c r="U116" i="32"/>
  <c r="T116" i="32"/>
  <c r="R116" i="32"/>
  <c r="V133" i="32"/>
  <c r="U133" i="32"/>
  <c r="S133" i="32"/>
  <c r="R133" i="32"/>
  <c r="T133" i="32"/>
  <c r="W133" i="32"/>
  <c r="S104" i="32"/>
  <c r="U104" i="32"/>
  <c r="W104" i="32"/>
  <c r="R104" i="32"/>
  <c r="P104" i="32"/>
  <c r="Q104" i="32" s="1"/>
  <c r="T104" i="32"/>
  <c r="V104" i="32"/>
  <c r="U103" i="32"/>
  <c r="R103" i="32"/>
  <c r="S103" i="32"/>
  <c r="P103" i="32"/>
  <c r="Q103" i="32" s="1"/>
  <c r="T103" i="32"/>
  <c r="V103" i="32"/>
  <c r="W103" i="32"/>
  <c r="T131" i="32"/>
  <c r="U131" i="32"/>
  <c r="V131" i="32"/>
  <c r="R131" i="32"/>
  <c r="S131" i="32"/>
  <c r="W131" i="32"/>
  <c r="R123" i="32"/>
  <c r="W123" i="32"/>
  <c r="V123" i="32"/>
  <c r="T123" i="32"/>
  <c r="S123" i="32"/>
  <c r="U123" i="32"/>
  <c r="S135" i="32"/>
  <c r="R135" i="32"/>
  <c r="U135" i="32"/>
  <c r="W135" i="32"/>
  <c r="V135" i="32"/>
  <c r="T135" i="32"/>
  <c r="W128" i="32"/>
  <c r="V128" i="32"/>
  <c r="U128" i="32"/>
  <c r="S128" i="32"/>
  <c r="T128" i="32"/>
  <c r="R128" i="32"/>
  <c r="R294" i="32"/>
  <c r="P294" i="32"/>
  <c r="Q294" i="32" s="1"/>
  <c r="T294" i="32"/>
  <c r="V294" i="32"/>
  <c r="S294" i="32"/>
  <c r="U294" i="32"/>
  <c r="W294" i="32"/>
  <c r="S296" i="32"/>
  <c r="U296" i="32"/>
  <c r="P296" i="32"/>
  <c r="Q296" i="32" s="1"/>
  <c r="R296" i="32"/>
  <c r="T296" i="32"/>
  <c r="W296" i="32"/>
  <c r="V296" i="32"/>
  <c r="S430" i="32"/>
  <c r="U430" i="32"/>
  <c r="T430" i="32"/>
  <c r="P430" i="32"/>
  <c r="Q430" i="32" s="1"/>
  <c r="V430" i="32"/>
  <c r="W430" i="32"/>
  <c r="R430" i="32"/>
  <c r="W431" i="32"/>
  <c r="T431" i="32"/>
  <c r="U431" i="32"/>
  <c r="S431" i="32"/>
  <c r="R431" i="32"/>
  <c r="P431" i="32"/>
  <c r="Q431" i="32" s="1"/>
  <c r="V431" i="32"/>
  <c r="S86" i="32"/>
  <c r="W86" i="32"/>
  <c r="T86" i="32"/>
  <c r="R86" i="32"/>
  <c r="U86" i="32"/>
  <c r="V86" i="32"/>
  <c r="T59" i="32"/>
  <c r="V59" i="32"/>
  <c r="P59" i="32"/>
  <c r="Q59" i="32" s="1"/>
  <c r="U59" i="32"/>
  <c r="R59" i="32"/>
  <c r="W59" i="32"/>
  <c r="S59" i="32"/>
  <c r="T64" i="32"/>
  <c r="P64" i="32"/>
  <c r="Q64" i="32" s="1"/>
  <c r="U64" i="32"/>
  <c r="V64" i="32"/>
  <c r="W64" i="32"/>
  <c r="R64" i="32"/>
  <c r="S64" i="32"/>
  <c r="U91" i="32"/>
  <c r="S91" i="32"/>
  <c r="R91" i="32"/>
  <c r="W91" i="32"/>
  <c r="V91" i="32"/>
  <c r="T91" i="32"/>
  <c r="S80" i="32"/>
  <c r="V80" i="32"/>
  <c r="T80" i="32"/>
  <c r="R80" i="32"/>
  <c r="U80" i="32"/>
  <c r="W80" i="32"/>
  <c r="R68" i="32"/>
  <c r="S68" i="32"/>
  <c r="U68" i="32"/>
  <c r="V68" i="32"/>
  <c r="T68" i="32"/>
  <c r="W68" i="32"/>
  <c r="W72" i="32"/>
  <c r="U72" i="32"/>
  <c r="V72" i="32"/>
  <c r="T72" i="32"/>
  <c r="S72" i="32"/>
  <c r="R72" i="32"/>
  <c r="R92" i="32"/>
  <c r="V92" i="32"/>
  <c r="U92" i="32"/>
  <c r="W92" i="32"/>
  <c r="S92" i="32"/>
  <c r="T92" i="32"/>
  <c r="R90" i="32"/>
  <c r="T90" i="32"/>
  <c r="U90" i="32"/>
  <c r="W90" i="32"/>
  <c r="V90" i="32"/>
  <c r="S90" i="32"/>
  <c r="V83" i="32"/>
  <c r="T83" i="32"/>
  <c r="U83" i="32"/>
  <c r="S83" i="32"/>
  <c r="W83" i="32"/>
  <c r="R83" i="32"/>
  <c r="S389" i="32"/>
  <c r="R389" i="32"/>
  <c r="W389" i="32"/>
  <c r="U389" i="32"/>
  <c r="V389" i="32"/>
  <c r="T389" i="32"/>
  <c r="P389" i="32"/>
  <c r="Q389" i="32" s="1"/>
  <c r="S390" i="32"/>
  <c r="T390" i="32"/>
  <c r="W390" i="32"/>
  <c r="V390" i="32"/>
  <c r="U390" i="32"/>
  <c r="R390" i="32"/>
  <c r="V382" i="32"/>
  <c r="U382" i="32"/>
  <c r="P382" i="32"/>
  <c r="Q382" i="32" s="1"/>
  <c r="S382" i="32"/>
  <c r="T382" i="32"/>
  <c r="W382" i="32"/>
  <c r="R382" i="32"/>
  <c r="U478" i="32"/>
  <c r="P478" i="32"/>
  <c r="Q478" i="32" s="1"/>
  <c r="V478" i="32"/>
  <c r="W478" i="32"/>
  <c r="R478" i="32"/>
  <c r="T478" i="32"/>
  <c r="S478" i="32"/>
  <c r="T479" i="32"/>
  <c r="S479" i="32"/>
  <c r="V479" i="32"/>
  <c r="P479" i="32"/>
  <c r="Q479" i="32" s="1"/>
  <c r="W479" i="32"/>
  <c r="U479" i="32"/>
  <c r="R479" i="32"/>
  <c r="R39" i="32"/>
  <c r="W39" i="32"/>
  <c r="V39" i="32"/>
  <c r="T39" i="32"/>
  <c r="U39" i="32"/>
  <c r="S39" i="32"/>
  <c r="W18" i="32"/>
  <c r="T18" i="32"/>
  <c r="U18" i="32"/>
  <c r="S18" i="32"/>
  <c r="R18" i="32"/>
  <c r="V18" i="32"/>
  <c r="V25" i="32"/>
  <c r="U25" i="32"/>
  <c r="R25" i="32"/>
  <c r="T25" i="32"/>
  <c r="S25" i="32"/>
  <c r="W25" i="32"/>
  <c r="S19" i="32"/>
  <c r="W19" i="32"/>
  <c r="U19" i="32"/>
  <c r="V19" i="32"/>
  <c r="R19" i="32"/>
  <c r="T19" i="32"/>
  <c r="U40" i="32"/>
  <c r="T40" i="32"/>
  <c r="V40" i="32"/>
  <c r="S40" i="32"/>
  <c r="R40" i="32"/>
  <c r="W40" i="32"/>
  <c r="U45" i="32"/>
  <c r="R45" i="32"/>
  <c r="T45" i="32"/>
  <c r="S45" i="32"/>
  <c r="W45" i="32"/>
  <c r="V45" i="32"/>
  <c r="V41" i="32"/>
  <c r="U41" i="32"/>
  <c r="S41" i="32"/>
  <c r="R41" i="32"/>
  <c r="W41" i="32"/>
  <c r="T41" i="32"/>
  <c r="W42" i="32"/>
  <c r="T42" i="32"/>
  <c r="S42" i="32"/>
  <c r="V42" i="32"/>
  <c r="R42" i="32"/>
  <c r="U42" i="32"/>
  <c r="V15" i="32"/>
  <c r="W15" i="32"/>
  <c r="T15" i="32"/>
  <c r="S15" i="32"/>
  <c r="U15" i="32"/>
  <c r="R15" i="32"/>
  <c r="W37" i="32"/>
  <c r="V37" i="32"/>
  <c r="R37" i="32"/>
  <c r="T37" i="32"/>
  <c r="U37" i="32"/>
  <c r="S37" i="32"/>
  <c r="T34" i="32"/>
  <c r="R34" i="32"/>
  <c r="S34" i="32"/>
  <c r="U34" i="32"/>
  <c r="V34" i="32"/>
  <c r="W34" i="32"/>
  <c r="U524" i="32"/>
  <c r="R524" i="32"/>
  <c r="W524" i="32"/>
  <c r="S524" i="32"/>
  <c r="V524" i="32"/>
  <c r="P524" i="32"/>
  <c r="Q524" i="32" s="1"/>
  <c r="T524" i="32"/>
  <c r="S523" i="32"/>
  <c r="P523" i="32"/>
  <c r="Q523" i="32" s="1"/>
  <c r="T523" i="32"/>
  <c r="V523" i="32"/>
  <c r="W523" i="32"/>
  <c r="R523" i="32"/>
  <c r="U523" i="32"/>
  <c r="S171" i="32"/>
  <c r="T171" i="32"/>
  <c r="W171" i="32"/>
  <c r="R171" i="32"/>
  <c r="V171" i="32"/>
  <c r="U171" i="32"/>
  <c r="U147" i="32"/>
  <c r="R147" i="32"/>
  <c r="W147" i="32"/>
  <c r="P147" i="32"/>
  <c r="Q147" i="32" s="1"/>
  <c r="S147" i="32"/>
  <c r="V147" i="32"/>
  <c r="T147" i="32"/>
  <c r="W164" i="32"/>
  <c r="U185" i="32"/>
  <c r="T185" i="32"/>
  <c r="S185" i="32"/>
  <c r="R185" i="32"/>
  <c r="V185" i="32"/>
  <c r="W185" i="32"/>
  <c r="R150" i="32"/>
  <c r="P150" i="32"/>
  <c r="Q150" i="32" s="1"/>
  <c r="W150" i="32"/>
  <c r="S150" i="32"/>
  <c r="T150" i="32"/>
  <c r="V150" i="32"/>
  <c r="U150" i="32"/>
  <c r="W170" i="32"/>
  <c r="R170" i="32"/>
  <c r="V170" i="32"/>
  <c r="U170" i="32"/>
  <c r="T170" i="32"/>
  <c r="S170" i="32"/>
  <c r="T156" i="32"/>
  <c r="S156" i="32"/>
  <c r="P156" i="32"/>
  <c r="Q156" i="32" s="1"/>
  <c r="V156" i="32"/>
  <c r="U156" i="32"/>
  <c r="W156" i="32"/>
  <c r="R156" i="32"/>
  <c r="T154" i="32"/>
  <c r="V154" i="32"/>
  <c r="S163" i="32"/>
  <c r="L576" i="32"/>
  <c r="W576" i="32" s="1"/>
  <c r="K24" i="41"/>
  <c r="M879" i="32"/>
  <c r="M649" i="32"/>
  <c r="D24" i="41"/>
  <c r="D25" i="41" s="1"/>
  <c r="D26" i="41" s="1"/>
  <c r="D27" i="41" s="1"/>
  <c r="D28" i="41" s="1"/>
  <c r="D29" i="41" s="1"/>
  <c r="D30" i="41" s="1"/>
  <c r="D31" i="41" s="1"/>
  <c r="D32" i="41" s="1"/>
  <c r="D33" i="41" s="1"/>
  <c r="D34" i="41" s="1"/>
  <c r="D35" i="41" s="1"/>
  <c r="D36" i="41" s="1"/>
  <c r="D37" i="41" s="1"/>
  <c r="D38" i="41" s="1"/>
  <c r="D39" i="41" s="1"/>
  <c r="D40" i="41" s="1"/>
  <c r="D41" i="41" s="1"/>
  <c r="D42" i="41" s="1"/>
  <c r="D43" i="41" s="1"/>
  <c r="G161" i="32"/>
  <c r="K161" i="32"/>
  <c r="F162" i="32"/>
  <c r="L485" i="32"/>
  <c r="W485" i="32" s="1"/>
  <c r="K254" i="32"/>
  <c r="G254" i="32"/>
  <c r="F255" i="32"/>
  <c r="S484" i="32"/>
  <c r="L269" i="32"/>
  <c r="U269" i="32" s="1"/>
  <c r="H670" i="32"/>
  <c r="H23" i="31"/>
  <c r="L392" i="32"/>
  <c r="S392" i="32" s="1"/>
  <c r="L7" i="41"/>
  <c r="I7" i="31" s="1"/>
  <c r="H7" i="31"/>
  <c r="J7" i="31" s="1"/>
  <c r="K7" i="31" s="1"/>
  <c r="N7" i="31" s="1"/>
  <c r="V268" i="32"/>
  <c r="V21" i="34"/>
  <c r="V24" i="34"/>
  <c r="V15" i="34"/>
  <c r="V27" i="34"/>
  <c r="V6" i="34"/>
  <c r="V28" i="34"/>
  <c r="U437" i="32"/>
  <c r="F575" i="32"/>
  <c r="S575" i="32"/>
  <c r="T575" i="32"/>
  <c r="T264" i="32"/>
  <c r="S264" i="32"/>
  <c r="V264" i="32"/>
  <c r="R264" i="32"/>
  <c r="W264" i="32"/>
  <c r="U264" i="32"/>
  <c r="S244" i="32"/>
  <c r="R244" i="32"/>
  <c r="T244" i="32"/>
  <c r="V244" i="32"/>
  <c r="W244" i="32"/>
  <c r="U244" i="32"/>
  <c r="P244" i="32"/>
  <c r="Q244" i="32" s="1"/>
  <c r="U263" i="32"/>
  <c r="V263" i="32"/>
  <c r="T263" i="32"/>
  <c r="R263" i="32"/>
  <c r="W263" i="32"/>
  <c r="S263" i="32"/>
  <c r="V250" i="32"/>
  <c r="T250" i="32"/>
  <c r="W250" i="32"/>
  <c r="U250" i="32"/>
  <c r="P250" i="32"/>
  <c r="Q250" i="32" s="1"/>
  <c r="S250" i="32"/>
  <c r="R250" i="32"/>
  <c r="S249" i="32"/>
  <c r="R249" i="32"/>
  <c r="V249" i="32"/>
  <c r="U249" i="32"/>
  <c r="P249" i="32"/>
  <c r="Q249" i="32" s="1"/>
  <c r="W249" i="32"/>
  <c r="T249" i="32"/>
  <c r="W257" i="32"/>
  <c r="U257" i="32"/>
  <c r="T257" i="32"/>
  <c r="V257" i="32"/>
  <c r="S257" i="32"/>
  <c r="R257" i="32"/>
  <c r="V266" i="32"/>
  <c r="S266" i="32"/>
  <c r="U266" i="32"/>
  <c r="R266" i="32"/>
  <c r="T266" i="32"/>
  <c r="W266" i="32"/>
  <c r="R246" i="32"/>
  <c r="T246" i="32"/>
  <c r="V246" i="32"/>
  <c r="S246" i="32"/>
  <c r="P246" i="32"/>
  <c r="Q246" i="32" s="1"/>
  <c r="U246" i="32"/>
  <c r="W246" i="32"/>
  <c r="U139" i="32"/>
  <c r="R139" i="32"/>
  <c r="S139" i="32"/>
  <c r="T139" i="32"/>
  <c r="V139" i="32"/>
  <c r="W139" i="32"/>
  <c r="T124" i="32"/>
  <c r="U124" i="32"/>
  <c r="R124" i="32"/>
  <c r="V124" i="32"/>
  <c r="W124" i="32"/>
  <c r="S124" i="32"/>
  <c r="S107" i="32"/>
  <c r="P107" i="32"/>
  <c r="Q107" i="32" s="1"/>
  <c r="T107" i="32"/>
  <c r="V107" i="32"/>
  <c r="R107" i="32"/>
  <c r="W107" i="32"/>
  <c r="U107" i="32"/>
  <c r="V136" i="32"/>
  <c r="U136" i="32"/>
  <c r="R136" i="32"/>
  <c r="W136" i="32"/>
  <c r="T136" i="32"/>
  <c r="S136" i="32"/>
  <c r="V112" i="32"/>
  <c r="T112" i="32"/>
  <c r="S112" i="32"/>
  <c r="W112" i="32"/>
  <c r="U112" i="32"/>
  <c r="R112" i="32"/>
  <c r="S105" i="32"/>
  <c r="R105" i="32"/>
  <c r="U105" i="32"/>
  <c r="P105" i="32"/>
  <c r="Q105" i="32" s="1"/>
  <c r="V105" i="32"/>
  <c r="W105" i="32"/>
  <c r="T105" i="32"/>
  <c r="W113" i="32"/>
  <c r="T113" i="32"/>
  <c r="V113" i="32"/>
  <c r="U113" i="32"/>
  <c r="S113" i="32"/>
  <c r="R113" i="32"/>
  <c r="U121" i="32"/>
  <c r="S121" i="32"/>
  <c r="V121" i="32"/>
  <c r="T121" i="32"/>
  <c r="W121" i="32"/>
  <c r="R121" i="32"/>
  <c r="V129" i="32"/>
  <c r="R129" i="32"/>
  <c r="U129" i="32"/>
  <c r="S129" i="32"/>
  <c r="W129" i="32"/>
  <c r="T129" i="32"/>
  <c r="T110" i="32"/>
  <c r="S110" i="32"/>
  <c r="W110" i="32"/>
  <c r="U110" i="32"/>
  <c r="P110" i="32"/>
  <c r="Q110" i="32" s="1"/>
  <c r="R110" i="32"/>
  <c r="V110" i="32"/>
  <c r="P290" i="32"/>
  <c r="Q290" i="32" s="1"/>
  <c r="V290" i="32"/>
  <c r="S290" i="32"/>
  <c r="R290" i="32"/>
  <c r="U290" i="32"/>
  <c r="W290" i="32"/>
  <c r="T290" i="32"/>
  <c r="T299" i="32"/>
  <c r="S299" i="32"/>
  <c r="W299" i="32"/>
  <c r="R299" i="32"/>
  <c r="V299" i="32"/>
  <c r="U299" i="32"/>
  <c r="W295" i="32"/>
  <c r="V295" i="32"/>
  <c r="S295" i="32"/>
  <c r="U295" i="32"/>
  <c r="R295" i="32"/>
  <c r="P295" i="32"/>
  <c r="Q295" i="32" s="1"/>
  <c r="T295" i="32"/>
  <c r="T293" i="32"/>
  <c r="R293" i="32"/>
  <c r="V293" i="32"/>
  <c r="U293" i="32"/>
  <c r="P293" i="32"/>
  <c r="Q293" i="32" s="1"/>
  <c r="S293" i="32"/>
  <c r="W293" i="32"/>
  <c r="U432" i="32"/>
  <c r="P432" i="32"/>
  <c r="Q432" i="32" s="1"/>
  <c r="T432" i="32"/>
  <c r="R432" i="32"/>
  <c r="W432" i="32"/>
  <c r="S432" i="32"/>
  <c r="V432" i="32"/>
  <c r="S433" i="32"/>
  <c r="U433" i="32"/>
  <c r="W433" i="32"/>
  <c r="T433" i="32"/>
  <c r="R433" i="32"/>
  <c r="P433" i="32"/>
  <c r="Q433" i="32" s="1"/>
  <c r="V433" i="32"/>
  <c r="V69" i="32"/>
  <c r="U69" i="32"/>
  <c r="S69" i="32"/>
  <c r="T69" i="32"/>
  <c r="R69" i="32"/>
  <c r="W69" i="32"/>
  <c r="U93" i="32"/>
  <c r="R93" i="32"/>
  <c r="T93" i="32"/>
  <c r="S93" i="32"/>
  <c r="W93" i="32"/>
  <c r="V93" i="32"/>
  <c r="U65" i="32"/>
  <c r="R65" i="32"/>
  <c r="W65" i="32"/>
  <c r="V65" i="32"/>
  <c r="S65" i="32"/>
  <c r="T65" i="32"/>
  <c r="S88" i="32"/>
  <c r="R88" i="32"/>
  <c r="W88" i="32"/>
  <c r="V88" i="32"/>
  <c r="U88" i="32"/>
  <c r="T88" i="32"/>
  <c r="S70" i="32"/>
  <c r="V70" i="32"/>
  <c r="U70" i="32"/>
  <c r="W70" i="32"/>
  <c r="T70" i="32"/>
  <c r="R70" i="32"/>
  <c r="R61" i="32"/>
  <c r="T61" i="32"/>
  <c r="P61" i="32"/>
  <c r="Q61" i="32" s="1"/>
  <c r="V61" i="32"/>
  <c r="U61" i="32"/>
  <c r="S61" i="32"/>
  <c r="W61" i="32"/>
  <c r="W82" i="32"/>
  <c r="S82" i="32"/>
  <c r="R82" i="32"/>
  <c r="T82" i="32"/>
  <c r="U82" i="32"/>
  <c r="V82" i="32"/>
  <c r="S85" i="32"/>
  <c r="W85" i="32"/>
  <c r="T85" i="32"/>
  <c r="U85" i="32"/>
  <c r="V85" i="32"/>
  <c r="R85" i="32"/>
  <c r="T67" i="32"/>
  <c r="S67" i="32"/>
  <c r="U67" i="32"/>
  <c r="R67" i="32"/>
  <c r="V67" i="32"/>
  <c r="W67" i="32"/>
  <c r="T387" i="32"/>
  <c r="P387" i="32"/>
  <c r="Q387" i="32" s="1"/>
  <c r="R387" i="32"/>
  <c r="W387" i="32"/>
  <c r="V387" i="32"/>
  <c r="S387" i="32"/>
  <c r="U387" i="32"/>
  <c r="M833" i="32"/>
  <c r="V476" i="32"/>
  <c r="R476" i="32"/>
  <c r="S476" i="32"/>
  <c r="W476" i="32"/>
  <c r="T476" i="32"/>
  <c r="P476" i="32"/>
  <c r="Q476" i="32" s="1"/>
  <c r="U476" i="32"/>
  <c r="H299" i="32"/>
  <c r="M299" i="32"/>
  <c r="N299" i="32" s="1"/>
  <c r="O299" i="32" s="1"/>
  <c r="R9" i="32"/>
  <c r="T9" i="32"/>
  <c r="V9" i="32"/>
  <c r="U9" i="32"/>
  <c r="S9" i="32"/>
  <c r="W9" i="32"/>
  <c r="R26" i="32"/>
  <c r="S26" i="32"/>
  <c r="T26" i="32"/>
  <c r="U26" i="32"/>
  <c r="W26" i="32"/>
  <c r="V26" i="32"/>
  <c r="V43" i="32"/>
  <c r="S43" i="32"/>
  <c r="W43" i="32"/>
  <c r="T43" i="32"/>
  <c r="R43" i="32"/>
  <c r="U43" i="32"/>
  <c r="S44" i="32"/>
  <c r="T44" i="32"/>
  <c r="R44" i="32"/>
  <c r="W44" i="32"/>
  <c r="V44" i="32"/>
  <c r="U44" i="32"/>
  <c r="W30" i="32"/>
  <c r="R30" i="32"/>
  <c r="T30" i="32"/>
  <c r="U30" i="32"/>
  <c r="V30" i="32"/>
  <c r="S30" i="32"/>
  <c r="W23" i="32"/>
  <c r="R23" i="32"/>
  <c r="V23" i="32"/>
  <c r="T23" i="32"/>
  <c r="U23" i="32"/>
  <c r="S23" i="32"/>
  <c r="V47" i="32"/>
  <c r="T47" i="32"/>
  <c r="W47" i="32"/>
  <c r="U47" i="32"/>
  <c r="R47" i="32"/>
  <c r="S47" i="32"/>
  <c r="S6" i="32"/>
  <c r="W6" i="32"/>
  <c r="V6" i="32"/>
  <c r="T6" i="32"/>
  <c r="R6" i="32"/>
  <c r="U6" i="32"/>
  <c r="V27" i="32"/>
  <c r="W27" i="32"/>
  <c r="R27" i="32"/>
  <c r="T27" i="32"/>
  <c r="S27" i="32"/>
  <c r="U27" i="32"/>
  <c r="W33" i="32"/>
  <c r="R33" i="32"/>
  <c r="U33" i="32"/>
  <c r="T33" i="32"/>
  <c r="S33" i="32"/>
  <c r="V33" i="32"/>
  <c r="V8" i="32"/>
  <c r="W8" i="32"/>
  <c r="T8" i="32"/>
  <c r="R8" i="32"/>
  <c r="S8" i="32"/>
  <c r="U8" i="32"/>
  <c r="P525" i="32"/>
  <c r="Q525" i="32" s="1"/>
  <c r="S525" i="32"/>
  <c r="R525" i="32"/>
  <c r="U525" i="32"/>
  <c r="V525" i="32"/>
  <c r="W525" i="32"/>
  <c r="T525" i="32"/>
  <c r="J11" i="31"/>
  <c r="K11" i="31" s="1"/>
  <c r="L210" i="32"/>
  <c r="L211" i="32"/>
  <c r="L223" i="32"/>
  <c r="L212" i="32"/>
  <c r="L221" i="32"/>
  <c r="L205" i="32"/>
  <c r="L225" i="32"/>
  <c r="L208" i="32"/>
  <c r="L226" i="32"/>
  <c r="L204" i="32"/>
  <c r="L222" i="32"/>
  <c r="L207" i="32"/>
  <c r="L201" i="32"/>
  <c r="M11" i="31"/>
  <c r="L220" i="32"/>
  <c r="L228" i="32"/>
  <c r="L229" i="32"/>
  <c r="L217" i="32"/>
  <c r="L209" i="32"/>
  <c r="L218" i="32"/>
  <c r="L194" i="32"/>
  <c r="L196" i="32"/>
  <c r="L215" i="32"/>
  <c r="L197" i="32"/>
  <c r="L199" i="32"/>
  <c r="L219" i="32"/>
  <c r="L198" i="32"/>
  <c r="L216" i="32"/>
  <c r="L195" i="32"/>
  <c r="L200" i="32"/>
  <c r="L224" i="32"/>
  <c r="L202" i="32"/>
  <c r="L227" i="32"/>
  <c r="L214" i="32"/>
  <c r="L11" i="31"/>
  <c r="L213" i="32"/>
  <c r="L231" i="32"/>
  <c r="L230" i="32"/>
  <c r="L206" i="32"/>
  <c r="L203" i="32"/>
  <c r="W160" i="32"/>
  <c r="T160" i="32"/>
  <c r="S160" i="32"/>
  <c r="V160" i="32"/>
  <c r="U160" i="32"/>
  <c r="R160" i="32"/>
  <c r="R151" i="32"/>
  <c r="U151" i="32"/>
  <c r="S151" i="32"/>
  <c r="T151" i="32"/>
  <c r="P151" i="32"/>
  <c r="Q151" i="32" s="1"/>
  <c r="W151" i="32"/>
  <c r="V151" i="32"/>
  <c r="V152" i="32"/>
  <c r="W184" i="32"/>
  <c r="S157" i="32"/>
  <c r="T157" i="32"/>
  <c r="V157" i="32"/>
  <c r="W157" i="32"/>
  <c r="R157" i="32"/>
  <c r="P157" i="32"/>
  <c r="Q157" i="32" s="1"/>
  <c r="U157" i="32"/>
  <c r="R165" i="32"/>
  <c r="S165" i="32"/>
  <c r="V165" i="32"/>
  <c r="T165" i="32"/>
  <c r="W165" i="32"/>
  <c r="U165" i="32"/>
  <c r="R173" i="32"/>
  <c r="W173" i="32"/>
  <c r="V173" i="32"/>
  <c r="S173" i="32"/>
  <c r="T173" i="32"/>
  <c r="U173" i="32"/>
  <c r="U182" i="32"/>
  <c r="W168" i="32"/>
  <c r="S168" i="32"/>
  <c r="V168" i="32"/>
  <c r="T168" i="32"/>
  <c r="U168" i="32"/>
  <c r="R168" i="32"/>
  <c r="H65" i="32"/>
  <c r="M65" i="32"/>
  <c r="N65" i="32" s="1"/>
  <c r="O65" i="32" s="1"/>
  <c r="L348" i="32"/>
  <c r="T348" i="32" s="1"/>
  <c r="M253" i="32"/>
  <c r="N253" i="32" s="1"/>
  <c r="O253" i="32" s="1"/>
  <c r="H253" i="32"/>
  <c r="K484" i="32"/>
  <c r="L301" i="32"/>
  <c r="V301" i="32" s="1"/>
  <c r="G66" i="32"/>
  <c r="K66" i="32"/>
  <c r="F67" i="32"/>
  <c r="G21" i="31"/>
  <c r="H21" i="31"/>
  <c r="D21" i="31"/>
  <c r="D22" i="31" s="1"/>
  <c r="D23" i="31" s="1"/>
  <c r="D24" i="31" s="1"/>
  <c r="D31" i="31"/>
  <c r="D32" i="31" s="1"/>
  <c r="D33" i="31" s="1"/>
  <c r="D34" i="31" s="1"/>
  <c r="D35" i="31" s="1"/>
  <c r="D36" i="31" s="1"/>
  <c r="G30" i="31"/>
  <c r="H30" i="31"/>
  <c r="M160" i="32"/>
  <c r="N160" i="32" s="1"/>
  <c r="O160" i="32" s="1"/>
  <c r="H160" i="32"/>
  <c r="H346" i="32"/>
  <c r="M346" i="32"/>
  <c r="N346" i="32" s="1"/>
  <c r="U484" i="32"/>
  <c r="K671" i="32"/>
  <c r="G671" i="32"/>
  <c r="G42" i="31"/>
  <c r="G20" i="32"/>
  <c r="K20" i="32"/>
  <c r="F21" i="32"/>
  <c r="K38" i="41"/>
  <c r="H18" i="31"/>
  <c r="J18" i="31" s="1"/>
  <c r="K18" i="31" s="1"/>
  <c r="L18" i="41"/>
  <c r="I18" i="31" s="1"/>
  <c r="M718" i="32"/>
  <c r="N718" i="32" s="1"/>
  <c r="O718" i="32" s="1"/>
  <c r="H718" i="32"/>
  <c r="R268" i="32"/>
  <c r="H15" i="31"/>
  <c r="J15" i="31" s="1"/>
  <c r="K15" i="31" s="1"/>
  <c r="N15" i="31" s="1"/>
  <c r="L15" i="41"/>
  <c r="I15" i="31" s="1"/>
  <c r="G528" i="32"/>
  <c r="K528" i="32"/>
  <c r="V20" i="34"/>
  <c r="V13" i="34"/>
  <c r="V19" i="34"/>
  <c r="V10" i="34"/>
  <c r="V7" i="34"/>
  <c r="V25" i="34"/>
  <c r="V12" i="34"/>
  <c r="V9" i="34"/>
  <c r="F437" i="32"/>
  <c r="F529" i="32"/>
  <c r="K36" i="41"/>
  <c r="K208" i="32"/>
  <c r="G208" i="32"/>
  <c r="F209" i="32"/>
  <c r="S261" i="32"/>
  <c r="U261" i="32"/>
  <c r="V261" i="32"/>
  <c r="W261" i="32"/>
  <c r="R261" i="32"/>
  <c r="T261" i="32"/>
  <c r="R255" i="32"/>
  <c r="V255" i="32"/>
  <c r="W255" i="32"/>
  <c r="U255" i="32"/>
  <c r="S255" i="32"/>
  <c r="T255" i="32"/>
  <c r="W262" i="32"/>
  <c r="R262" i="32"/>
  <c r="T262" i="32"/>
  <c r="U262" i="32"/>
  <c r="S262" i="32"/>
  <c r="V262" i="32"/>
  <c r="T247" i="32"/>
  <c r="R247" i="32"/>
  <c r="W247" i="32"/>
  <c r="P247" i="32"/>
  <c r="Q247" i="32" s="1"/>
  <c r="V247" i="32"/>
  <c r="U247" i="32"/>
  <c r="S247" i="32"/>
  <c r="V254" i="32"/>
  <c r="S254" i="32"/>
  <c r="T254" i="32"/>
  <c r="W254" i="32"/>
  <c r="R254" i="32"/>
  <c r="U254" i="32"/>
  <c r="R242" i="32"/>
  <c r="P242" i="32"/>
  <c r="Q242" i="32" s="1"/>
  <c r="V242" i="32"/>
  <c r="W242" i="32"/>
  <c r="S242" i="32"/>
  <c r="U242" i="32"/>
  <c r="T242" i="32"/>
  <c r="S251" i="32"/>
  <c r="R251" i="32"/>
  <c r="P251" i="32"/>
  <c r="Q251" i="32" s="1"/>
  <c r="U251" i="32"/>
  <c r="V251" i="32"/>
  <c r="T251" i="32"/>
  <c r="W251" i="32"/>
  <c r="W127" i="32"/>
  <c r="V127" i="32"/>
  <c r="R127" i="32"/>
  <c r="S127" i="32"/>
  <c r="U127" i="32"/>
  <c r="T127" i="32"/>
  <c r="W108" i="32"/>
  <c r="R108" i="32"/>
  <c r="V108" i="32"/>
  <c r="P108" i="32"/>
  <c r="Q108" i="32" s="1"/>
  <c r="T108" i="32"/>
  <c r="U108" i="32"/>
  <c r="S108" i="32"/>
  <c r="S132" i="32"/>
  <c r="U132" i="32"/>
  <c r="V132" i="32"/>
  <c r="T132" i="32"/>
  <c r="R132" i="32"/>
  <c r="W132" i="32"/>
  <c r="U126" i="32"/>
  <c r="S126" i="32"/>
  <c r="T126" i="32"/>
  <c r="W126" i="32"/>
  <c r="V126" i="32"/>
  <c r="R126" i="32"/>
  <c r="W137" i="32"/>
  <c r="U137" i="32"/>
  <c r="S137" i="32"/>
  <c r="T137" i="32"/>
  <c r="R137" i="32"/>
  <c r="V137" i="32"/>
  <c r="U119" i="32"/>
  <c r="S119" i="32"/>
  <c r="W119" i="32"/>
  <c r="T119" i="32"/>
  <c r="R119" i="32"/>
  <c r="V119" i="32"/>
  <c r="W122" i="32"/>
  <c r="V122" i="32"/>
  <c r="T122" i="32"/>
  <c r="U122" i="32"/>
  <c r="R122" i="32"/>
  <c r="S122" i="32"/>
  <c r="V120" i="32"/>
  <c r="R120" i="32"/>
  <c r="W120" i="32"/>
  <c r="U120" i="32"/>
  <c r="T120" i="32"/>
  <c r="S120" i="32"/>
  <c r="V101" i="32"/>
  <c r="T101" i="32"/>
  <c r="R101" i="32"/>
  <c r="W101" i="32"/>
  <c r="P101" i="32"/>
  <c r="Q101" i="32" s="1"/>
  <c r="S101" i="32"/>
  <c r="U101" i="32"/>
  <c r="R117" i="32"/>
  <c r="W117" i="32"/>
  <c r="T117" i="32"/>
  <c r="S117" i="32"/>
  <c r="U117" i="32"/>
  <c r="V117" i="32"/>
  <c r="S288" i="32"/>
  <c r="V288" i="32"/>
  <c r="P288" i="32"/>
  <c r="Q288" i="32" s="1"/>
  <c r="T288" i="32"/>
  <c r="W288" i="32"/>
  <c r="U288" i="32"/>
  <c r="R288" i="32"/>
  <c r="W298" i="32"/>
  <c r="T298" i="32"/>
  <c r="V298" i="32"/>
  <c r="U298" i="32"/>
  <c r="R298" i="32"/>
  <c r="S298" i="32"/>
  <c r="P298" i="32"/>
  <c r="Q298" i="32" s="1"/>
  <c r="S292" i="32"/>
  <c r="U292" i="32"/>
  <c r="P292" i="32"/>
  <c r="Q292" i="32" s="1"/>
  <c r="V292" i="32"/>
  <c r="W292" i="32"/>
  <c r="T292" i="32"/>
  <c r="R292" i="32"/>
  <c r="T434" i="32"/>
  <c r="W434" i="32"/>
  <c r="U434" i="32"/>
  <c r="V434" i="32"/>
  <c r="S434" i="32"/>
  <c r="P434" i="32"/>
  <c r="Q434" i="32" s="1"/>
  <c r="R434" i="32"/>
  <c r="W436" i="32"/>
  <c r="R436" i="32"/>
  <c r="U436" i="32"/>
  <c r="V436" i="32"/>
  <c r="S436" i="32"/>
  <c r="T436" i="32"/>
  <c r="S87" i="32"/>
  <c r="R87" i="32"/>
  <c r="W87" i="32"/>
  <c r="V87" i="32"/>
  <c r="U87" i="32"/>
  <c r="T87" i="32"/>
  <c r="R71" i="32"/>
  <c r="U71" i="32"/>
  <c r="S71" i="32"/>
  <c r="W71" i="32"/>
  <c r="T71" i="32"/>
  <c r="V71" i="32"/>
  <c r="V63" i="32"/>
  <c r="W63" i="32"/>
  <c r="P63" i="32"/>
  <c r="Q63" i="32" s="1"/>
  <c r="R63" i="32"/>
  <c r="S63" i="32"/>
  <c r="T63" i="32"/>
  <c r="U63" i="32"/>
  <c r="S55" i="32"/>
  <c r="U55" i="32"/>
  <c r="V55" i="32"/>
  <c r="P55" i="32"/>
  <c r="Q55" i="32" s="1"/>
  <c r="W55" i="32"/>
  <c r="T55" i="32"/>
  <c r="R55" i="32"/>
  <c r="S78" i="32"/>
  <c r="U78" i="32"/>
  <c r="W78" i="32"/>
  <c r="R78" i="32"/>
  <c r="V78" i="32"/>
  <c r="T78" i="32"/>
  <c r="W66" i="32"/>
  <c r="V66" i="32"/>
  <c r="U66" i="32"/>
  <c r="R66" i="32"/>
  <c r="S66" i="32"/>
  <c r="T66" i="32"/>
  <c r="W60" i="32"/>
  <c r="S60" i="32"/>
  <c r="R60" i="32"/>
  <c r="P60" i="32"/>
  <c r="Q60" i="32" s="1"/>
  <c r="T60" i="32"/>
  <c r="V60" i="32"/>
  <c r="U60" i="32"/>
  <c r="V75" i="32"/>
  <c r="W75" i="32"/>
  <c r="R75" i="32"/>
  <c r="T75" i="32"/>
  <c r="S75" i="32"/>
  <c r="U75" i="32"/>
  <c r="T73" i="32"/>
  <c r="S73" i="32"/>
  <c r="R73" i="32"/>
  <c r="W73" i="32"/>
  <c r="V73" i="32"/>
  <c r="U73" i="32"/>
  <c r="V79" i="32"/>
  <c r="T79" i="32"/>
  <c r="R79" i="32"/>
  <c r="W79" i="32"/>
  <c r="S79" i="32"/>
  <c r="U79" i="32"/>
  <c r="W53" i="32"/>
  <c r="R53" i="32"/>
  <c r="S53" i="32"/>
  <c r="T53" i="32"/>
  <c r="U53" i="32"/>
  <c r="P53" i="32"/>
  <c r="Q53" i="32" s="1"/>
  <c r="V53" i="32"/>
  <c r="T386" i="32"/>
  <c r="W386" i="32"/>
  <c r="S386" i="32"/>
  <c r="R386" i="32"/>
  <c r="U386" i="32"/>
  <c r="V386" i="32"/>
  <c r="P386" i="32"/>
  <c r="Q386" i="32" s="1"/>
  <c r="R388" i="32"/>
  <c r="U388" i="32"/>
  <c r="V388" i="32"/>
  <c r="W388" i="32"/>
  <c r="T388" i="32"/>
  <c r="P388" i="32"/>
  <c r="Q388" i="32" s="1"/>
  <c r="S388" i="32"/>
  <c r="V483" i="32"/>
  <c r="S483" i="32"/>
  <c r="T483" i="32"/>
  <c r="U483" i="32"/>
  <c r="W483" i="32"/>
  <c r="R483" i="32"/>
  <c r="S482" i="32"/>
  <c r="W482" i="32"/>
  <c r="U482" i="32"/>
  <c r="V482" i="32"/>
  <c r="P482" i="32"/>
  <c r="Q482" i="32" s="1"/>
  <c r="R482" i="32"/>
  <c r="T482" i="32"/>
  <c r="S21" i="32"/>
  <c r="W21" i="32"/>
  <c r="U21" i="32"/>
  <c r="V21" i="32"/>
  <c r="R21" i="32"/>
  <c r="T21" i="32"/>
  <c r="T12" i="32"/>
  <c r="V12" i="32"/>
  <c r="W12" i="32"/>
  <c r="U12" i="32"/>
  <c r="S12" i="32"/>
  <c r="R12" i="32"/>
  <c r="T14" i="32"/>
  <c r="W14" i="32"/>
  <c r="U14" i="32"/>
  <c r="S14" i="32"/>
  <c r="V14" i="32"/>
  <c r="R14" i="32"/>
  <c r="U20" i="32"/>
  <c r="W20" i="32"/>
  <c r="R20" i="32"/>
  <c r="V20" i="32"/>
  <c r="T20" i="32"/>
  <c r="S20" i="32"/>
  <c r="U17" i="32"/>
  <c r="R17" i="32"/>
  <c r="T17" i="32"/>
  <c r="W17" i="32"/>
  <c r="S17" i="32"/>
  <c r="V17" i="32"/>
  <c r="R11" i="32"/>
  <c r="S11" i="32"/>
  <c r="U11" i="32"/>
  <c r="V11" i="32"/>
  <c r="W11" i="32"/>
  <c r="T11" i="32"/>
  <c r="T7" i="32"/>
  <c r="W7" i="32"/>
  <c r="S7" i="32"/>
  <c r="V7" i="32"/>
  <c r="U7" i="32"/>
  <c r="R7" i="32"/>
  <c r="R46" i="32"/>
  <c r="V46" i="32"/>
  <c r="S46" i="32"/>
  <c r="W46" i="32"/>
  <c r="T46" i="32"/>
  <c r="U46" i="32"/>
  <c r="W32" i="32"/>
  <c r="T32" i="32"/>
  <c r="R32" i="32"/>
  <c r="U32" i="32"/>
  <c r="S32" i="32"/>
  <c r="V32" i="32"/>
  <c r="S22" i="32"/>
  <c r="U22" i="32"/>
  <c r="R22" i="32"/>
  <c r="W22" i="32"/>
  <c r="T22" i="32"/>
  <c r="V22" i="32"/>
  <c r="V528" i="32"/>
  <c r="R528" i="32"/>
  <c r="T528" i="32"/>
  <c r="W528" i="32"/>
  <c r="S528" i="32"/>
  <c r="U528" i="32"/>
  <c r="U527" i="32"/>
  <c r="P527" i="32"/>
  <c r="Q527" i="32" s="1"/>
  <c r="W527" i="32"/>
  <c r="S527" i="32"/>
  <c r="V527" i="32"/>
  <c r="T527" i="32"/>
  <c r="R527" i="32"/>
  <c r="U162" i="32"/>
  <c r="V162" i="32"/>
  <c r="S162" i="32"/>
  <c r="T162" i="32"/>
  <c r="W162" i="32"/>
  <c r="R162" i="32"/>
  <c r="R148" i="32"/>
  <c r="T148" i="32"/>
  <c r="S148" i="32"/>
  <c r="W148" i="32"/>
  <c r="P148" i="32"/>
  <c r="Q148" i="32" s="1"/>
  <c r="V148" i="32"/>
  <c r="U148" i="32"/>
  <c r="U176" i="32"/>
  <c r="R176" i="32"/>
  <c r="V176" i="32"/>
  <c r="W176" i="32"/>
  <c r="T176" i="32"/>
  <c r="S176" i="32"/>
  <c r="R174" i="32"/>
  <c r="W174" i="32"/>
  <c r="V174" i="32"/>
  <c r="S174" i="32"/>
  <c r="U174" i="32"/>
  <c r="T174" i="32"/>
  <c r="T175" i="32"/>
  <c r="T177" i="32"/>
  <c r="W177" i="32"/>
  <c r="V177" i="32"/>
  <c r="R177" i="32"/>
  <c r="S177" i="32"/>
  <c r="U177" i="32"/>
  <c r="S169" i="32"/>
  <c r="T169" i="32"/>
  <c r="T158" i="32"/>
  <c r="U158" i="32"/>
  <c r="W158" i="32"/>
  <c r="P158" i="32"/>
  <c r="Q158" i="32" s="1"/>
  <c r="V158" i="32"/>
  <c r="R158" i="32"/>
  <c r="S158" i="32"/>
  <c r="P153" i="32"/>
  <c r="Q153" i="32" s="1"/>
  <c r="U153" i="32"/>
  <c r="W153" i="32"/>
  <c r="T153" i="32"/>
  <c r="S153" i="32"/>
  <c r="V153" i="32"/>
  <c r="R153" i="32"/>
  <c r="V161" i="32"/>
  <c r="R161" i="32"/>
  <c r="S161" i="32"/>
  <c r="U161" i="32"/>
  <c r="T161" i="32"/>
  <c r="W161" i="32"/>
  <c r="V180" i="32"/>
  <c r="W175" i="32" l="1"/>
  <c r="P338" i="32"/>
  <c r="Q338" i="32" s="1"/>
  <c r="U154" i="32"/>
  <c r="R164" i="32"/>
  <c r="R178" i="32"/>
  <c r="S340" i="32"/>
  <c r="U338" i="32"/>
  <c r="T338" i="32"/>
  <c r="Y338" i="32" s="1"/>
  <c r="U175" i="32"/>
  <c r="S154" i="32"/>
  <c r="U164" i="32"/>
  <c r="V178" i="32"/>
  <c r="T335" i="32"/>
  <c r="U345" i="32"/>
  <c r="W335" i="32"/>
  <c r="R175" i="32"/>
  <c r="R154" i="32"/>
  <c r="T164" i="32"/>
  <c r="W178" i="32"/>
  <c r="S345" i="32"/>
  <c r="U340" i="32"/>
  <c r="V175" i="32"/>
  <c r="N18" i="31"/>
  <c r="P154" i="32"/>
  <c r="Q154" i="32" s="1"/>
  <c r="Y154" i="32" s="1"/>
  <c r="S164" i="32"/>
  <c r="T345" i="32"/>
  <c r="U335" i="32"/>
  <c r="W345" i="32"/>
  <c r="S338" i="32"/>
  <c r="R335" i="32"/>
  <c r="R340" i="32"/>
  <c r="V338" i="32"/>
  <c r="W169" i="32"/>
  <c r="R184" i="32"/>
  <c r="U346" i="32"/>
  <c r="R169" i="32"/>
  <c r="T184" i="32"/>
  <c r="R343" i="32"/>
  <c r="W346" i="32"/>
  <c r="U169" i="32"/>
  <c r="V184" i="32"/>
  <c r="P343" i="32"/>
  <c r="Q343" i="32" s="1"/>
  <c r="W163" i="32"/>
  <c r="U172" i="32"/>
  <c r="S346" i="32"/>
  <c r="U184" i="32"/>
  <c r="T163" i="32"/>
  <c r="T172" i="32"/>
  <c r="U343" i="32"/>
  <c r="W343" i="32"/>
  <c r="U163" i="32"/>
  <c r="S172" i="32"/>
  <c r="T343" i="32"/>
  <c r="R163" i="32"/>
  <c r="W172" i="32"/>
  <c r="V346" i="32"/>
  <c r="G113" i="32"/>
  <c r="K113" i="32"/>
  <c r="F114" i="32"/>
  <c r="H112" i="32"/>
  <c r="M112" i="32"/>
  <c r="N112" i="32" s="1"/>
  <c r="T180" i="32"/>
  <c r="W182" i="32"/>
  <c r="S152" i="32"/>
  <c r="X152" i="32" s="1"/>
  <c r="R179" i="32"/>
  <c r="S337" i="32"/>
  <c r="S180" i="32"/>
  <c r="V182" i="32"/>
  <c r="R152" i="32"/>
  <c r="T179" i="32"/>
  <c r="V337" i="32"/>
  <c r="U180" i="32"/>
  <c r="S182" i="32"/>
  <c r="W152" i="32"/>
  <c r="V179" i="32"/>
  <c r="W337" i="32"/>
  <c r="R180" i="32"/>
  <c r="T182" i="32"/>
  <c r="U152" i="32"/>
  <c r="U337" i="32"/>
  <c r="Z337" i="32" s="1"/>
  <c r="J14" i="34" s="1"/>
  <c r="T152" i="32"/>
  <c r="Y152" i="32" s="1"/>
  <c r="P337" i="32"/>
  <c r="Q337" i="32" s="1"/>
  <c r="W179" i="32"/>
  <c r="R337" i="32"/>
  <c r="T339" i="32"/>
  <c r="R339" i="32"/>
  <c r="U339" i="32"/>
  <c r="M666" i="32"/>
  <c r="N666" i="32" s="1"/>
  <c r="O666" i="32" s="1"/>
  <c r="M667" i="32"/>
  <c r="N667" i="32" s="1"/>
  <c r="O667" i="32" s="1"/>
  <c r="O714" i="32"/>
  <c r="O715" i="32"/>
  <c r="O716" i="32"/>
  <c r="O713" i="32"/>
  <c r="P713" i="32"/>
  <c r="Q713" i="32" s="1"/>
  <c r="O712" i="32"/>
  <c r="P712" i="32"/>
  <c r="Q712" i="32" s="1"/>
  <c r="Y336" i="32"/>
  <c r="D43" i="31"/>
  <c r="E43" i="31"/>
  <c r="Z341" i="32"/>
  <c r="J18" i="34" s="1"/>
  <c r="AB336" i="32"/>
  <c r="AA336" i="32"/>
  <c r="F21" i="31"/>
  <c r="L21" i="31" s="1"/>
  <c r="G22" i="41"/>
  <c r="D44" i="41"/>
  <c r="G720" i="32"/>
  <c r="H720" i="32" s="1"/>
  <c r="X342" i="32"/>
  <c r="Z336" i="32"/>
  <c r="J13" i="34" s="1"/>
  <c r="X336" i="32"/>
  <c r="M20" i="31"/>
  <c r="V392" i="32"/>
  <c r="Y342" i="32"/>
  <c r="U438" i="32"/>
  <c r="Y344" i="32"/>
  <c r="U392" i="32"/>
  <c r="T392" i="32"/>
  <c r="M623" i="32"/>
  <c r="N623" i="32" s="1"/>
  <c r="O623" i="32" s="1"/>
  <c r="H623" i="32"/>
  <c r="Z342" i="32"/>
  <c r="J19" i="34" s="1"/>
  <c r="F624" i="32"/>
  <c r="F576" i="32"/>
  <c r="K576" i="32" s="1"/>
  <c r="Y341" i="32"/>
  <c r="X344" i="32"/>
  <c r="X341" i="32"/>
  <c r="AB341" i="32"/>
  <c r="AB342" i="32"/>
  <c r="AA342" i="32"/>
  <c r="F721" i="32"/>
  <c r="K721" i="32" s="1"/>
  <c r="R269" i="32"/>
  <c r="U348" i="32"/>
  <c r="U576" i="32"/>
  <c r="S438" i="32"/>
  <c r="W392" i="32"/>
  <c r="S269" i="32"/>
  <c r="V576" i="32"/>
  <c r="T438" i="32"/>
  <c r="V348" i="32"/>
  <c r="T576" i="32"/>
  <c r="L20" i="31"/>
  <c r="U530" i="32"/>
  <c r="V438" i="32"/>
  <c r="AA344" i="32"/>
  <c r="S348" i="32"/>
  <c r="W348" i="32"/>
  <c r="S485" i="32"/>
  <c r="Z344" i="32"/>
  <c r="J21" i="34" s="1"/>
  <c r="T485" i="32"/>
  <c r="AB344" i="32"/>
  <c r="R348" i="32"/>
  <c r="P65" i="32"/>
  <c r="Q65" i="32" s="1"/>
  <c r="AA65" i="32" s="1"/>
  <c r="P299" i="32"/>
  <c r="Q299" i="32" s="1"/>
  <c r="Y299" i="32" s="1"/>
  <c r="R392" i="32"/>
  <c r="N19" i="31"/>
  <c r="W438" i="32"/>
  <c r="H36" i="31"/>
  <c r="H24" i="31"/>
  <c r="AB153" i="32"/>
  <c r="Y153" i="32"/>
  <c r="X153" i="32"/>
  <c r="Z153" i="32"/>
  <c r="F14" i="34" s="1"/>
  <c r="AA153" i="32"/>
  <c r="Y298" i="32"/>
  <c r="AA298" i="32"/>
  <c r="Z298" i="32"/>
  <c r="I21" i="34" s="1"/>
  <c r="AB298" i="32"/>
  <c r="X298" i="32"/>
  <c r="AB108" i="32"/>
  <c r="X108" i="32"/>
  <c r="Z108" i="32"/>
  <c r="E15" i="34" s="1"/>
  <c r="AA108" i="32"/>
  <c r="Y108" i="32"/>
  <c r="K39" i="41"/>
  <c r="L270" i="32"/>
  <c r="R270" i="32" s="1"/>
  <c r="L531" i="32"/>
  <c r="V531" i="32" s="1"/>
  <c r="U301" i="32"/>
  <c r="Y157" i="32"/>
  <c r="Z157" i="32"/>
  <c r="F18" i="34" s="1"/>
  <c r="X157" i="32"/>
  <c r="AA157" i="32"/>
  <c r="AB157" i="32"/>
  <c r="T214" i="32"/>
  <c r="S214" i="32"/>
  <c r="R214" i="32"/>
  <c r="W214" i="32"/>
  <c r="U214" i="32"/>
  <c r="V214" i="32"/>
  <c r="S200" i="32"/>
  <c r="W200" i="32"/>
  <c r="P200" i="32"/>
  <c r="Q200" i="32" s="1"/>
  <c r="V200" i="32"/>
  <c r="U200" i="32"/>
  <c r="T200" i="32"/>
  <c r="R200" i="32"/>
  <c r="S217" i="32"/>
  <c r="W217" i="32"/>
  <c r="R217" i="32"/>
  <c r="V217" i="32"/>
  <c r="U217" i="32"/>
  <c r="T217" i="32"/>
  <c r="W205" i="32"/>
  <c r="S205" i="32"/>
  <c r="P205" i="32"/>
  <c r="Q205" i="32" s="1"/>
  <c r="R205" i="32"/>
  <c r="V205" i="32"/>
  <c r="U205" i="32"/>
  <c r="T205" i="32"/>
  <c r="Y105" i="32"/>
  <c r="AB105" i="32"/>
  <c r="Z105" i="32"/>
  <c r="E12" i="34" s="1"/>
  <c r="AA105" i="32"/>
  <c r="X105" i="32"/>
  <c r="G162" i="32"/>
  <c r="K162" i="32"/>
  <c r="F163" i="32"/>
  <c r="Z154" i="32"/>
  <c r="F15" i="34" s="1"/>
  <c r="AB524" i="32"/>
  <c r="AA524" i="32"/>
  <c r="X524" i="32"/>
  <c r="Y524" i="32"/>
  <c r="Z524" i="32"/>
  <c r="N17" i="34" s="1"/>
  <c r="Y64" i="32"/>
  <c r="AA64" i="32"/>
  <c r="Z64" i="32"/>
  <c r="D17" i="34" s="1"/>
  <c r="X64" i="32"/>
  <c r="AB64" i="32"/>
  <c r="AA337" i="32"/>
  <c r="X337" i="32"/>
  <c r="AB337" i="32"/>
  <c r="Y337" i="32"/>
  <c r="S573" i="32"/>
  <c r="R573" i="32"/>
  <c r="P573" i="32"/>
  <c r="Q573" i="32" s="1"/>
  <c r="W573" i="32"/>
  <c r="U573" i="32"/>
  <c r="V573" i="32"/>
  <c r="T573" i="32"/>
  <c r="K672" i="32"/>
  <c r="G672" i="32"/>
  <c r="F393" i="32"/>
  <c r="L302" i="32"/>
  <c r="W302" i="32" s="1"/>
  <c r="Y149" i="32"/>
  <c r="AA149" i="32"/>
  <c r="Z149" i="32"/>
  <c r="F10" i="34" s="1"/>
  <c r="AB149" i="32"/>
  <c r="X149" i="32"/>
  <c r="AA159" i="32"/>
  <c r="Y159" i="32"/>
  <c r="Z159" i="32"/>
  <c r="F20" i="34" s="1"/>
  <c r="AB159" i="32"/>
  <c r="X159" i="32"/>
  <c r="AA54" i="32"/>
  <c r="Z54" i="32"/>
  <c r="D7" i="34" s="1"/>
  <c r="X54" i="32"/>
  <c r="Y54" i="32"/>
  <c r="AB54" i="32"/>
  <c r="AA435" i="32"/>
  <c r="Y435" i="32"/>
  <c r="AB435" i="32"/>
  <c r="X435" i="32"/>
  <c r="Z435" i="32"/>
  <c r="L20" i="34" s="1"/>
  <c r="Y109" i="32"/>
  <c r="AB109" i="32"/>
  <c r="X109" i="32"/>
  <c r="AA109" i="32"/>
  <c r="Z109" i="32"/>
  <c r="E16" i="34" s="1"/>
  <c r="F530" i="32"/>
  <c r="M719" i="32"/>
  <c r="N719" i="32" s="1"/>
  <c r="O719" i="32" s="1"/>
  <c r="H719" i="32"/>
  <c r="Z148" i="32"/>
  <c r="F9" i="34" s="1"/>
  <c r="AA148" i="32"/>
  <c r="Y148" i="32"/>
  <c r="AB148" i="32"/>
  <c r="X148" i="32"/>
  <c r="Y60" i="32"/>
  <c r="AB60" i="32"/>
  <c r="Z60" i="32"/>
  <c r="D13" i="34" s="1"/>
  <c r="AA60" i="32"/>
  <c r="X60" i="32"/>
  <c r="X292" i="32"/>
  <c r="Y292" i="32"/>
  <c r="AB292" i="32"/>
  <c r="AA292" i="32"/>
  <c r="Z292" i="32"/>
  <c r="I15" i="34" s="1"/>
  <c r="H208" i="32"/>
  <c r="M208" i="32"/>
  <c r="N208" i="32" s="1"/>
  <c r="O208" i="32" s="1"/>
  <c r="K437" i="32"/>
  <c r="G437" i="32"/>
  <c r="H38" i="31"/>
  <c r="K21" i="32"/>
  <c r="G21" i="32"/>
  <c r="F22" i="32"/>
  <c r="W301" i="32"/>
  <c r="AA152" i="32"/>
  <c r="Z152" i="32"/>
  <c r="F13" i="34" s="1"/>
  <c r="AB152" i="32"/>
  <c r="R231" i="32"/>
  <c r="V231" i="32"/>
  <c r="U231" i="32"/>
  <c r="W231" i="32"/>
  <c r="S231" i="32"/>
  <c r="T231" i="32"/>
  <c r="R227" i="32"/>
  <c r="W227" i="32"/>
  <c r="V227" i="32"/>
  <c r="T227" i="32"/>
  <c r="U227" i="32"/>
  <c r="S227" i="32"/>
  <c r="U195" i="32"/>
  <c r="W195" i="32"/>
  <c r="V195" i="32"/>
  <c r="T195" i="32"/>
  <c r="R195" i="32"/>
  <c r="P195" i="32"/>
  <c r="Q195" i="32" s="1"/>
  <c r="S195" i="32"/>
  <c r="V199" i="32"/>
  <c r="U199" i="32"/>
  <c r="W199" i="32"/>
  <c r="P199" i="32"/>
  <c r="Q199" i="32" s="1"/>
  <c r="T199" i="32"/>
  <c r="S199" i="32"/>
  <c r="R199" i="32"/>
  <c r="W194" i="32"/>
  <c r="S194" i="32"/>
  <c r="R194" i="32"/>
  <c r="P194" i="32"/>
  <c r="Q194" i="32" s="1"/>
  <c r="V194" i="32"/>
  <c r="T194" i="32"/>
  <c r="U194" i="32"/>
  <c r="S229" i="32"/>
  <c r="U229" i="32"/>
  <c r="T229" i="32"/>
  <c r="W229" i="32"/>
  <c r="V229" i="32"/>
  <c r="R229" i="32"/>
  <c r="S201" i="32"/>
  <c r="U201" i="32"/>
  <c r="T201" i="32"/>
  <c r="R201" i="32"/>
  <c r="W201" i="32"/>
  <c r="V201" i="32"/>
  <c r="P201" i="32"/>
  <c r="Q201" i="32" s="1"/>
  <c r="U226" i="32"/>
  <c r="R226" i="32"/>
  <c r="W226" i="32"/>
  <c r="T226" i="32"/>
  <c r="V226" i="32"/>
  <c r="S226" i="32"/>
  <c r="T221" i="32"/>
  <c r="V221" i="32"/>
  <c r="U221" i="32"/>
  <c r="S221" i="32"/>
  <c r="W221" i="32"/>
  <c r="R221" i="32"/>
  <c r="U210" i="32"/>
  <c r="S210" i="32"/>
  <c r="W210" i="32"/>
  <c r="T210" i="32"/>
  <c r="V210" i="32"/>
  <c r="R210" i="32"/>
  <c r="Y525" i="32"/>
  <c r="X525" i="32"/>
  <c r="AA525" i="32"/>
  <c r="AB525" i="32"/>
  <c r="Z525" i="32"/>
  <c r="N18" i="34" s="1"/>
  <c r="Z61" i="32"/>
  <c r="D14" i="34" s="1"/>
  <c r="X61" i="32"/>
  <c r="AA61" i="32"/>
  <c r="AB61" i="32"/>
  <c r="Y61" i="32"/>
  <c r="Z295" i="32"/>
  <c r="I18" i="34" s="1"/>
  <c r="Y295" i="32"/>
  <c r="AA295" i="32"/>
  <c r="AB295" i="32"/>
  <c r="X295" i="32"/>
  <c r="X246" i="32"/>
  <c r="AB246" i="32"/>
  <c r="Y246" i="32"/>
  <c r="Z246" i="32"/>
  <c r="H15" i="34" s="1"/>
  <c r="AA246" i="32"/>
  <c r="X250" i="32"/>
  <c r="Z250" i="32"/>
  <c r="H19" i="34" s="1"/>
  <c r="Y250" i="32"/>
  <c r="AA250" i="32"/>
  <c r="AB250" i="32"/>
  <c r="Y244" i="32"/>
  <c r="AB244" i="32"/>
  <c r="X244" i="32"/>
  <c r="Z244" i="32"/>
  <c r="H13" i="34" s="1"/>
  <c r="AA244" i="32"/>
  <c r="V269" i="32"/>
  <c r="W269" i="32"/>
  <c r="K255" i="32"/>
  <c r="G255" i="32"/>
  <c r="F256" i="32"/>
  <c r="G485" i="32"/>
  <c r="K485" i="32"/>
  <c r="V485" i="32"/>
  <c r="S576" i="32"/>
  <c r="AB147" i="32"/>
  <c r="Y147" i="32"/>
  <c r="Z147" i="32"/>
  <c r="F8" i="34" s="1"/>
  <c r="AA147" i="32"/>
  <c r="X147" i="32"/>
  <c r="X523" i="32"/>
  <c r="Y523" i="32"/>
  <c r="AA523" i="32"/>
  <c r="AB523" i="32"/>
  <c r="Z523" i="32"/>
  <c r="N16" i="34" s="1"/>
  <c r="Z382" i="32"/>
  <c r="K13" i="34" s="1"/>
  <c r="Y382" i="32"/>
  <c r="X382" i="32"/>
  <c r="AB382" i="32"/>
  <c r="AA382" i="32"/>
  <c r="P390" i="32"/>
  <c r="Q390" i="32" s="1"/>
  <c r="AB431" i="32"/>
  <c r="Y431" i="32"/>
  <c r="X431" i="32"/>
  <c r="Z431" i="32"/>
  <c r="L16" i="34" s="1"/>
  <c r="AA431" i="32"/>
  <c r="AA104" i="32"/>
  <c r="X104" i="32"/>
  <c r="Z104" i="32"/>
  <c r="E11" i="34" s="1"/>
  <c r="AB104" i="32"/>
  <c r="Y104" i="32"/>
  <c r="AA252" i="32"/>
  <c r="Z252" i="32"/>
  <c r="H21" i="34" s="1"/>
  <c r="Y252" i="32"/>
  <c r="X252" i="32"/>
  <c r="AB252" i="32"/>
  <c r="AB245" i="32"/>
  <c r="AA245" i="32"/>
  <c r="X245" i="32"/>
  <c r="Z245" i="32"/>
  <c r="H14" i="34" s="1"/>
  <c r="Y245" i="32"/>
  <c r="W574" i="32"/>
  <c r="T574" i="32"/>
  <c r="V574" i="32"/>
  <c r="U574" i="32"/>
  <c r="S574" i="32"/>
  <c r="R574" i="32"/>
  <c r="X345" i="32"/>
  <c r="Z345" i="32"/>
  <c r="J22" i="34" s="1"/>
  <c r="AB345" i="32"/>
  <c r="AA345" i="32"/>
  <c r="Y345" i="32"/>
  <c r="L393" i="32"/>
  <c r="W393" i="32" s="1"/>
  <c r="F486" i="32"/>
  <c r="AA477" i="32"/>
  <c r="Z477" i="32"/>
  <c r="M16" i="34" s="1"/>
  <c r="AB477" i="32"/>
  <c r="X477" i="32"/>
  <c r="Y477" i="32"/>
  <c r="AB481" i="32"/>
  <c r="AA481" i="32"/>
  <c r="Z481" i="32"/>
  <c r="M20" i="34" s="1"/>
  <c r="Y481" i="32"/>
  <c r="X481" i="32"/>
  <c r="AB385" i="32"/>
  <c r="AA385" i="32"/>
  <c r="Y385" i="32"/>
  <c r="Z385" i="32"/>
  <c r="K16" i="34" s="1"/>
  <c r="X385" i="32"/>
  <c r="X384" i="32"/>
  <c r="Y384" i="32"/>
  <c r="AB384" i="32"/>
  <c r="AA384" i="32"/>
  <c r="Z384" i="32"/>
  <c r="K15" i="34" s="1"/>
  <c r="X58" i="32"/>
  <c r="Z58" i="32"/>
  <c r="D11" i="34" s="1"/>
  <c r="AA58" i="32"/>
  <c r="Y58" i="32"/>
  <c r="AB58" i="32"/>
  <c r="Z106" i="32"/>
  <c r="E13" i="34" s="1"/>
  <c r="Y106" i="32"/>
  <c r="X106" i="32"/>
  <c r="AB106" i="32"/>
  <c r="AA106" i="32"/>
  <c r="AB111" i="32"/>
  <c r="Z111" i="32"/>
  <c r="E18" i="34" s="1"/>
  <c r="AA111" i="32"/>
  <c r="X111" i="32"/>
  <c r="Y111" i="32"/>
  <c r="Y248" i="32"/>
  <c r="Z248" i="32"/>
  <c r="H17" i="34" s="1"/>
  <c r="AA248" i="32"/>
  <c r="X248" i="32"/>
  <c r="AB248" i="32"/>
  <c r="T530" i="32"/>
  <c r="S530" i="32"/>
  <c r="V530" i="32"/>
  <c r="K41" i="41"/>
  <c r="M720" i="32"/>
  <c r="N720" i="32" s="1"/>
  <c r="O720" i="32" s="1"/>
  <c r="AA388" i="32"/>
  <c r="X388" i="32"/>
  <c r="Z388" i="32"/>
  <c r="K19" i="34" s="1"/>
  <c r="AB388" i="32"/>
  <c r="Y388" i="32"/>
  <c r="AA338" i="32"/>
  <c r="Z338" i="32"/>
  <c r="J15" i="34" s="1"/>
  <c r="X338" i="32"/>
  <c r="AB338" i="32"/>
  <c r="G67" i="32"/>
  <c r="K67" i="32"/>
  <c r="F68" i="32"/>
  <c r="T301" i="32"/>
  <c r="U196" i="32"/>
  <c r="S196" i="32"/>
  <c r="W196" i="32"/>
  <c r="P196" i="32"/>
  <c r="Q196" i="32" s="1"/>
  <c r="R196" i="32"/>
  <c r="T196" i="32"/>
  <c r="V196" i="32"/>
  <c r="T211" i="32"/>
  <c r="S211" i="32"/>
  <c r="U211" i="32"/>
  <c r="W211" i="32"/>
  <c r="V211" i="32"/>
  <c r="R211" i="32"/>
  <c r="AB343" i="32"/>
  <c r="Y343" i="32"/>
  <c r="X343" i="32"/>
  <c r="AA343" i="32"/>
  <c r="Z343" i="32"/>
  <c r="J20" i="34" s="1"/>
  <c r="M668" i="32"/>
  <c r="N668" i="32" s="1"/>
  <c r="O668" i="32" s="1"/>
  <c r="M669" i="32"/>
  <c r="N669" i="32" s="1"/>
  <c r="O669" i="32" s="1"/>
  <c r="Y527" i="32"/>
  <c r="X527" i="32"/>
  <c r="AA527" i="32"/>
  <c r="AB527" i="32"/>
  <c r="Z527" i="32"/>
  <c r="N20" i="34" s="1"/>
  <c r="Z386" i="32"/>
  <c r="K17" i="34" s="1"/>
  <c r="Y386" i="32"/>
  <c r="AA386" i="32"/>
  <c r="X386" i="32"/>
  <c r="AB386" i="32"/>
  <c r="X55" i="32"/>
  <c r="Z55" i="32"/>
  <c r="D8" i="34" s="1"/>
  <c r="AB55" i="32"/>
  <c r="AA55" i="32"/>
  <c r="Y55" i="32"/>
  <c r="Y63" i="32"/>
  <c r="Z63" i="32"/>
  <c r="D16" i="34" s="1"/>
  <c r="X63" i="32"/>
  <c r="AB63" i="32"/>
  <c r="AA63" i="32"/>
  <c r="X101" i="32"/>
  <c r="AA101" i="32"/>
  <c r="Z101" i="32"/>
  <c r="E8" i="34" s="1"/>
  <c r="AB101" i="32"/>
  <c r="Y101" i="32"/>
  <c r="G529" i="32"/>
  <c r="K529" i="32"/>
  <c r="P346" i="32"/>
  <c r="Q346" i="32" s="1"/>
  <c r="O346" i="32"/>
  <c r="L349" i="32"/>
  <c r="V349" i="32" s="1"/>
  <c r="H66" i="32"/>
  <c r="M66" i="32"/>
  <c r="N66" i="32" s="1"/>
  <c r="S301" i="32"/>
  <c r="R301" i="32"/>
  <c r="F348" i="32"/>
  <c r="AA151" i="32"/>
  <c r="Z151" i="32"/>
  <c r="F12" i="34" s="1"/>
  <c r="Y151" i="32"/>
  <c r="AB151" i="32"/>
  <c r="X151" i="32"/>
  <c r="R203" i="32"/>
  <c r="T203" i="32"/>
  <c r="U203" i="32"/>
  <c r="W203" i="32"/>
  <c r="V203" i="32"/>
  <c r="P203" i="32"/>
  <c r="Q203" i="32" s="1"/>
  <c r="S203" i="32"/>
  <c r="U213" i="32"/>
  <c r="V213" i="32"/>
  <c r="S213" i="32"/>
  <c r="R213" i="32"/>
  <c r="T213" i="32"/>
  <c r="W213" i="32"/>
  <c r="S202" i="32"/>
  <c r="V202" i="32"/>
  <c r="P202" i="32"/>
  <c r="Q202" i="32" s="1"/>
  <c r="R202" i="32"/>
  <c r="W202" i="32"/>
  <c r="U202" i="32"/>
  <c r="T202" i="32"/>
  <c r="T216" i="32"/>
  <c r="R216" i="32"/>
  <c r="V216" i="32"/>
  <c r="W216" i="32"/>
  <c r="U216" i="32"/>
  <c r="S216" i="32"/>
  <c r="T197" i="32"/>
  <c r="P197" i="32"/>
  <c r="Q197" i="32" s="1"/>
  <c r="V197" i="32"/>
  <c r="U197" i="32"/>
  <c r="S197" i="32"/>
  <c r="R197" i="32"/>
  <c r="W197" i="32"/>
  <c r="S218" i="32"/>
  <c r="V218" i="32"/>
  <c r="W218" i="32"/>
  <c r="U218" i="32"/>
  <c r="R218" i="32"/>
  <c r="T218" i="32"/>
  <c r="U228" i="32"/>
  <c r="S228" i="32"/>
  <c r="V228" i="32"/>
  <c r="W228" i="32"/>
  <c r="T228" i="32"/>
  <c r="R228" i="32"/>
  <c r="U207" i="32"/>
  <c r="W207" i="32"/>
  <c r="T207" i="32"/>
  <c r="R207" i="32"/>
  <c r="P207" i="32"/>
  <c r="Q207" i="32" s="1"/>
  <c r="S207" i="32"/>
  <c r="V207" i="32"/>
  <c r="S208" i="32"/>
  <c r="W208" i="32"/>
  <c r="R208" i="32"/>
  <c r="V208" i="32"/>
  <c r="U208" i="32"/>
  <c r="T208" i="32"/>
  <c r="W212" i="32"/>
  <c r="R212" i="32"/>
  <c r="S212" i="32"/>
  <c r="T212" i="32"/>
  <c r="U212" i="32"/>
  <c r="V212" i="32"/>
  <c r="N11" i="31"/>
  <c r="X476" i="32"/>
  <c r="Z476" i="32"/>
  <c r="M15" i="34" s="1"/>
  <c r="AB476" i="32"/>
  <c r="Y476" i="32"/>
  <c r="AA476" i="32"/>
  <c r="AB387" i="32"/>
  <c r="Z387" i="32"/>
  <c r="K18" i="34" s="1"/>
  <c r="AA387" i="32"/>
  <c r="Y387" i="32"/>
  <c r="X387" i="32"/>
  <c r="Y249" i="32"/>
  <c r="AB249" i="32"/>
  <c r="AA249" i="32"/>
  <c r="X249" i="32"/>
  <c r="Z249" i="32"/>
  <c r="H18" i="34" s="1"/>
  <c r="M670" i="32"/>
  <c r="N670" i="32" s="1"/>
  <c r="O670" i="32" s="1"/>
  <c r="T269" i="32"/>
  <c r="M254" i="32"/>
  <c r="N254" i="32" s="1"/>
  <c r="H254" i="32"/>
  <c r="U485" i="32"/>
  <c r="R485" i="32"/>
  <c r="M161" i="32"/>
  <c r="N161" i="32" s="1"/>
  <c r="H161" i="32"/>
  <c r="R576" i="32"/>
  <c r="Z150" i="32"/>
  <c r="F11" i="34" s="1"/>
  <c r="AB150" i="32"/>
  <c r="Y150" i="32"/>
  <c r="X150" i="32"/>
  <c r="AA150" i="32"/>
  <c r="Y479" i="32"/>
  <c r="Z479" i="32"/>
  <c r="M18" i="34" s="1"/>
  <c r="AA479" i="32"/>
  <c r="X479" i="32"/>
  <c r="AB479" i="32"/>
  <c r="AA59" i="32"/>
  <c r="AB59" i="32"/>
  <c r="Y59" i="32"/>
  <c r="X59" i="32"/>
  <c r="Z59" i="32"/>
  <c r="D12" i="34" s="1"/>
  <c r="AA430" i="32"/>
  <c r="Z430" i="32"/>
  <c r="L15" i="34" s="1"/>
  <c r="Y430" i="32"/>
  <c r="AB430" i="32"/>
  <c r="X430" i="32"/>
  <c r="AA296" i="32"/>
  <c r="X296" i="32"/>
  <c r="Y296" i="32"/>
  <c r="AB296" i="32"/>
  <c r="Z296" i="32"/>
  <c r="I19" i="34" s="1"/>
  <c r="AA294" i="32"/>
  <c r="Y294" i="32"/>
  <c r="AB294" i="32"/>
  <c r="Z294" i="32"/>
  <c r="I17" i="34" s="1"/>
  <c r="X294" i="32"/>
  <c r="Y243" i="32"/>
  <c r="Z243" i="32"/>
  <c r="H12" i="34" s="1"/>
  <c r="AA243" i="32"/>
  <c r="AB243" i="32"/>
  <c r="X243" i="32"/>
  <c r="P253" i="32"/>
  <c r="Q253" i="32" s="1"/>
  <c r="V571" i="32"/>
  <c r="P571" i="32"/>
  <c r="Q571" i="32" s="1"/>
  <c r="W571" i="32"/>
  <c r="S571" i="32"/>
  <c r="U571" i="32"/>
  <c r="T571" i="32"/>
  <c r="R571" i="32"/>
  <c r="V572" i="32"/>
  <c r="T572" i="32"/>
  <c r="W572" i="32"/>
  <c r="P572" i="32"/>
  <c r="Q572" i="32" s="1"/>
  <c r="U572" i="32"/>
  <c r="S572" i="32"/>
  <c r="R572" i="32"/>
  <c r="Y339" i="32"/>
  <c r="AB339" i="32"/>
  <c r="AA339" i="32"/>
  <c r="X339" i="32"/>
  <c r="Z339" i="32"/>
  <c r="J16" i="34" s="1"/>
  <c r="L486" i="32"/>
  <c r="T486" i="32" s="1"/>
  <c r="X526" i="32"/>
  <c r="AB526" i="32"/>
  <c r="Y526" i="32"/>
  <c r="AA526" i="32"/>
  <c r="Z526" i="32"/>
  <c r="N19" i="34" s="1"/>
  <c r="AA480" i="32"/>
  <c r="AB480" i="32"/>
  <c r="Z480" i="32"/>
  <c r="M19" i="34" s="1"/>
  <c r="Y480" i="32"/>
  <c r="X480" i="32"/>
  <c r="AB383" i="32"/>
  <c r="X383" i="32"/>
  <c r="Z383" i="32"/>
  <c r="K14" i="34" s="1"/>
  <c r="Y383" i="32"/>
  <c r="AA383" i="32"/>
  <c r="Y56" i="32"/>
  <c r="AA56" i="32"/>
  <c r="X56" i="32"/>
  <c r="Z56" i="32"/>
  <c r="D9" i="34" s="1"/>
  <c r="AB56" i="32"/>
  <c r="Y429" i="32"/>
  <c r="X429" i="32"/>
  <c r="Z429" i="32"/>
  <c r="L14" i="34" s="1"/>
  <c r="AB429" i="32"/>
  <c r="AA429" i="32"/>
  <c r="AB297" i="32"/>
  <c r="Y297" i="32"/>
  <c r="X297" i="32"/>
  <c r="Z297" i="32"/>
  <c r="I20" i="34" s="1"/>
  <c r="AA297" i="32"/>
  <c r="Z289" i="32"/>
  <c r="I12" i="34" s="1"/>
  <c r="AA289" i="32"/>
  <c r="AB289" i="32"/>
  <c r="X289" i="32"/>
  <c r="Y289" i="32"/>
  <c r="AA102" i="32"/>
  <c r="Z102" i="32"/>
  <c r="E9" i="34" s="1"/>
  <c r="X102" i="32"/>
  <c r="AB102" i="32"/>
  <c r="Y102" i="32"/>
  <c r="AA100" i="32"/>
  <c r="AB100" i="32"/>
  <c r="Y100" i="32"/>
  <c r="Z100" i="32"/>
  <c r="E7" i="34" s="1"/>
  <c r="X100" i="32"/>
  <c r="R530" i="32"/>
  <c r="K40" i="41"/>
  <c r="AA158" i="32"/>
  <c r="Y158" i="32"/>
  <c r="Z158" i="32"/>
  <c r="F19" i="34" s="1"/>
  <c r="X158" i="32"/>
  <c r="AB158" i="32"/>
  <c r="K209" i="32"/>
  <c r="G209" i="32"/>
  <c r="F210" i="32"/>
  <c r="G43" i="31"/>
  <c r="E44" i="31"/>
  <c r="L439" i="32"/>
  <c r="V439" i="32" s="1"/>
  <c r="S230" i="32"/>
  <c r="U230" i="32"/>
  <c r="V230" i="32"/>
  <c r="T230" i="32"/>
  <c r="R230" i="32"/>
  <c r="W230" i="32"/>
  <c r="V219" i="32"/>
  <c r="S219" i="32"/>
  <c r="R219" i="32"/>
  <c r="U219" i="32"/>
  <c r="W219" i="32"/>
  <c r="T219" i="32"/>
  <c r="U204" i="32"/>
  <c r="T204" i="32"/>
  <c r="V204" i="32"/>
  <c r="P204" i="32"/>
  <c r="Q204" i="32" s="1"/>
  <c r="R204" i="32"/>
  <c r="S204" i="32"/>
  <c r="W204" i="32"/>
  <c r="AA433" i="32"/>
  <c r="Z433" i="32"/>
  <c r="L18" i="34" s="1"/>
  <c r="AB433" i="32"/>
  <c r="X433" i="32"/>
  <c r="Y433" i="32"/>
  <c r="Z290" i="32"/>
  <c r="I13" i="34" s="1"/>
  <c r="Y290" i="32"/>
  <c r="AB290" i="32"/>
  <c r="X290" i="32"/>
  <c r="AA290" i="32"/>
  <c r="Y482" i="32"/>
  <c r="Z482" i="32"/>
  <c r="M21" i="34" s="1"/>
  <c r="X482" i="32"/>
  <c r="AA482" i="32"/>
  <c r="AB482" i="32"/>
  <c r="Z53" i="32"/>
  <c r="D6" i="34" s="1"/>
  <c r="X53" i="32"/>
  <c r="AA53" i="32"/>
  <c r="AB53" i="32"/>
  <c r="Y53" i="32"/>
  <c r="AA434" i="32"/>
  <c r="Z434" i="32"/>
  <c r="L19" i="34" s="1"/>
  <c r="Y434" i="32"/>
  <c r="X434" i="32"/>
  <c r="AB434" i="32"/>
  <c r="X288" i="32"/>
  <c r="Y288" i="32"/>
  <c r="Z288" i="32"/>
  <c r="I11" i="34" s="1"/>
  <c r="AA288" i="32"/>
  <c r="AB288" i="32"/>
  <c r="Z251" i="32"/>
  <c r="H20" i="34" s="1"/>
  <c r="Y251" i="32"/>
  <c r="AA251" i="32"/>
  <c r="AB251" i="32"/>
  <c r="X251" i="32"/>
  <c r="X242" i="32"/>
  <c r="AA242" i="32"/>
  <c r="Y242" i="32"/>
  <c r="Z242" i="32"/>
  <c r="H11" i="34" s="1"/>
  <c r="AB242" i="32"/>
  <c r="Y247" i="32"/>
  <c r="Z247" i="32"/>
  <c r="H16" i="34" s="1"/>
  <c r="AA247" i="32"/>
  <c r="AB247" i="32"/>
  <c r="X247" i="32"/>
  <c r="H528" i="32"/>
  <c r="M528" i="32"/>
  <c r="N528" i="32" s="1"/>
  <c r="H20" i="32"/>
  <c r="M671" i="32"/>
  <c r="N671" i="32" s="1"/>
  <c r="O671" i="32" s="1"/>
  <c r="H671" i="32"/>
  <c r="L577" i="32"/>
  <c r="F301" i="32"/>
  <c r="H484" i="32"/>
  <c r="M484" i="32"/>
  <c r="N484" i="32" s="1"/>
  <c r="P160" i="32"/>
  <c r="Q160" i="32" s="1"/>
  <c r="T206" i="32"/>
  <c r="P206" i="32"/>
  <c r="Q206" i="32" s="1"/>
  <c r="U206" i="32"/>
  <c r="R206" i="32"/>
  <c r="V206" i="32"/>
  <c r="W206" i="32"/>
  <c r="S206" i="32"/>
  <c r="V224" i="32"/>
  <c r="R224" i="32"/>
  <c r="T224" i="32"/>
  <c r="S224" i="32"/>
  <c r="U224" i="32"/>
  <c r="W224" i="32"/>
  <c r="W198" i="32"/>
  <c r="T198" i="32"/>
  <c r="V198" i="32"/>
  <c r="U198" i="32"/>
  <c r="P198" i="32"/>
  <c r="Q198" i="32" s="1"/>
  <c r="R198" i="32"/>
  <c r="S198" i="32"/>
  <c r="T215" i="32"/>
  <c r="S215" i="32"/>
  <c r="R215" i="32"/>
  <c r="W215" i="32"/>
  <c r="U215" i="32"/>
  <c r="V215" i="32"/>
  <c r="R209" i="32"/>
  <c r="W209" i="32"/>
  <c r="U209" i="32"/>
  <c r="V209" i="32"/>
  <c r="T209" i="32"/>
  <c r="S209" i="32"/>
  <c r="S220" i="32"/>
  <c r="T220" i="32"/>
  <c r="R220" i="32"/>
  <c r="W220" i="32"/>
  <c r="V220" i="32"/>
  <c r="U220" i="32"/>
  <c r="W222" i="32"/>
  <c r="U222" i="32"/>
  <c r="S222" i="32"/>
  <c r="V222" i="32"/>
  <c r="T222" i="32"/>
  <c r="R222" i="32"/>
  <c r="W225" i="32"/>
  <c r="V225" i="32"/>
  <c r="T225" i="32"/>
  <c r="U225" i="32"/>
  <c r="R225" i="32"/>
  <c r="S225" i="32"/>
  <c r="S223" i="32"/>
  <c r="R223" i="32"/>
  <c r="V223" i="32"/>
  <c r="U223" i="32"/>
  <c r="W223" i="32"/>
  <c r="T223" i="32"/>
  <c r="X432" i="32"/>
  <c r="AB432" i="32"/>
  <c r="AA432" i="32"/>
  <c r="Y432" i="32"/>
  <c r="Z432" i="32"/>
  <c r="L17" i="34" s="1"/>
  <c r="Z293" i="32"/>
  <c r="I16" i="34" s="1"/>
  <c r="Y293" i="32"/>
  <c r="AB293" i="32"/>
  <c r="AA293" i="32"/>
  <c r="X293" i="32"/>
  <c r="Z110" i="32"/>
  <c r="E17" i="34" s="1"/>
  <c r="AA110" i="32"/>
  <c r="X110" i="32"/>
  <c r="Y110" i="32"/>
  <c r="AB110" i="32"/>
  <c r="Z107" i="32"/>
  <c r="E14" i="34" s="1"/>
  <c r="AA107" i="32"/>
  <c r="X107" i="32"/>
  <c r="Y107" i="32"/>
  <c r="AB107" i="32"/>
  <c r="G575" i="32"/>
  <c r="K575" i="32"/>
  <c r="K392" i="32"/>
  <c r="G392" i="32"/>
  <c r="AB156" i="32"/>
  <c r="Y156" i="32"/>
  <c r="AA156" i="32"/>
  <c r="X156" i="32"/>
  <c r="Z156" i="32"/>
  <c r="F17" i="34" s="1"/>
  <c r="Z478" i="32"/>
  <c r="M17" i="34" s="1"/>
  <c r="Y478" i="32"/>
  <c r="AA478" i="32"/>
  <c r="AB478" i="32"/>
  <c r="X478" i="32"/>
  <c r="Z389" i="32"/>
  <c r="K20" i="34" s="1"/>
  <c r="AB389" i="32"/>
  <c r="AA389" i="32"/>
  <c r="X389" i="32"/>
  <c r="Y389" i="32"/>
  <c r="Z103" i="32"/>
  <c r="E10" i="34" s="1"/>
  <c r="AA103" i="32"/>
  <c r="AB103" i="32"/>
  <c r="Y103" i="32"/>
  <c r="X103" i="32"/>
  <c r="AA340" i="32"/>
  <c r="AB340" i="32"/>
  <c r="Z340" i="32"/>
  <c r="J17" i="34" s="1"/>
  <c r="Y340" i="32"/>
  <c r="X340" i="32"/>
  <c r="R570" i="32"/>
  <c r="T570" i="32"/>
  <c r="V570" i="32"/>
  <c r="U570" i="32"/>
  <c r="S570" i="32"/>
  <c r="W570" i="32"/>
  <c r="P570" i="32"/>
  <c r="Q570" i="32" s="1"/>
  <c r="X335" i="32"/>
  <c r="AA335" i="32"/>
  <c r="Z335" i="32"/>
  <c r="J12" i="34" s="1"/>
  <c r="AB335" i="32"/>
  <c r="Y335" i="32"/>
  <c r="M483" i="32"/>
  <c r="N483" i="32" s="1"/>
  <c r="H483" i="32"/>
  <c r="H436" i="32"/>
  <c r="M436" i="32"/>
  <c r="N436" i="32" s="1"/>
  <c r="X155" i="32"/>
  <c r="Z155" i="32"/>
  <c r="F16" i="34" s="1"/>
  <c r="AA155" i="32"/>
  <c r="Y155" i="32"/>
  <c r="AB155" i="32"/>
  <c r="AA57" i="32"/>
  <c r="AB57" i="32"/>
  <c r="X57" i="32"/>
  <c r="Y57" i="32"/>
  <c r="Z57" i="32"/>
  <c r="D10" i="34" s="1"/>
  <c r="Z62" i="32"/>
  <c r="D15" i="34" s="1"/>
  <c r="X62" i="32"/>
  <c r="Y62" i="32"/>
  <c r="AB62" i="32"/>
  <c r="AA62" i="32"/>
  <c r="Y291" i="32"/>
  <c r="AA291" i="32"/>
  <c r="Z291" i="32"/>
  <c r="I14" i="34" s="1"/>
  <c r="X291" i="32"/>
  <c r="AB291" i="32"/>
  <c r="AB241" i="32"/>
  <c r="Y241" i="32"/>
  <c r="AA241" i="32"/>
  <c r="Z241" i="32"/>
  <c r="H10" i="34" s="1"/>
  <c r="X241" i="32"/>
  <c r="H574" i="32"/>
  <c r="M574" i="32"/>
  <c r="N574" i="32" s="1"/>
  <c r="O574" i="32" s="1"/>
  <c r="F673" i="32"/>
  <c r="F438" i="32"/>
  <c r="H347" i="32"/>
  <c r="M347" i="32"/>
  <c r="N347" i="32" s="1"/>
  <c r="H391" i="32"/>
  <c r="M391" i="32"/>
  <c r="N391" i="32" s="1"/>
  <c r="H300" i="32"/>
  <c r="M300" i="32"/>
  <c r="N300" i="32" s="1"/>
  <c r="X154" i="32" l="1"/>
  <c r="AA154" i="32"/>
  <c r="AB154" i="32"/>
  <c r="O112" i="32"/>
  <c r="P112" i="32"/>
  <c r="Q112" i="32" s="1"/>
  <c r="G114" i="32"/>
  <c r="K114" i="32"/>
  <c r="F115" i="32"/>
  <c r="M113" i="32"/>
  <c r="N113" i="32" s="1"/>
  <c r="H113" i="32"/>
  <c r="G721" i="32"/>
  <c r="H721" i="32" s="1"/>
  <c r="N20" i="31"/>
  <c r="J21" i="31"/>
  <c r="K21" i="31" s="1"/>
  <c r="L618" i="32"/>
  <c r="X712" i="32"/>
  <c r="Y712" i="32"/>
  <c r="AB712" i="32"/>
  <c r="Z712" i="32"/>
  <c r="R21" i="34" s="1"/>
  <c r="AA712" i="32"/>
  <c r="AA713" i="32"/>
  <c r="AB713" i="32"/>
  <c r="Y713" i="32"/>
  <c r="X713" i="32"/>
  <c r="Z713" i="32"/>
  <c r="R22" i="34" s="1"/>
  <c r="T26" i="34"/>
  <c r="Y65" i="32"/>
  <c r="Z299" i="32"/>
  <c r="I22" i="34" s="1"/>
  <c r="M21" i="31"/>
  <c r="Z65" i="32"/>
  <c r="D18" i="34" s="1"/>
  <c r="AB299" i="32"/>
  <c r="F22" i="31"/>
  <c r="L626" i="32" s="1"/>
  <c r="G23" i="41"/>
  <c r="L22" i="41"/>
  <c r="I22" i="31" s="1"/>
  <c r="X65" i="32"/>
  <c r="AB65" i="32"/>
  <c r="X299" i="32"/>
  <c r="G576" i="32"/>
  <c r="W439" i="32"/>
  <c r="AA299" i="32"/>
  <c r="S270" i="32"/>
  <c r="K624" i="32"/>
  <c r="G624" i="32"/>
  <c r="F625" i="32"/>
  <c r="T302" i="32"/>
  <c r="U302" i="32"/>
  <c r="R439" i="32"/>
  <c r="S302" i="32"/>
  <c r="F349" i="32"/>
  <c r="K349" i="32" s="1"/>
  <c r="V302" i="32"/>
  <c r="R531" i="32"/>
  <c r="S486" i="32"/>
  <c r="S531" i="32"/>
  <c r="V486" i="32"/>
  <c r="U531" i="32"/>
  <c r="W531" i="32"/>
  <c r="R486" i="32"/>
  <c r="F531" i="32"/>
  <c r="K531" i="32" s="1"/>
  <c r="U486" i="32"/>
  <c r="W486" i="32"/>
  <c r="P574" i="32"/>
  <c r="Q574" i="32" s="1"/>
  <c r="Z574" i="32" s="1"/>
  <c r="O21" i="34" s="1"/>
  <c r="T531" i="32"/>
  <c r="AB253" i="32"/>
  <c r="Z253" i="32"/>
  <c r="H22" i="34" s="1"/>
  <c r="AA253" i="32"/>
  <c r="Y253" i="32"/>
  <c r="X253" i="32"/>
  <c r="O254" i="32"/>
  <c r="P254" i="32"/>
  <c r="Q254" i="32" s="1"/>
  <c r="F722" i="32"/>
  <c r="G301" i="32"/>
  <c r="K301" i="32"/>
  <c r="G210" i="32"/>
  <c r="K210" i="32"/>
  <c r="F211" i="32"/>
  <c r="H40" i="31"/>
  <c r="S577" i="32"/>
  <c r="T577" i="32"/>
  <c r="R577" i="32"/>
  <c r="U577" i="32"/>
  <c r="V577" i="32"/>
  <c r="W577" i="32"/>
  <c r="L350" i="32"/>
  <c r="V350" i="32" s="1"/>
  <c r="P391" i="32"/>
  <c r="Q391" i="32" s="1"/>
  <c r="O391" i="32"/>
  <c r="O483" i="32"/>
  <c r="P483" i="32"/>
  <c r="Q483" i="32" s="1"/>
  <c r="X206" i="32"/>
  <c r="AB206" i="32"/>
  <c r="Z206" i="32"/>
  <c r="G21" i="34" s="1"/>
  <c r="AA206" i="32"/>
  <c r="Y206" i="32"/>
  <c r="L440" i="32"/>
  <c r="R440" i="32" s="1"/>
  <c r="O528" i="32"/>
  <c r="P528" i="32"/>
  <c r="Q528" i="32" s="1"/>
  <c r="S439" i="32"/>
  <c r="G44" i="31"/>
  <c r="E45" i="31"/>
  <c r="G486" i="32"/>
  <c r="K486" i="32"/>
  <c r="Z202" i="32"/>
  <c r="G17" i="34" s="1"/>
  <c r="AA202" i="32"/>
  <c r="X202" i="32"/>
  <c r="Y202" i="32"/>
  <c r="AB202" i="32"/>
  <c r="W349" i="32"/>
  <c r="L578" i="32"/>
  <c r="W578" i="32" s="1"/>
  <c r="H41" i="31"/>
  <c r="L303" i="32"/>
  <c r="S303" i="32" s="1"/>
  <c r="U393" i="32"/>
  <c r="V393" i="32"/>
  <c r="T393" i="32"/>
  <c r="H485" i="32"/>
  <c r="M485" i="32"/>
  <c r="N485" i="32" s="1"/>
  <c r="X573" i="32"/>
  <c r="AB573" i="32"/>
  <c r="AA573" i="32"/>
  <c r="Y573" i="32"/>
  <c r="Z573" i="32"/>
  <c r="O20" i="34" s="1"/>
  <c r="Z200" i="32"/>
  <c r="G15" i="34" s="1"/>
  <c r="AB200" i="32"/>
  <c r="Y200" i="32"/>
  <c r="X200" i="32"/>
  <c r="AA200" i="32"/>
  <c r="V270" i="32"/>
  <c r="T270" i="32"/>
  <c r="M576" i="32"/>
  <c r="N576" i="32" s="1"/>
  <c r="H576" i="32"/>
  <c r="M529" i="32"/>
  <c r="N529" i="32" s="1"/>
  <c r="H529" i="32"/>
  <c r="H67" i="32"/>
  <c r="M67" i="32"/>
  <c r="N67" i="32" s="1"/>
  <c r="R393" i="32"/>
  <c r="G256" i="32"/>
  <c r="K256" i="32"/>
  <c r="F257" i="32"/>
  <c r="L271" i="32"/>
  <c r="T271" i="32" s="1"/>
  <c r="G673" i="32"/>
  <c r="K673" i="32"/>
  <c r="K163" i="32"/>
  <c r="G163" i="32"/>
  <c r="F164" i="32"/>
  <c r="O300" i="32"/>
  <c r="P300" i="32"/>
  <c r="Q300" i="32" s="1"/>
  <c r="P347" i="32"/>
  <c r="Q347" i="32" s="1"/>
  <c r="O347" i="32"/>
  <c r="AB160" i="32"/>
  <c r="Z160" i="32"/>
  <c r="F21" i="34" s="1"/>
  <c r="Y160" i="32"/>
  <c r="AA160" i="32"/>
  <c r="X160" i="32"/>
  <c r="L532" i="32"/>
  <c r="T532" i="32" s="1"/>
  <c r="X204" i="32"/>
  <c r="AB204" i="32"/>
  <c r="Y204" i="32"/>
  <c r="AA204" i="32"/>
  <c r="Z204" i="32"/>
  <c r="G19" i="34" s="1"/>
  <c r="F439" i="32"/>
  <c r="T439" i="32"/>
  <c r="D44" i="31"/>
  <c r="D45" i="31" s="1"/>
  <c r="H209" i="32"/>
  <c r="M209" i="32"/>
  <c r="N209" i="32" s="1"/>
  <c r="AB572" i="32"/>
  <c r="AA572" i="32"/>
  <c r="Z572" i="32"/>
  <c r="O19" i="34" s="1"/>
  <c r="Y572" i="32"/>
  <c r="X572" i="32"/>
  <c r="G348" i="32"/>
  <c r="K348" i="32"/>
  <c r="U349" i="32"/>
  <c r="Y346" i="32"/>
  <c r="AA346" i="32"/>
  <c r="X346" i="32"/>
  <c r="Z346" i="32"/>
  <c r="J23" i="34" s="1"/>
  <c r="AB346" i="32"/>
  <c r="S393" i="32"/>
  <c r="M255" i="32"/>
  <c r="N255" i="32" s="1"/>
  <c r="H255" i="32"/>
  <c r="AA194" i="32"/>
  <c r="AB194" i="32"/>
  <c r="Z194" i="32"/>
  <c r="G9" i="34" s="1"/>
  <c r="X194" i="32"/>
  <c r="Y194" i="32"/>
  <c r="AB195" i="32"/>
  <c r="Z195" i="32"/>
  <c r="G10" i="34" s="1"/>
  <c r="X195" i="32"/>
  <c r="AA195" i="32"/>
  <c r="Y195" i="32"/>
  <c r="G22" i="32"/>
  <c r="K22" i="32"/>
  <c r="F23" i="32"/>
  <c r="G530" i="32"/>
  <c r="K530" i="32"/>
  <c r="L394" i="32"/>
  <c r="V394" i="32" s="1"/>
  <c r="AA205" i="32"/>
  <c r="X205" i="32"/>
  <c r="Y205" i="32"/>
  <c r="Z205" i="32"/>
  <c r="G20" i="34" s="1"/>
  <c r="AB205" i="32"/>
  <c r="W270" i="32"/>
  <c r="H39" i="31"/>
  <c r="R349" i="32"/>
  <c r="Y196" i="32"/>
  <c r="Z196" i="32"/>
  <c r="G11" i="34" s="1"/>
  <c r="AB196" i="32"/>
  <c r="AA196" i="32"/>
  <c r="X196" i="32"/>
  <c r="AB201" i="32"/>
  <c r="Y201" i="32"/>
  <c r="X201" i="32"/>
  <c r="Z201" i="32"/>
  <c r="G16" i="34" s="1"/>
  <c r="AA201" i="32"/>
  <c r="Z199" i="32"/>
  <c r="G14" i="34" s="1"/>
  <c r="AA199" i="32"/>
  <c r="Y199" i="32"/>
  <c r="X199" i="32"/>
  <c r="AB199" i="32"/>
  <c r="H437" i="32"/>
  <c r="M437" i="32"/>
  <c r="N437" i="32" s="1"/>
  <c r="F394" i="32"/>
  <c r="F674" i="32"/>
  <c r="AB570" i="32"/>
  <c r="AA570" i="32"/>
  <c r="Y570" i="32"/>
  <c r="Z570" i="32"/>
  <c r="O17" i="34" s="1"/>
  <c r="X570" i="32"/>
  <c r="H392" i="32"/>
  <c r="M392" i="32"/>
  <c r="N392" i="32" s="1"/>
  <c r="H575" i="32"/>
  <c r="M575" i="32"/>
  <c r="N575" i="32" s="1"/>
  <c r="G438" i="32"/>
  <c r="K438" i="32"/>
  <c r="O436" i="32"/>
  <c r="P436" i="32"/>
  <c r="Q436" i="32" s="1"/>
  <c r="D45" i="41"/>
  <c r="AB198" i="32"/>
  <c r="Z198" i="32"/>
  <c r="G13" i="34" s="1"/>
  <c r="X198" i="32"/>
  <c r="Y198" i="32"/>
  <c r="AA198" i="32"/>
  <c r="O484" i="32"/>
  <c r="P484" i="32"/>
  <c r="Q484" i="32" s="1"/>
  <c r="F577" i="32"/>
  <c r="U439" i="32"/>
  <c r="Y571" i="32"/>
  <c r="AB571" i="32"/>
  <c r="Z571" i="32"/>
  <c r="O18" i="34" s="1"/>
  <c r="X571" i="32"/>
  <c r="AA571" i="32"/>
  <c r="O161" i="32"/>
  <c r="P161" i="32"/>
  <c r="Q161" i="32" s="1"/>
  <c r="P208" i="32"/>
  <c r="Q208" i="32" s="1"/>
  <c r="X207" i="32"/>
  <c r="AA207" i="32"/>
  <c r="Z207" i="32"/>
  <c r="G22" i="34" s="1"/>
  <c r="AB207" i="32"/>
  <c r="Y207" i="32"/>
  <c r="Y197" i="32"/>
  <c r="AA197" i="32"/>
  <c r="X197" i="32"/>
  <c r="AB197" i="32"/>
  <c r="Z197" i="32"/>
  <c r="G12" i="34" s="1"/>
  <c r="X203" i="32"/>
  <c r="Y203" i="32"/>
  <c r="AB203" i="32"/>
  <c r="Z203" i="32"/>
  <c r="G18" i="34" s="1"/>
  <c r="AA203" i="32"/>
  <c r="O66" i="32"/>
  <c r="P66" i="32"/>
  <c r="Q66" i="32" s="1"/>
  <c r="T349" i="32"/>
  <c r="S349" i="32"/>
  <c r="K68" i="32"/>
  <c r="G68" i="32"/>
  <c r="F69" i="32"/>
  <c r="K42" i="41"/>
  <c r="L487" i="32"/>
  <c r="W487" i="32" s="1"/>
  <c r="K393" i="32"/>
  <c r="G393" i="32"/>
  <c r="AB390" i="32"/>
  <c r="AA390" i="32"/>
  <c r="X390" i="32"/>
  <c r="Z390" i="32"/>
  <c r="K21" i="34" s="1"/>
  <c r="Y390" i="32"/>
  <c r="H21" i="32"/>
  <c r="R302" i="32"/>
  <c r="F302" i="32"/>
  <c r="H672" i="32"/>
  <c r="M672" i="32"/>
  <c r="N672" i="32" s="1"/>
  <c r="O672" i="32" s="1"/>
  <c r="H162" i="32"/>
  <c r="M162" i="32"/>
  <c r="N162" i="32" s="1"/>
  <c r="U270" i="32"/>
  <c r="O113" i="32" l="1"/>
  <c r="P113" i="32"/>
  <c r="Q113" i="32" s="1"/>
  <c r="F116" i="32"/>
  <c r="G115" i="32"/>
  <c r="K115" i="32"/>
  <c r="M721" i="32"/>
  <c r="N721" i="32" s="1"/>
  <c r="M114" i="32"/>
  <c r="N114" i="32" s="1"/>
  <c r="H114" i="32"/>
  <c r="Z112" i="32"/>
  <c r="E19" i="34" s="1"/>
  <c r="AA112" i="32"/>
  <c r="X112" i="32"/>
  <c r="AB112" i="32"/>
  <c r="Y112" i="32"/>
  <c r="N21" i="31"/>
  <c r="V618" i="32"/>
  <c r="W618" i="32"/>
  <c r="T618" i="32"/>
  <c r="R618" i="32"/>
  <c r="U618" i="32"/>
  <c r="S618" i="32"/>
  <c r="P618" i="32"/>
  <c r="Q618" i="32" s="1"/>
  <c r="Y574" i="32"/>
  <c r="G531" i="32"/>
  <c r="H531" i="32" s="1"/>
  <c r="F23" i="31"/>
  <c r="G24" i="41"/>
  <c r="L23" i="41"/>
  <c r="I23" i="31" s="1"/>
  <c r="L22" i="31"/>
  <c r="J22" i="31"/>
  <c r="K22" i="31" s="1"/>
  <c r="L620" i="32"/>
  <c r="L624" i="32"/>
  <c r="M22" i="31"/>
  <c r="L621" i="32"/>
  <c r="L619" i="32"/>
  <c r="L622" i="32"/>
  <c r="L623" i="32"/>
  <c r="L625" i="32"/>
  <c r="D46" i="41"/>
  <c r="F440" i="32"/>
  <c r="F441" i="32" s="1"/>
  <c r="U394" i="32"/>
  <c r="F350" i="32"/>
  <c r="G350" i="32" s="1"/>
  <c r="U350" i="32"/>
  <c r="G349" i="32"/>
  <c r="H349" i="32" s="1"/>
  <c r="V487" i="32"/>
  <c r="W394" i="32"/>
  <c r="V626" i="32"/>
  <c r="R626" i="32"/>
  <c r="T626" i="32"/>
  <c r="W626" i="32"/>
  <c r="U626" i="32"/>
  <c r="S626" i="32"/>
  <c r="F626" i="32"/>
  <c r="L627" i="32"/>
  <c r="H624" i="32"/>
  <c r="M624" i="32"/>
  <c r="N624" i="32" s="1"/>
  <c r="V440" i="32"/>
  <c r="G625" i="32"/>
  <c r="K625" i="32"/>
  <c r="X574" i="32"/>
  <c r="AB574" i="32"/>
  <c r="R394" i="32"/>
  <c r="S532" i="32"/>
  <c r="F532" i="32"/>
  <c r="K532" i="32" s="1"/>
  <c r="AA574" i="32"/>
  <c r="V303" i="32"/>
  <c r="T440" i="32"/>
  <c r="U303" i="32"/>
  <c r="W440" i="32"/>
  <c r="S394" i="32"/>
  <c r="T303" i="32"/>
  <c r="U440" i="32"/>
  <c r="R578" i="32"/>
  <c r="V532" i="32"/>
  <c r="T578" i="32"/>
  <c r="V578" i="32"/>
  <c r="R350" i="32"/>
  <c r="U578" i="32"/>
  <c r="R532" i="32"/>
  <c r="R303" i="32"/>
  <c r="S578" i="32"/>
  <c r="S440" i="32"/>
  <c r="S350" i="32"/>
  <c r="L579" i="32"/>
  <c r="U579" i="32" s="1"/>
  <c r="M673" i="32"/>
  <c r="N673" i="32" s="1"/>
  <c r="O673" i="32" s="1"/>
  <c r="H673" i="32"/>
  <c r="S271" i="32"/>
  <c r="O485" i="32"/>
  <c r="P485" i="32"/>
  <c r="Q485" i="32" s="1"/>
  <c r="AA254" i="32"/>
  <c r="AB254" i="32"/>
  <c r="Y254" i="32"/>
  <c r="X254" i="32"/>
  <c r="Z254" i="32"/>
  <c r="H23" i="34" s="1"/>
  <c r="L304" i="32"/>
  <c r="R304" i="32" s="1"/>
  <c r="R487" i="32"/>
  <c r="T487" i="32"/>
  <c r="M68" i="32"/>
  <c r="N68" i="32" s="1"/>
  <c r="H68" i="32"/>
  <c r="K577" i="32"/>
  <c r="G577" i="32"/>
  <c r="Y484" i="32"/>
  <c r="AA484" i="32"/>
  <c r="Z484" i="32"/>
  <c r="M23" i="34" s="1"/>
  <c r="AB484" i="32"/>
  <c r="X484" i="32"/>
  <c r="AA436" i="32"/>
  <c r="AB436" i="32"/>
  <c r="X436" i="32"/>
  <c r="Z436" i="32"/>
  <c r="L21" i="34" s="1"/>
  <c r="Y436" i="32"/>
  <c r="P392" i="32"/>
  <c r="Q392" i="32" s="1"/>
  <c r="O392" i="32"/>
  <c r="O721" i="32"/>
  <c r="G394" i="32"/>
  <c r="K394" i="32"/>
  <c r="H530" i="32"/>
  <c r="M530" i="32"/>
  <c r="N530" i="32" s="1"/>
  <c r="H22" i="32"/>
  <c r="U271" i="32"/>
  <c r="G257" i="32"/>
  <c r="K257" i="32"/>
  <c r="F258" i="32"/>
  <c r="O67" i="32"/>
  <c r="P67" i="32"/>
  <c r="Q67" i="32" s="1"/>
  <c r="L272" i="32"/>
  <c r="T272" i="32" s="1"/>
  <c r="X528" i="32"/>
  <c r="AA528" i="32"/>
  <c r="AB528" i="32"/>
  <c r="Y528" i="32"/>
  <c r="Z528" i="32"/>
  <c r="N21" i="34" s="1"/>
  <c r="X483" i="32"/>
  <c r="AA483" i="32"/>
  <c r="AB483" i="32"/>
  <c r="Y483" i="32"/>
  <c r="Z483" i="32"/>
  <c r="M22" i="34" s="1"/>
  <c r="H210" i="32"/>
  <c r="M210" i="32"/>
  <c r="N210" i="32" s="1"/>
  <c r="L533" i="32"/>
  <c r="R533" i="32" s="1"/>
  <c r="O162" i="32"/>
  <c r="P162" i="32"/>
  <c r="Q162" i="32" s="1"/>
  <c r="K302" i="32"/>
  <c r="G302" i="32"/>
  <c r="M393" i="32"/>
  <c r="N393" i="32" s="1"/>
  <c r="H393" i="32"/>
  <c r="U487" i="32"/>
  <c r="K43" i="41"/>
  <c r="AA66" i="32"/>
  <c r="X66" i="32"/>
  <c r="Y66" i="32"/>
  <c r="AB66" i="32"/>
  <c r="Z66" i="32"/>
  <c r="D19" i="34" s="1"/>
  <c r="AA161" i="32"/>
  <c r="Y161" i="32"/>
  <c r="X161" i="32"/>
  <c r="AB161" i="32"/>
  <c r="Z161" i="32"/>
  <c r="F22" i="34" s="1"/>
  <c r="L441" i="32"/>
  <c r="U441" i="32" s="1"/>
  <c r="O575" i="32"/>
  <c r="P575" i="32"/>
  <c r="Q575" i="32" s="1"/>
  <c r="G674" i="32"/>
  <c r="K674" i="32"/>
  <c r="F395" i="32"/>
  <c r="G23" i="32"/>
  <c r="K23" i="32"/>
  <c r="F24" i="32"/>
  <c r="O255" i="32"/>
  <c r="P255" i="32"/>
  <c r="Q255" i="32" s="1"/>
  <c r="M348" i="32"/>
  <c r="N348" i="32" s="1"/>
  <c r="H348" i="32"/>
  <c r="O209" i="32"/>
  <c r="P209" i="32"/>
  <c r="Q209" i="32" s="1"/>
  <c r="G439" i="32"/>
  <c r="K439" i="32"/>
  <c r="W532" i="32"/>
  <c r="Y347" i="32"/>
  <c r="AA347" i="32"/>
  <c r="Z347" i="32"/>
  <c r="J24" i="34" s="1"/>
  <c r="AB347" i="32"/>
  <c r="X347" i="32"/>
  <c r="M163" i="32"/>
  <c r="N163" i="32" s="1"/>
  <c r="H163" i="32"/>
  <c r="W271" i="32"/>
  <c r="M256" i="32"/>
  <c r="N256" i="32" s="1"/>
  <c r="H256" i="32"/>
  <c r="F303" i="32"/>
  <c r="H486" i="32"/>
  <c r="M486" i="32"/>
  <c r="N486" i="32" s="1"/>
  <c r="G211" i="32"/>
  <c r="K211" i="32"/>
  <c r="F212" i="32"/>
  <c r="M301" i="32"/>
  <c r="N301" i="32" s="1"/>
  <c r="H301" i="32"/>
  <c r="S487" i="32"/>
  <c r="M438" i="32"/>
  <c r="N438" i="32" s="1"/>
  <c r="H438" i="32"/>
  <c r="O437" i="32"/>
  <c r="P437" i="32"/>
  <c r="Q437" i="32" s="1"/>
  <c r="L488" i="32"/>
  <c r="V488" i="32" s="1"/>
  <c r="K164" i="32"/>
  <c r="G164" i="32"/>
  <c r="F165" i="32"/>
  <c r="AA391" i="32"/>
  <c r="Y391" i="32"/>
  <c r="X391" i="32"/>
  <c r="AB391" i="32"/>
  <c r="Z391" i="32"/>
  <c r="K22" i="34" s="1"/>
  <c r="M349" i="32"/>
  <c r="N349" i="32" s="1"/>
  <c r="F487" i="32"/>
  <c r="H42" i="31"/>
  <c r="G69" i="32"/>
  <c r="K69" i="32"/>
  <c r="F70" i="32"/>
  <c r="Y208" i="32"/>
  <c r="Z208" i="32"/>
  <c r="G23" i="34" s="1"/>
  <c r="AB208" i="32"/>
  <c r="AA208" i="32"/>
  <c r="X208" i="32"/>
  <c r="L395" i="32"/>
  <c r="V395" i="32" s="1"/>
  <c r="T394" i="32"/>
  <c r="U532" i="32"/>
  <c r="Z300" i="32"/>
  <c r="I23" i="34" s="1"/>
  <c r="Y300" i="32"/>
  <c r="X300" i="32"/>
  <c r="AB300" i="32"/>
  <c r="AA300" i="32"/>
  <c r="V271" i="32"/>
  <c r="R271" i="32"/>
  <c r="P529" i="32"/>
  <c r="Q529" i="32" s="1"/>
  <c r="O529" i="32"/>
  <c r="O576" i="32"/>
  <c r="P576" i="32"/>
  <c r="Q576" i="32" s="1"/>
  <c r="L351" i="32"/>
  <c r="S351" i="32" s="1"/>
  <c r="W303" i="32"/>
  <c r="F578" i="32"/>
  <c r="G45" i="31"/>
  <c r="E46" i="31"/>
  <c r="T350" i="32"/>
  <c r="W350" i="32"/>
  <c r="G722" i="32"/>
  <c r="K722" i="32"/>
  <c r="F723" i="32"/>
  <c r="F351" i="32" l="1"/>
  <c r="M115" i="32"/>
  <c r="N115" i="32" s="1"/>
  <c r="H115" i="32"/>
  <c r="O114" i="32"/>
  <c r="P114" i="32"/>
  <c r="Q114" i="32" s="1"/>
  <c r="K116" i="32"/>
  <c r="G116" i="32"/>
  <c r="F117" i="32"/>
  <c r="M531" i="32"/>
  <c r="N531" i="32" s="1"/>
  <c r="K350" i="32"/>
  <c r="Z113" i="32"/>
  <c r="E20" i="34" s="1"/>
  <c r="Y113" i="32"/>
  <c r="AA113" i="32"/>
  <c r="AB113" i="32"/>
  <c r="X113" i="32"/>
  <c r="K440" i="32"/>
  <c r="G532" i="32"/>
  <c r="M532" i="32" s="1"/>
  <c r="N532" i="32" s="1"/>
  <c r="G440" i="32"/>
  <c r="L666" i="32"/>
  <c r="L667" i="32"/>
  <c r="Y618" i="32"/>
  <c r="Z618" i="32"/>
  <c r="P19" i="34" s="1"/>
  <c r="AA618" i="32"/>
  <c r="X618" i="32"/>
  <c r="AB618" i="32"/>
  <c r="D46" i="31"/>
  <c r="S623" i="32"/>
  <c r="U623" i="32"/>
  <c r="R623" i="32"/>
  <c r="T623" i="32"/>
  <c r="W623" i="32"/>
  <c r="V623" i="32"/>
  <c r="P623" i="32"/>
  <c r="Q623" i="32" s="1"/>
  <c r="P619" i="32"/>
  <c r="Q619" i="32" s="1"/>
  <c r="S619" i="32"/>
  <c r="W619" i="32"/>
  <c r="T619" i="32"/>
  <c r="U619" i="32"/>
  <c r="R619" i="32"/>
  <c r="V619" i="32"/>
  <c r="P620" i="32"/>
  <c r="Q620" i="32" s="1"/>
  <c r="V620" i="32"/>
  <c r="U620" i="32"/>
  <c r="T620" i="32"/>
  <c r="R620" i="32"/>
  <c r="S620" i="32"/>
  <c r="W620" i="32"/>
  <c r="F24" i="31"/>
  <c r="G25" i="41"/>
  <c r="L24" i="41"/>
  <c r="I24" i="31" s="1"/>
  <c r="U625" i="32"/>
  <c r="V625" i="32"/>
  <c r="W625" i="32"/>
  <c r="T625" i="32"/>
  <c r="S625" i="32"/>
  <c r="R625" i="32"/>
  <c r="P622" i="32"/>
  <c r="Q622" i="32" s="1"/>
  <c r="R622" i="32"/>
  <c r="S622" i="32"/>
  <c r="T622" i="32"/>
  <c r="W622" i="32"/>
  <c r="U622" i="32"/>
  <c r="V622" i="32"/>
  <c r="U621" i="32"/>
  <c r="S621" i="32"/>
  <c r="R621" i="32"/>
  <c r="W621" i="32"/>
  <c r="P621" i="32"/>
  <c r="Q621" i="32" s="1"/>
  <c r="T621" i="32"/>
  <c r="V621" i="32"/>
  <c r="R624" i="32"/>
  <c r="W624" i="32"/>
  <c r="T624" i="32"/>
  <c r="V624" i="32"/>
  <c r="U624" i="32"/>
  <c r="S624" i="32"/>
  <c r="N22" i="31"/>
  <c r="L23" i="31"/>
  <c r="M23" i="31"/>
  <c r="J23" i="31"/>
  <c r="K23" i="31" s="1"/>
  <c r="V272" i="32"/>
  <c r="H625" i="32"/>
  <c r="M625" i="32"/>
  <c r="N625" i="32" s="1"/>
  <c r="G626" i="32"/>
  <c r="K626" i="32"/>
  <c r="V304" i="32"/>
  <c r="F627" i="32"/>
  <c r="L628" i="32"/>
  <c r="T628" i="32" s="1"/>
  <c r="O624" i="32"/>
  <c r="P624" i="32"/>
  <c r="Q624" i="32" s="1"/>
  <c r="V627" i="32"/>
  <c r="R627" i="32"/>
  <c r="U627" i="32"/>
  <c r="W627" i="32"/>
  <c r="T627" i="32"/>
  <c r="S627" i="32"/>
  <c r="U395" i="32"/>
  <c r="R351" i="32"/>
  <c r="F724" i="32"/>
  <c r="G724" i="32" s="1"/>
  <c r="R579" i="32"/>
  <c r="R488" i="32"/>
  <c r="T304" i="32"/>
  <c r="V579" i="32"/>
  <c r="U488" i="32"/>
  <c r="T488" i="32"/>
  <c r="W488" i="32"/>
  <c r="S272" i="32"/>
  <c r="T579" i="32"/>
  <c r="W441" i="32"/>
  <c r="S304" i="32"/>
  <c r="F304" i="32"/>
  <c r="K304" i="32" s="1"/>
  <c r="R441" i="32"/>
  <c r="S395" i="32"/>
  <c r="S488" i="32"/>
  <c r="S441" i="32"/>
  <c r="T441" i="32"/>
  <c r="W304" i="32"/>
  <c r="R395" i="32"/>
  <c r="V441" i="32"/>
  <c r="U304" i="32"/>
  <c r="Y529" i="32"/>
  <c r="X529" i="32"/>
  <c r="Z529" i="32"/>
  <c r="N22" i="34" s="1"/>
  <c r="AA529" i="32"/>
  <c r="AB529" i="32"/>
  <c r="G70" i="32"/>
  <c r="K70" i="32"/>
  <c r="F71" i="32"/>
  <c r="AA67" i="32"/>
  <c r="Y67" i="32"/>
  <c r="X67" i="32"/>
  <c r="AB67" i="32"/>
  <c r="Z67" i="32"/>
  <c r="D20" i="34" s="1"/>
  <c r="P530" i="32"/>
  <c r="Q530" i="32" s="1"/>
  <c r="O530" i="32"/>
  <c r="L534" i="32"/>
  <c r="U534" i="32" s="1"/>
  <c r="G46" i="31"/>
  <c r="W351" i="32"/>
  <c r="U351" i="32"/>
  <c r="T351" i="32"/>
  <c r="W395" i="32"/>
  <c r="O349" i="32"/>
  <c r="P349" i="32"/>
  <c r="Q349" i="32" s="1"/>
  <c r="K724" i="32"/>
  <c r="Z437" i="32"/>
  <c r="L22" i="34" s="1"/>
  <c r="Y437" i="32"/>
  <c r="AA437" i="32"/>
  <c r="X437" i="32"/>
  <c r="AB437" i="32"/>
  <c r="K212" i="32"/>
  <c r="G212" i="32"/>
  <c r="F213" i="32"/>
  <c r="O348" i="32"/>
  <c r="P348" i="32"/>
  <c r="Q348" i="32" s="1"/>
  <c r="H23" i="32"/>
  <c r="L396" i="32"/>
  <c r="U396" i="32" s="1"/>
  <c r="G441" i="32"/>
  <c r="K441" i="32"/>
  <c r="K44" i="41"/>
  <c r="O393" i="32"/>
  <c r="P393" i="32"/>
  <c r="Q393" i="32" s="1"/>
  <c r="M440" i="32"/>
  <c r="N440" i="32" s="1"/>
  <c r="H440" i="32"/>
  <c r="S533" i="32"/>
  <c r="T533" i="32"/>
  <c r="R272" i="32"/>
  <c r="U272" i="32"/>
  <c r="M394" i="32"/>
  <c r="N394" i="32" s="1"/>
  <c r="H394" i="32"/>
  <c r="AB392" i="32"/>
  <c r="Z392" i="32"/>
  <c r="K23" i="34" s="1"/>
  <c r="AA392" i="32"/>
  <c r="X392" i="32"/>
  <c r="Y392" i="32"/>
  <c r="Y485" i="32"/>
  <c r="Z485" i="32"/>
  <c r="M24" i="34" s="1"/>
  <c r="X485" i="32"/>
  <c r="AA485" i="32"/>
  <c r="AB485" i="32"/>
  <c r="S579" i="32"/>
  <c r="L273" i="32"/>
  <c r="S273" i="32" s="1"/>
  <c r="L580" i="32"/>
  <c r="W580" i="32" s="1"/>
  <c r="K578" i="32"/>
  <c r="G578" i="32"/>
  <c r="AA576" i="32"/>
  <c r="Z576" i="32"/>
  <c r="O23" i="34" s="1"/>
  <c r="Y576" i="32"/>
  <c r="AB576" i="32"/>
  <c r="X576" i="32"/>
  <c r="D47" i="41"/>
  <c r="K487" i="32"/>
  <c r="G487" i="32"/>
  <c r="G165" i="32"/>
  <c r="K165" i="32"/>
  <c r="F166" i="32"/>
  <c r="L305" i="32"/>
  <c r="T305" i="32" s="1"/>
  <c r="H211" i="32"/>
  <c r="M211" i="32"/>
  <c r="N211" i="32" s="1"/>
  <c r="F352" i="32"/>
  <c r="O256" i="32"/>
  <c r="P256" i="32"/>
  <c r="Q256" i="32" s="1"/>
  <c r="O163" i="32"/>
  <c r="P163" i="32"/>
  <c r="Q163" i="32" s="1"/>
  <c r="H439" i="32"/>
  <c r="M439" i="32"/>
  <c r="N439" i="32" s="1"/>
  <c r="G24" i="32"/>
  <c r="K24" i="32"/>
  <c r="F25" i="32"/>
  <c r="H674" i="32"/>
  <c r="M674" i="32"/>
  <c r="N674" i="32" s="1"/>
  <c r="F442" i="32"/>
  <c r="V533" i="32"/>
  <c r="W533" i="32"/>
  <c r="W272" i="32"/>
  <c r="L489" i="32"/>
  <c r="S489" i="32" s="1"/>
  <c r="W579" i="32"/>
  <c r="H350" i="32"/>
  <c r="M350" i="32"/>
  <c r="N350" i="32" s="1"/>
  <c r="M722" i="32"/>
  <c r="N722" i="32" s="1"/>
  <c r="H722" i="32"/>
  <c r="G395" i="32"/>
  <c r="K395" i="32"/>
  <c r="G303" i="32"/>
  <c r="K303" i="32"/>
  <c r="X162" i="32"/>
  <c r="Z162" i="32"/>
  <c r="F23" i="34" s="1"/>
  <c r="Y162" i="32"/>
  <c r="AB162" i="32"/>
  <c r="AA162" i="32"/>
  <c r="H257" i="32"/>
  <c r="M257" i="32"/>
  <c r="N257" i="32" s="1"/>
  <c r="F675" i="32"/>
  <c r="G723" i="32"/>
  <c r="K723" i="32"/>
  <c r="G351" i="32"/>
  <c r="K351" i="32"/>
  <c r="V351" i="32"/>
  <c r="T395" i="32"/>
  <c r="H69" i="32"/>
  <c r="M69" i="32"/>
  <c r="N69" i="32" s="1"/>
  <c r="M164" i="32"/>
  <c r="N164" i="32" s="1"/>
  <c r="H164" i="32"/>
  <c r="F488" i="32"/>
  <c r="P438" i="32"/>
  <c r="Q438" i="32" s="1"/>
  <c r="O438" i="32"/>
  <c r="O301" i="32"/>
  <c r="P301" i="32"/>
  <c r="Q301" i="32" s="1"/>
  <c r="O531" i="32"/>
  <c r="P531" i="32"/>
  <c r="Q531" i="32" s="1"/>
  <c r="O486" i="32"/>
  <c r="P486" i="32"/>
  <c r="Q486" i="32" s="1"/>
  <c r="L352" i="32"/>
  <c r="U352" i="32" s="1"/>
  <c r="AA209" i="32"/>
  <c r="Y209" i="32"/>
  <c r="AB209" i="32"/>
  <c r="Z209" i="32"/>
  <c r="G24" i="34" s="1"/>
  <c r="X209" i="32"/>
  <c r="Y255" i="32"/>
  <c r="AB255" i="32"/>
  <c r="Z255" i="32"/>
  <c r="H24" i="34" s="1"/>
  <c r="X255" i="32"/>
  <c r="AA255" i="32"/>
  <c r="AB575" i="32"/>
  <c r="Z575" i="32"/>
  <c r="O22" i="34" s="1"/>
  <c r="Y575" i="32"/>
  <c r="AA575" i="32"/>
  <c r="X575" i="32"/>
  <c r="H43" i="31"/>
  <c r="M302" i="32"/>
  <c r="N302" i="32" s="1"/>
  <c r="H302" i="32"/>
  <c r="L442" i="32"/>
  <c r="R442" i="32" s="1"/>
  <c r="U533" i="32"/>
  <c r="F533" i="32"/>
  <c r="O210" i="32"/>
  <c r="P210" i="32"/>
  <c r="Q210" i="32" s="1"/>
  <c r="G258" i="32"/>
  <c r="K258" i="32"/>
  <c r="F259" i="32"/>
  <c r="H577" i="32"/>
  <c r="M577" i="32"/>
  <c r="N577" i="32" s="1"/>
  <c r="O68" i="32"/>
  <c r="P68" i="32"/>
  <c r="Q68" i="32" s="1"/>
  <c r="F579" i="32"/>
  <c r="H532" i="32" l="1"/>
  <c r="X114" i="32"/>
  <c r="AA114" i="32"/>
  <c r="Z114" i="32"/>
  <c r="E21" i="34" s="1"/>
  <c r="Y114" i="32"/>
  <c r="AB114" i="32"/>
  <c r="F118" i="32"/>
  <c r="K117" i="32"/>
  <c r="G117" i="32"/>
  <c r="M116" i="32"/>
  <c r="N116" i="32" s="1"/>
  <c r="H116" i="32"/>
  <c r="O115" i="32"/>
  <c r="P115" i="32"/>
  <c r="Q115" i="32" s="1"/>
  <c r="F305" i="32"/>
  <c r="U667" i="32"/>
  <c r="R667" i="32"/>
  <c r="V667" i="32"/>
  <c r="S667" i="32"/>
  <c r="W667" i="32"/>
  <c r="T667" i="32"/>
  <c r="P667" i="32"/>
  <c r="Q667" i="32" s="1"/>
  <c r="S666" i="32"/>
  <c r="R666" i="32"/>
  <c r="U666" i="32"/>
  <c r="V666" i="32"/>
  <c r="T666" i="32"/>
  <c r="W666" i="32"/>
  <c r="P666" i="32"/>
  <c r="Q666" i="32" s="1"/>
  <c r="D47" i="31"/>
  <c r="E47" i="31"/>
  <c r="N23" i="31"/>
  <c r="AA621" i="32"/>
  <c r="Y621" i="32"/>
  <c r="X621" i="32"/>
  <c r="AB621" i="32"/>
  <c r="Z621" i="32"/>
  <c r="P22" i="34" s="1"/>
  <c r="L24" i="31"/>
  <c r="M24" i="31"/>
  <c r="J24" i="31"/>
  <c r="K24" i="31" s="1"/>
  <c r="X619" i="32"/>
  <c r="AB619" i="32"/>
  <c r="Y619" i="32"/>
  <c r="Z619" i="32"/>
  <c r="P20" i="34" s="1"/>
  <c r="AA619" i="32"/>
  <c r="X622" i="32"/>
  <c r="Z622" i="32"/>
  <c r="P23" i="34" s="1"/>
  <c r="AA622" i="32"/>
  <c r="AB622" i="32"/>
  <c r="Y622" i="32"/>
  <c r="F25" i="31"/>
  <c r="G26" i="41"/>
  <c r="L25" i="41"/>
  <c r="I25" i="31" s="1"/>
  <c r="Y620" i="32"/>
  <c r="X620" i="32"/>
  <c r="AB620" i="32"/>
  <c r="Z620" i="32"/>
  <c r="P21" i="34" s="1"/>
  <c r="AA620" i="32"/>
  <c r="X623" i="32"/>
  <c r="Z623" i="32"/>
  <c r="P24" i="34" s="1"/>
  <c r="AA623" i="32"/>
  <c r="Y623" i="32"/>
  <c r="AB623" i="32"/>
  <c r="R273" i="32"/>
  <c r="V396" i="32"/>
  <c r="R534" i="32"/>
  <c r="F580" i="32"/>
  <c r="K580" i="32" s="1"/>
  <c r="F489" i="32"/>
  <c r="K489" i="32" s="1"/>
  <c r="F725" i="32"/>
  <c r="K725" i="32" s="1"/>
  <c r="R305" i="32"/>
  <c r="W396" i="32"/>
  <c r="U442" i="32"/>
  <c r="G627" i="32"/>
  <c r="K627" i="32"/>
  <c r="O625" i="32"/>
  <c r="P625" i="32"/>
  <c r="Q625" i="32" s="1"/>
  <c r="F628" i="32"/>
  <c r="L629" i="32"/>
  <c r="X624" i="32"/>
  <c r="Z624" i="32"/>
  <c r="P25" i="34" s="1"/>
  <c r="AA624" i="32"/>
  <c r="AB624" i="32"/>
  <c r="Y624" i="32"/>
  <c r="U628" i="32"/>
  <c r="W628" i="32"/>
  <c r="V628" i="32"/>
  <c r="R628" i="32"/>
  <c r="H626" i="32"/>
  <c r="M626" i="32"/>
  <c r="N626" i="32" s="1"/>
  <c r="L630" i="32"/>
  <c r="R630" i="32" s="1"/>
  <c r="S628" i="32"/>
  <c r="V442" i="32"/>
  <c r="V352" i="32"/>
  <c r="F534" i="32"/>
  <c r="G534" i="32" s="1"/>
  <c r="U273" i="32"/>
  <c r="T352" i="32"/>
  <c r="T489" i="32"/>
  <c r="W273" i="32"/>
  <c r="T273" i="32"/>
  <c r="R396" i="32"/>
  <c r="W534" i="32"/>
  <c r="G304" i="32"/>
  <c r="M304" i="32" s="1"/>
  <c r="N304" i="32" s="1"/>
  <c r="V489" i="32"/>
  <c r="R580" i="32"/>
  <c r="V273" i="32"/>
  <c r="U580" i="32"/>
  <c r="U489" i="32"/>
  <c r="U305" i="32"/>
  <c r="T580" i="32"/>
  <c r="S396" i="32"/>
  <c r="W305" i="32"/>
  <c r="V305" i="32"/>
  <c r="S580" i="32"/>
  <c r="T396" i="32"/>
  <c r="G580" i="32"/>
  <c r="G489" i="32"/>
  <c r="L397" i="32"/>
  <c r="R397" i="32" s="1"/>
  <c r="K352" i="32"/>
  <c r="G352" i="32"/>
  <c r="Z438" i="32"/>
  <c r="L23" i="34" s="1"/>
  <c r="AA438" i="32"/>
  <c r="Y438" i="32"/>
  <c r="AB438" i="32"/>
  <c r="X438" i="32"/>
  <c r="O674" i="32"/>
  <c r="F353" i="32"/>
  <c r="H44" i="31"/>
  <c r="F396" i="32"/>
  <c r="H212" i="32"/>
  <c r="M212" i="32"/>
  <c r="N212" i="32" s="1"/>
  <c r="X68" i="32"/>
  <c r="Z68" i="32"/>
  <c r="D21" i="34" s="1"/>
  <c r="AB68" i="32"/>
  <c r="AA68" i="32"/>
  <c r="Y68" i="32"/>
  <c r="M258" i="32"/>
  <c r="N258" i="32" s="1"/>
  <c r="H258" i="32"/>
  <c r="K533" i="32"/>
  <c r="G533" i="32"/>
  <c r="K442" i="32"/>
  <c r="G442" i="32"/>
  <c r="S442" i="32"/>
  <c r="O302" i="32"/>
  <c r="P302" i="32"/>
  <c r="Q302" i="32" s="1"/>
  <c r="S352" i="32"/>
  <c r="X531" i="32"/>
  <c r="Y531" i="32"/>
  <c r="Z531" i="32"/>
  <c r="N24" i="34" s="1"/>
  <c r="AA531" i="32"/>
  <c r="AB531" i="32"/>
  <c r="O164" i="32"/>
  <c r="P164" i="32"/>
  <c r="Q164" i="32" s="1"/>
  <c r="O69" i="32"/>
  <c r="P69" i="32"/>
  <c r="Q69" i="32" s="1"/>
  <c r="O257" i="32"/>
  <c r="P257" i="32"/>
  <c r="Q257" i="32" s="1"/>
  <c r="O722" i="32"/>
  <c r="R489" i="32"/>
  <c r="W489" i="32"/>
  <c r="S305" i="32"/>
  <c r="X348" i="32"/>
  <c r="AB348" i="32"/>
  <c r="Z348" i="32"/>
  <c r="J25" i="34" s="1"/>
  <c r="AA348" i="32"/>
  <c r="Y348" i="32"/>
  <c r="G213" i="32"/>
  <c r="K213" i="32"/>
  <c r="F214" i="32"/>
  <c r="L274" i="32"/>
  <c r="T274" i="32" s="1"/>
  <c r="Z349" i="32"/>
  <c r="J26" i="34" s="1"/>
  <c r="AA349" i="32"/>
  <c r="Y349" i="32"/>
  <c r="X349" i="32"/>
  <c r="AB349" i="32"/>
  <c r="S534" i="32"/>
  <c r="Z530" i="32"/>
  <c r="N23" i="34" s="1"/>
  <c r="AA530" i="32"/>
  <c r="Y530" i="32"/>
  <c r="AB530" i="32"/>
  <c r="X530" i="32"/>
  <c r="L306" i="32"/>
  <c r="U306" i="32" s="1"/>
  <c r="H303" i="32"/>
  <c r="M303" i="32"/>
  <c r="N303" i="32" s="1"/>
  <c r="H24" i="32"/>
  <c r="X163" i="32"/>
  <c r="Y163" i="32"/>
  <c r="AA163" i="32"/>
  <c r="Z163" i="32"/>
  <c r="F24" i="34" s="1"/>
  <c r="AB163" i="32"/>
  <c r="P394" i="32"/>
  <c r="Q394" i="32" s="1"/>
  <c r="O394" i="32"/>
  <c r="O577" i="32"/>
  <c r="P577" i="32"/>
  <c r="Q577" i="32" s="1"/>
  <c r="T442" i="32"/>
  <c r="W352" i="32"/>
  <c r="R352" i="32"/>
  <c r="AB301" i="32"/>
  <c r="Y301" i="32"/>
  <c r="X301" i="32"/>
  <c r="Z301" i="32"/>
  <c r="I24" i="34" s="1"/>
  <c r="AA301" i="32"/>
  <c r="G488" i="32"/>
  <c r="K488" i="32"/>
  <c r="L443" i="32"/>
  <c r="W443" i="32" s="1"/>
  <c r="L353" i="32"/>
  <c r="R353" i="32" s="1"/>
  <c r="O532" i="32"/>
  <c r="P532" i="32"/>
  <c r="Q532" i="32" s="1"/>
  <c r="M487" i="32"/>
  <c r="N487" i="32" s="1"/>
  <c r="H487" i="32"/>
  <c r="M578" i="32"/>
  <c r="N578" i="32" s="1"/>
  <c r="H578" i="32"/>
  <c r="L581" i="32"/>
  <c r="T581" i="32" s="1"/>
  <c r="Z393" i="32"/>
  <c r="K24" i="34" s="1"/>
  <c r="AB393" i="32"/>
  <c r="Y393" i="32"/>
  <c r="AA393" i="32"/>
  <c r="X393" i="32"/>
  <c r="K45" i="41"/>
  <c r="M441" i="32"/>
  <c r="N441" i="32" s="1"/>
  <c r="H441" i="32"/>
  <c r="M724" i="32"/>
  <c r="N724" i="32" s="1"/>
  <c r="H724" i="32"/>
  <c r="G47" i="31"/>
  <c r="T534" i="32"/>
  <c r="L490" i="32"/>
  <c r="R490" i="32" s="1"/>
  <c r="H304" i="32"/>
  <c r="M351" i="32"/>
  <c r="N351" i="32" s="1"/>
  <c r="H351" i="32"/>
  <c r="H723" i="32"/>
  <c r="M723" i="32"/>
  <c r="N723" i="32" s="1"/>
  <c r="O350" i="32"/>
  <c r="P350" i="32"/>
  <c r="Q350" i="32" s="1"/>
  <c r="F443" i="32"/>
  <c r="K305" i="32"/>
  <c r="G305" i="32"/>
  <c r="H165" i="32"/>
  <c r="M165" i="32"/>
  <c r="N165" i="32" s="1"/>
  <c r="O440" i="32"/>
  <c r="P440" i="32"/>
  <c r="Q440" i="32" s="1"/>
  <c r="F306" i="32"/>
  <c r="M70" i="32"/>
  <c r="N70" i="32" s="1"/>
  <c r="H70" i="32"/>
  <c r="G259" i="32"/>
  <c r="K259" i="32"/>
  <c r="F260" i="32"/>
  <c r="AA210" i="32"/>
  <c r="Y210" i="32"/>
  <c r="X210" i="32"/>
  <c r="Z210" i="32"/>
  <c r="G25" i="34" s="1"/>
  <c r="AB210" i="32"/>
  <c r="W442" i="32"/>
  <c r="X486" i="32"/>
  <c r="Z486" i="32"/>
  <c r="M25" i="34" s="1"/>
  <c r="AB486" i="32"/>
  <c r="AA486" i="32"/>
  <c r="Y486" i="32"/>
  <c r="K675" i="32"/>
  <c r="G675" i="32"/>
  <c r="K579" i="32"/>
  <c r="G579" i="32"/>
  <c r="L535" i="32"/>
  <c r="U535" i="32" s="1"/>
  <c r="H395" i="32"/>
  <c r="M395" i="32"/>
  <c r="N395" i="32" s="1"/>
  <c r="K25" i="32"/>
  <c r="G25" i="32"/>
  <c r="F26" i="32"/>
  <c r="O439" i="32"/>
  <c r="P439" i="32"/>
  <c r="Q439" i="32" s="1"/>
  <c r="X256" i="32"/>
  <c r="Z256" i="32"/>
  <c r="H25" i="34" s="1"/>
  <c r="AB256" i="32"/>
  <c r="Y256" i="32"/>
  <c r="AA256" i="32"/>
  <c r="O211" i="32"/>
  <c r="P211" i="32"/>
  <c r="Q211" i="32" s="1"/>
  <c r="F676" i="32"/>
  <c r="K166" i="32"/>
  <c r="G166" i="32"/>
  <c r="F167" i="32"/>
  <c r="V580" i="32"/>
  <c r="D48" i="41"/>
  <c r="V534" i="32"/>
  <c r="G71" i="32"/>
  <c r="K71" i="32"/>
  <c r="F72" i="32"/>
  <c r="G118" i="32" l="1"/>
  <c r="K118" i="32"/>
  <c r="F119" i="32"/>
  <c r="Y115" i="32"/>
  <c r="AA115" i="32"/>
  <c r="AB115" i="32"/>
  <c r="X115" i="32"/>
  <c r="Z115" i="32"/>
  <c r="E22" i="34" s="1"/>
  <c r="H117" i="32"/>
  <c r="M117" i="32"/>
  <c r="N117" i="32" s="1"/>
  <c r="P116" i="32"/>
  <c r="Q116" i="32" s="1"/>
  <c r="O116" i="32"/>
  <c r="F581" i="32"/>
  <c r="W630" i="32"/>
  <c r="G725" i="32"/>
  <c r="L677" i="32"/>
  <c r="T677" i="32" s="1"/>
  <c r="L714" i="32"/>
  <c r="L715" i="32"/>
  <c r="L716" i="32"/>
  <c r="X666" i="32"/>
  <c r="Y666" i="32"/>
  <c r="AB666" i="32"/>
  <c r="AA666" i="32"/>
  <c r="Z666" i="32"/>
  <c r="Q21" i="34" s="1"/>
  <c r="Z667" i="32"/>
  <c r="Q22" i="34" s="1"/>
  <c r="AB667" i="32"/>
  <c r="X667" i="32"/>
  <c r="AA667" i="32"/>
  <c r="Y667" i="32"/>
  <c r="D48" i="31"/>
  <c r="E48" i="31"/>
  <c r="N24" i="31"/>
  <c r="S630" i="32"/>
  <c r="L26" i="41"/>
  <c r="I26" i="31" s="1"/>
  <c r="F26" i="31"/>
  <c r="G27" i="41"/>
  <c r="U630" i="32"/>
  <c r="S306" i="32"/>
  <c r="V630" i="32"/>
  <c r="J25" i="31"/>
  <c r="K25" i="31" s="1"/>
  <c r="L672" i="32"/>
  <c r="L668" i="32"/>
  <c r="L671" i="32"/>
  <c r="M25" i="31"/>
  <c r="L25" i="31"/>
  <c r="L670" i="32"/>
  <c r="L669" i="32"/>
  <c r="L673" i="32"/>
  <c r="L674" i="32"/>
  <c r="L675" i="32"/>
  <c r="L676" i="32"/>
  <c r="F726" i="32"/>
  <c r="K726" i="32" s="1"/>
  <c r="T630" i="32"/>
  <c r="S581" i="32"/>
  <c r="F535" i="32"/>
  <c r="G535" i="32" s="1"/>
  <c r="K534" i="32"/>
  <c r="W490" i="32"/>
  <c r="V353" i="32"/>
  <c r="R629" i="32"/>
  <c r="U629" i="32"/>
  <c r="V629" i="32"/>
  <c r="S629" i="32"/>
  <c r="W629" i="32"/>
  <c r="T629" i="32"/>
  <c r="G628" i="32"/>
  <c r="K628" i="32"/>
  <c r="H627" i="32"/>
  <c r="M627" i="32"/>
  <c r="N627" i="32" s="1"/>
  <c r="P626" i="32"/>
  <c r="Q626" i="32" s="1"/>
  <c r="O626" i="32"/>
  <c r="F629" i="32"/>
  <c r="Y625" i="32"/>
  <c r="AB625" i="32"/>
  <c r="Z625" i="32"/>
  <c r="P26" i="34" s="1"/>
  <c r="X625" i="32"/>
  <c r="AA625" i="32"/>
  <c r="R581" i="32"/>
  <c r="T397" i="32"/>
  <c r="R677" i="32"/>
  <c r="S397" i="32"/>
  <c r="R535" i="32"/>
  <c r="F397" i="32"/>
  <c r="G397" i="32" s="1"/>
  <c r="V397" i="32"/>
  <c r="W353" i="32"/>
  <c r="T443" i="32"/>
  <c r="V306" i="32"/>
  <c r="R443" i="32"/>
  <c r="U353" i="32"/>
  <c r="S443" i="32"/>
  <c r="K306" i="32"/>
  <c r="G306" i="32"/>
  <c r="L275" i="32"/>
  <c r="T275" i="32" s="1"/>
  <c r="M579" i="32"/>
  <c r="N579" i="32" s="1"/>
  <c r="H579" i="32"/>
  <c r="O70" i="32"/>
  <c r="P70" i="32"/>
  <c r="Q70" i="32" s="1"/>
  <c r="H45" i="31"/>
  <c r="G581" i="32"/>
  <c r="K581" i="32"/>
  <c r="R274" i="32"/>
  <c r="AA69" i="32"/>
  <c r="Z69" i="32"/>
  <c r="D22" i="34" s="1"/>
  <c r="X69" i="32"/>
  <c r="AB69" i="32"/>
  <c r="Y69" i="32"/>
  <c r="G167" i="32"/>
  <c r="K167" i="32"/>
  <c r="F168" i="32"/>
  <c r="AA211" i="32"/>
  <c r="Y211" i="32"/>
  <c r="X211" i="32"/>
  <c r="Z211" i="32"/>
  <c r="G26" i="34" s="1"/>
  <c r="AB211" i="32"/>
  <c r="S535" i="32"/>
  <c r="T535" i="32"/>
  <c r="V535" i="32"/>
  <c r="H259" i="32"/>
  <c r="M259" i="32"/>
  <c r="N259" i="32" s="1"/>
  <c r="AA440" i="32"/>
  <c r="Z440" i="32"/>
  <c r="L25" i="34" s="1"/>
  <c r="X440" i="32"/>
  <c r="AB440" i="32"/>
  <c r="Y440" i="32"/>
  <c r="M305" i="32"/>
  <c r="N305" i="32" s="1"/>
  <c r="H305" i="32"/>
  <c r="P351" i="32"/>
  <c r="Q351" i="32" s="1"/>
  <c r="O351" i="32"/>
  <c r="V490" i="32"/>
  <c r="U581" i="32"/>
  <c r="V581" i="32"/>
  <c r="P578" i="32"/>
  <c r="Q578" i="32" s="1"/>
  <c r="O578" i="32"/>
  <c r="S353" i="32"/>
  <c r="T353" i="32"/>
  <c r="K443" i="32"/>
  <c r="G443" i="32"/>
  <c r="U443" i="32"/>
  <c r="L536" i="32"/>
  <c r="V536" i="32" s="1"/>
  <c r="Z394" i="32"/>
  <c r="K25" i="34" s="1"/>
  <c r="Y394" i="32"/>
  <c r="X394" i="32"/>
  <c r="AA394" i="32"/>
  <c r="AB394" i="32"/>
  <c r="T306" i="32"/>
  <c r="R306" i="32"/>
  <c r="W274" i="32"/>
  <c r="O212" i="32"/>
  <c r="P212" i="32"/>
  <c r="Q212" i="32" s="1"/>
  <c r="U397" i="32"/>
  <c r="W397" i="32"/>
  <c r="H580" i="32"/>
  <c r="M580" i="32"/>
  <c r="N580" i="32" s="1"/>
  <c r="H166" i="32"/>
  <c r="M166" i="32"/>
  <c r="N166" i="32" s="1"/>
  <c r="L678" i="32"/>
  <c r="W678" i="32" s="1"/>
  <c r="W535" i="32"/>
  <c r="M675" i="32"/>
  <c r="N675" i="32" s="1"/>
  <c r="H675" i="32"/>
  <c r="G260" i="32"/>
  <c r="K260" i="32"/>
  <c r="F261" i="32"/>
  <c r="L307" i="32"/>
  <c r="V307" i="32" s="1"/>
  <c r="L491" i="32"/>
  <c r="T491" i="32" s="1"/>
  <c r="F582" i="32"/>
  <c r="O165" i="32"/>
  <c r="P165" i="32"/>
  <c r="Q165" i="32" s="1"/>
  <c r="F444" i="32"/>
  <c r="P304" i="32"/>
  <c r="Q304" i="32" s="1"/>
  <c r="O304" i="32"/>
  <c r="U490" i="32"/>
  <c r="F490" i="32"/>
  <c r="S490" i="32"/>
  <c r="G48" i="31"/>
  <c r="K46" i="41"/>
  <c r="O487" i="32"/>
  <c r="P487" i="32"/>
  <c r="Q487" i="32" s="1"/>
  <c r="M488" i="32"/>
  <c r="N488" i="32" s="1"/>
  <c r="H488" i="32"/>
  <c r="O303" i="32"/>
  <c r="P303" i="32"/>
  <c r="Q303" i="32" s="1"/>
  <c r="V274" i="32"/>
  <c r="S274" i="32"/>
  <c r="X302" i="32"/>
  <c r="AA302" i="32"/>
  <c r="AB302" i="32"/>
  <c r="Z302" i="32"/>
  <c r="I25" i="34" s="1"/>
  <c r="Y302" i="32"/>
  <c r="K396" i="32"/>
  <c r="G396" i="32"/>
  <c r="L354" i="32"/>
  <c r="T354" i="32" s="1"/>
  <c r="H352" i="32"/>
  <c r="M352" i="32"/>
  <c r="N352" i="32" s="1"/>
  <c r="M489" i="32"/>
  <c r="N489" i="32" s="1"/>
  <c r="H489" i="32"/>
  <c r="H534" i="32"/>
  <c r="M534" i="32"/>
  <c r="N534" i="32" s="1"/>
  <c r="G72" i="32"/>
  <c r="K72" i="32"/>
  <c r="F73" i="32"/>
  <c r="K26" i="32"/>
  <c r="G26" i="32"/>
  <c r="F27" i="32"/>
  <c r="O723" i="32"/>
  <c r="G353" i="32"/>
  <c r="K353" i="32"/>
  <c r="H213" i="32"/>
  <c r="M213" i="32"/>
  <c r="N213" i="32" s="1"/>
  <c r="L398" i="32"/>
  <c r="S398" i="32" s="1"/>
  <c r="H442" i="32"/>
  <c r="M442" i="32"/>
  <c r="N442" i="32" s="1"/>
  <c r="F354" i="32"/>
  <c r="H25" i="32"/>
  <c r="M71" i="32"/>
  <c r="N71" i="32" s="1"/>
  <c r="H71" i="32"/>
  <c r="G676" i="32"/>
  <c r="K676" i="32"/>
  <c r="AA439" i="32"/>
  <c r="X439" i="32"/>
  <c r="Z439" i="32"/>
  <c r="L24" i="34" s="1"/>
  <c r="Y439" i="32"/>
  <c r="AB439" i="32"/>
  <c r="O395" i="32"/>
  <c r="P395" i="32"/>
  <c r="Q395" i="32" s="1"/>
  <c r="F307" i="32"/>
  <c r="L582" i="32"/>
  <c r="V582" i="32" s="1"/>
  <c r="L444" i="32"/>
  <c r="V444" i="32" s="1"/>
  <c r="X350" i="32"/>
  <c r="Y350" i="32"/>
  <c r="AA350" i="32"/>
  <c r="Z350" i="32"/>
  <c r="J27" i="34" s="1"/>
  <c r="AB350" i="32"/>
  <c r="T490" i="32"/>
  <c r="O724" i="32"/>
  <c r="P441" i="32"/>
  <c r="Q441" i="32" s="1"/>
  <c r="O441" i="32"/>
  <c r="W581" i="32"/>
  <c r="X532" i="32"/>
  <c r="AA532" i="32"/>
  <c r="AB532" i="32"/>
  <c r="Y532" i="32"/>
  <c r="Z532" i="32"/>
  <c r="N25" i="34" s="1"/>
  <c r="V443" i="32"/>
  <c r="AA577" i="32"/>
  <c r="Y577" i="32"/>
  <c r="X577" i="32"/>
  <c r="AB577" i="32"/>
  <c r="Z577" i="32"/>
  <c r="O24" i="34" s="1"/>
  <c r="H725" i="32"/>
  <c r="M725" i="32"/>
  <c r="N725" i="32" s="1"/>
  <c r="W306" i="32"/>
  <c r="U274" i="32"/>
  <c r="K214" i="32"/>
  <c r="G214" i="32"/>
  <c r="F215" i="32"/>
  <c r="F677" i="32"/>
  <c r="Y257" i="32"/>
  <c r="Z257" i="32"/>
  <c r="H26" i="34" s="1"/>
  <c r="X257" i="32"/>
  <c r="AA257" i="32"/>
  <c r="AB257" i="32"/>
  <c r="X164" i="32"/>
  <c r="AB164" i="32"/>
  <c r="AA164" i="32"/>
  <c r="Z164" i="32"/>
  <c r="F25" i="34" s="1"/>
  <c r="Y164" i="32"/>
  <c r="M533" i="32"/>
  <c r="N533" i="32" s="1"/>
  <c r="H533" i="32"/>
  <c r="O258" i="32"/>
  <c r="P258" i="32"/>
  <c r="Q258" i="32" s="1"/>
  <c r="S677" i="32" l="1"/>
  <c r="W677" i="32"/>
  <c r="U677" i="32"/>
  <c r="Y116" i="32"/>
  <c r="X116" i="32"/>
  <c r="AB116" i="32"/>
  <c r="Z116" i="32"/>
  <c r="E23" i="34" s="1"/>
  <c r="AA116" i="32"/>
  <c r="G119" i="32"/>
  <c r="K119" i="32"/>
  <c r="F120" i="32"/>
  <c r="V677" i="32"/>
  <c r="P117" i="32"/>
  <c r="Q117" i="32" s="1"/>
  <c r="O117" i="32"/>
  <c r="H118" i="32"/>
  <c r="M118" i="32"/>
  <c r="N118" i="32" s="1"/>
  <c r="G726" i="32"/>
  <c r="M726" i="32" s="1"/>
  <c r="N726" i="32" s="1"/>
  <c r="K535" i="32"/>
  <c r="F536" i="32"/>
  <c r="R716" i="32"/>
  <c r="T716" i="32"/>
  <c r="W716" i="32"/>
  <c r="U716" i="32"/>
  <c r="V716" i="32"/>
  <c r="S716" i="32"/>
  <c r="P716" i="32"/>
  <c r="Q716" i="32" s="1"/>
  <c r="T714" i="32"/>
  <c r="U714" i="32"/>
  <c r="R714" i="32"/>
  <c r="V714" i="32"/>
  <c r="W714" i="32"/>
  <c r="S714" i="32"/>
  <c r="P714" i="32"/>
  <c r="Q714" i="32" s="1"/>
  <c r="V715" i="32"/>
  <c r="T715" i="32"/>
  <c r="U715" i="32"/>
  <c r="S715" i="32"/>
  <c r="R715" i="32"/>
  <c r="W715" i="32"/>
  <c r="P715" i="32"/>
  <c r="Q715" i="32" s="1"/>
  <c r="K397" i="32"/>
  <c r="V676" i="32"/>
  <c r="T676" i="32"/>
  <c r="U676" i="32"/>
  <c r="R676" i="32"/>
  <c r="S676" i="32"/>
  <c r="W676" i="32"/>
  <c r="S674" i="32"/>
  <c r="V674" i="32"/>
  <c r="T674" i="32"/>
  <c r="R674" i="32"/>
  <c r="W674" i="32"/>
  <c r="U674" i="32"/>
  <c r="P674" i="32"/>
  <c r="Q674" i="32" s="1"/>
  <c r="S669" i="32"/>
  <c r="P669" i="32"/>
  <c r="Q669" i="32" s="1"/>
  <c r="W669" i="32"/>
  <c r="U669" i="32"/>
  <c r="V669" i="32"/>
  <c r="T669" i="32"/>
  <c r="R669" i="32"/>
  <c r="S671" i="32"/>
  <c r="V671" i="32"/>
  <c r="R671" i="32"/>
  <c r="U671" i="32"/>
  <c r="P671" i="32"/>
  <c r="Q671" i="32" s="1"/>
  <c r="T671" i="32"/>
  <c r="W671" i="32"/>
  <c r="R672" i="32"/>
  <c r="P672" i="32"/>
  <c r="Q672" i="32" s="1"/>
  <c r="U672" i="32"/>
  <c r="T672" i="32"/>
  <c r="V672" i="32"/>
  <c r="S672" i="32"/>
  <c r="W672" i="32"/>
  <c r="M26" i="31"/>
  <c r="J26" i="31"/>
  <c r="K26" i="31" s="1"/>
  <c r="L26" i="31"/>
  <c r="T675" i="32"/>
  <c r="V675" i="32"/>
  <c r="S675" i="32"/>
  <c r="W675" i="32"/>
  <c r="U675" i="32"/>
  <c r="R675" i="32"/>
  <c r="W673" i="32"/>
  <c r="V673" i="32"/>
  <c r="R673" i="32"/>
  <c r="U673" i="32"/>
  <c r="S673" i="32"/>
  <c r="T673" i="32"/>
  <c r="P673" i="32"/>
  <c r="Q673" i="32" s="1"/>
  <c r="W670" i="32"/>
  <c r="U670" i="32"/>
  <c r="V670" i="32"/>
  <c r="P670" i="32"/>
  <c r="Q670" i="32" s="1"/>
  <c r="T670" i="32"/>
  <c r="S670" i="32"/>
  <c r="R670" i="32"/>
  <c r="P668" i="32"/>
  <c r="Q668" i="32" s="1"/>
  <c r="V668" i="32"/>
  <c r="W668" i="32"/>
  <c r="U668" i="32"/>
  <c r="T668" i="32"/>
  <c r="R668" i="32"/>
  <c r="S668" i="32"/>
  <c r="N25" i="31"/>
  <c r="G28" i="41"/>
  <c r="L27" i="41"/>
  <c r="I27" i="31" s="1"/>
  <c r="F27" i="31"/>
  <c r="O627" i="32"/>
  <c r="P627" i="32"/>
  <c r="Q627" i="32" s="1"/>
  <c r="T398" i="32"/>
  <c r="G629" i="32"/>
  <c r="K629" i="32"/>
  <c r="X626" i="32"/>
  <c r="AA626" i="32"/>
  <c r="AB626" i="32"/>
  <c r="Y626" i="32"/>
  <c r="Z626" i="32"/>
  <c r="P27" i="34" s="1"/>
  <c r="M628" i="32"/>
  <c r="N628" i="32" s="1"/>
  <c r="H628" i="32"/>
  <c r="F630" i="32"/>
  <c r="L631" i="32"/>
  <c r="W307" i="32"/>
  <c r="S444" i="32"/>
  <c r="U307" i="32"/>
  <c r="U275" i="32"/>
  <c r="F491" i="32"/>
  <c r="K491" i="32" s="1"/>
  <c r="S307" i="32"/>
  <c r="W275" i="32"/>
  <c r="S354" i="32"/>
  <c r="R582" i="32"/>
  <c r="W354" i="32"/>
  <c r="T307" i="32"/>
  <c r="F678" i="32"/>
  <c r="G678" i="32" s="1"/>
  <c r="V678" i="32"/>
  <c r="R398" i="32"/>
  <c r="R307" i="32"/>
  <c r="R678" i="32"/>
  <c r="V275" i="32"/>
  <c r="U398" i="32"/>
  <c r="T444" i="32"/>
  <c r="R444" i="32"/>
  <c r="V398" i="32"/>
  <c r="W398" i="32"/>
  <c r="R354" i="32"/>
  <c r="V354" i="32"/>
  <c r="O533" i="32"/>
  <c r="P533" i="32"/>
  <c r="Q533" i="32" s="1"/>
  <c r="H214" i="32"/>
  <c r="M214" i="32"/>
  <c r="N214" i="32" s="1"/>
  <c r="K444" i="32"/>
  <c r="G444" i="32"/>
  <c r="G582" i="32"/>
  <c r="K582" i="32"/>
  <c r="K354" i="32"/>
  <c r="G354" i="32"/>
  <c r="AA165" i="32"/>
  <c r="Z165" i="32"/>
  <c r="F26" i="34" s="1"/>
  <c r="X165" i="32"/>
  <c r="AB165" i="32"/>
  <c r="Y165" i="32"/>
  <c r="G307" i="32"/>
  <c r="K307" i="32"/>
  <c r="H260" i="32"/>
  <c r="M260" i="32"/>
  <c r="N260" i="32" s="1"/>
  <c r="K536" i="32"/>
  <c r="G536" i="32"/>
  <c r="AB578" i="32"/>
  <c r="Y578" i="32"/>
  <c r="X578" i="32"/>
  <c r="Z578" i="32"/>
  <c r="O25" i="34" s="1"/>
  <c r="AA578" i="32"/>
  <c r="G215" i="32"/>
  <c r="K215" i="32"/>
  <c r="F216" i="32"/>
  <c r="X441" i="32"/>
  <c r="Z441" i="32"/>
  <c r="L26" i="34" s="1"/>
  <c r="AA441" i="32"/>
  <c r="AB441" i="32"/>
  <c r="Y441" i="32"/>
  <c r="L308" i="32"/>
  <c r="R308" i="32" s="1"/>
  <c r="O71" i="32"/>
  <c r="P71" i="32"/>
  <c r="Q71" i="32" s="1"/>
  <c r="O442" i="32"/>
  <c r="P442" i="32"/>
  <c r="Q442" i="32" s="1"/>
  <c r="L492" i="32"/>
  <c r="V492" i="32" s="1"/>
  <c r="H26" i="32"/>
  <c r="H72" i="32"/>
  <c r="M72" i="32"/>
  <c r="N72" i="32" s="1"/>
  <c r="X303" i="32"/>
  <c r="AA303" i="32"/>
  <c r="Y303" i="32"/>
  <c r="Z303" i="32"/>
  <c r="I26" i="34" s="1"/>
  <c r="AB303" i="32"/>
  <c r="K47" i="41"/>
  <c r="L445" i="32"/>
  <c r="T445" i="32" s="1"/>
  <c r="L583" i="32"/>
  <c r="V583" i="32" s="1"/>
  <c r="U491" i="32"/>
  <c r="V491" i="32"/>
  <c r="U678" i="32"/>
  <c r="O580" i="32"/>
  <c r="P580" i="32"/>
  <c r="Q580" i="32" s="1"/>
  <c r="T536" i="32"/>
  <c r="S536" i="32"/>
  <c r="U536" i="32"/>
  <c r="AB351" i="32"/>
  <c r="AA351" i="32"/>
  <c r="Y351" i="32"/>
  <c r="Z351" i="32"/>
  <c r="J28" i="34" s="1"/>
  <c r="X351" i="32"/>
  <c r="H167" i="32"/>
  <c r="M167" i="32"/>
  <c r="N167" i="32" s="1"/>
  <c r="X70" i="32"/>
  <c r="AB70" i="32"/>
  <c r="AA70" i="32"/>
  <c r="Y70" i="32"/>
  <c r="Z70" i="32"/>
  <c r="D23" i="34" s="1"/>
  <c r="L399" i="32"/>
  <c r="R399" i="32" s="1"/>
  <c r="R536" i="32"/>
  <c r="W444" i="32"/>
  <c r="U444" i="32"/>
  <c r="T582" i="32"/>
  <c r="L277" i="32"/>
  <c r="S277" i="32" s="1"/>
  <c r="F398" i="32"/>
  <c r="M353" i="32"/>
  <c r="N353" i="32" s="1"/>
  <c r="H353" i="32"/>
  <c r="G73" i="32"/>
  <c r="K73" i="32"/>
  <c r="F74" i="32"/>
  <c r="O489" i="32"/>
  <c r="P489" i="32"/>
  <c r="Q489" i="32" s="1"/>
  <c r="H396" i="32"/>
  <c r="M396" i="32"/>
  <c r="N396" i="32" s="1"/>
  <c r="Z487" i="32"/>
  <c r="M26" i="34" s="1"/>
  <c r="X487" i="32"/>
  <c r="AA487" i="32"/>
  <c r="Y487" i="32"/>
  <c r="AB487" i="32"/>
  <c r="K490" i="32"/>
  <c r="G490" i="32"/>
  <c r="W491" i="32"/>
  <c r="S491" i="32"/>
  <c r="H535" i="32"/>
  <c r="M535" i="32"/>
  <c r="N535" i="32" s="1"/>
  <c r="AA212" i="32"/>
  <c r="Z212" i="32"/>
  <c r="G27" i="34" s="1"/>
  <c r="Y212" i="32"/>
  <c r="X212" i="32"/>
  <c r="AB212" i="32"/>
  <c r="W536" i="32"/>
  <c r="O305" i="32"/>
  <c r="P305" i="32"/>
  <c r="Q305" i="32" s="1"/>
  <c r="K168" i="32"/>
  <c r="G168" i="32"/>
  <c r="F169" i="32"/>
  <c r="R275" i="32"/>
  <c r="H397" i="32"/>
  <c r="M397" i="32"/>
  <c r="N397" i="32" s="1"/>
  <c r="G677" i="32"/>
  <c r="K677" i="32"/>
  <c r="Z304" i="32"/>
  <c r="I27" i="34" s="1"/>
  <c r="X304" i="32"/>
  <c r="AA304" i="32"/>
  <c r="AB304" i="32"/>
  <c r="Y304" i="32"/>
  <c r="O166" i="32"/>
  <c r="P166" i="32"/>
  <c r="Q166" i="32" s="1"/>
  <c r="O259" i="32"/>
  <c r="P259" i="32"/>
  <c r="Q259" i="32" s="1"/>
  <c r="H581" i="32"/>
  <c r="M581" i="32"/>
  <c r="N581" i="32" s="1"/>
  <c r="M306" i="32"/>
  <c r="N306" i="32" s="1"/>
  <c r="H306" i="32"/>
  <c r="Y258" i="32"/>
  <c r="Z258" i="32"/>
  <c r="H27" i="34" s="1"/>
  <c r="AB258" i="32"/>
  <c r="X258" i="32"/>
  <c r="AA258" i="32"/>
  <c r="F537" i="32"/>
  <c r="W582" i="32"/>
  <c r="U582" i="32"/>
  <c r="O725" i="32"/>
  <c r="L537" i="32"/>
  <c r="U537" i="32" s="1"/>
  <c r="S582" i="32"/>
  <c r="F308" i="32"/>
  <c r="F727" i="32"/>
  <c r="AB395" i="32"/>
  <c r="Y395" i="32"/>
  <c r="X395" i="32"/>
  <c r="Z395" i="32"/>
  <c r="K26" i="34" s="1"/>
  <c r="AA395" i="32"/>
  <c r="M676" i="32"/>
  <c r="N676" i="32" s="1"/>
  <c r="H676" i="32"/>
  <c r="L276" i="32"/>
  <c r="R276" i="32" s="1"/>
  <c r="L355" i="32"/>
  <c r="S355" i="32" s="1"/>
  <c r="O213" i="32"/>
  <c r="P213" i="32"/>
  <c r="Q213" i="32" s="1"/>
  <c r="G27" i="32"/>
  <c r="K27" i="32"/>
  <c r="F28" i="32"/>
  <c r="L679" i="32"/>
  <c r="R679" i="32" s="1"/>
  <c r="P534" i="32"/>
  <c r="Q534" i="32" s="1"/>
  <c r="O534" i="32"/>
  <c r="O352" i="32"/>
  <c r="P352" i="32"/>
  <c r="Q352" i="32" s="1"/>
  <c r="U354" i="32"/>
  <c r="O488" i="32"/>
  <c r="P488" i="32"/>
  <c r="Q488" i="32" s="1"/>
  <c r="H46" i="31"/>
  <c r="R491" i="32"/>
  <c r="K261" i="32"/>
  <c r="G261" i="32"/>
  <c r="F262" i="32"/>
  <c r="O675" i="32"/>
  <c r="P675" i="32"/>
  <c r="Q675" i="32" s="1"/>
  <c r="S678" i="32"/>
  <c r="T678" i="32"/>
  <c r="H443" i="32"/>
  <c r="M443" i="32"/>
  <c r="N443" i="32" s="1"/>
  <c r="O579" i="32"/>
  <c r="P579" i="32"/>
  <c r="Q579" i="32" s="1"/>
  <c r="S275" i="32"/>
  <c r="P118" i="32" l="1"/>
  <c r="Q118" i="32" s="1"/>
  <c r="O118" i="32"/>
  <c r="H119" i="32"/>
  <c r="M119" i="32"/>
  <c r="N119" i="32" s="1"/>
  <c r="AA117" i="32"/>
  <c r="Z117" i="32"/>
  <c r="E24" i="34" s="1"/>
  <c r="X117" i="32"/>
  <c r="Y117" i="32"/>
  <c r="AB117" i="32"/>
  <c r="H726" i="32"/>
  <c r="G120" i="32"/>
  <c r="K120" i="32"/>
  <c r="F121" i="32"/>
  <c r="G491" i="32"/>
  <c r="H491" i="32" s="1"/>
  <c r="F492" i="32"/>
  <c r="L768" i="32"/>
  <c r="L765" i="32"/>
  <c r="L775" i="32"/>
  <c r="L767" i="32"/>
  <c r="L774" i="32"/>
  <c r="L766" i="32"/>
  <c r="L777" i="32"/>
  <c r="L781" i="32"/>
  <c r="L772" i="32"/>
  <c r="L783" i="32"/>
  <c r="L782" i="32"/>
  <c r="L769" i="32"/>
  <c r="L776" i="32"/>
  <c r="L764" i="32"/>
  <c r="L771" i="32"/>
  <c r="L770" i="32"/>
  <c r="L762" i="32"/>
  <c r="L773" i="32"/>
  <c r="L780" i="32"/>
  <c r="L779" i="32"/>
  <c r="L763" i="32"/>
  <c r="L778" i="32"/>
  <c r="Z714" i="32"/>
  <c r="R23" i="34" s="1"/>
  <c r="AA714" i="32"/>
  <c r="AB714" i="32"/>
  <c r="X714" i="32"/>
  <c r="Y714" i="32"/>
  <c r="Z715" i="32"/>
  <c r="R24" i="34" s="1"/>
  <c r="X715" i="32"/>
  <c r="AA715" i="32"/>
  <c r="AB715" i="32"/>
  <c r="Y715" i="32"/>
  <c r="Z716" i="32"/>
  <c r="R25" i="34" s="1"/>
  <c r="AB716" i="32"/>
  <c r="AA716" i="32"/>
  <c r="Y716" i="32"/>
  <c r="X716" i="32"/>
  <c r="N26" i="31"/>
  <c r="J27" i="31"/>
  <c r="K27" i="31" s="1"/>
  <c r="L27" i="31"/>
  <c r="M27" i="31"/>
  <c r="G29" i="41"/>
  <c r="F28" i="31"/>
  <c r="L28" i="41"/>
  <c r="I28" i="31" s="1"/>
  <c r="Y668" i="32"/>
  <c r="Z668" i="32"/>
  <c r="Q23" i="34" s="1"/>
  <c r="AA668" i="32"/>
  <c r="AB668" i="32"/>
  <c r="X668" i="32"/>
  <c r="X670" i="32"/>
  <c r="AA670" i="32"/>
  <c r="AB670" i="32"/>
  <c r="Y670" i="32"/>
  <c r="Z670" i="32"/>
  <c r="Q25" i="34" s="1"/>
  <c r="Z673" i="32"/>
  <c r="Q28" i="34" s="1"/>
  <c r="AA673" i="32"/>
  <c r="X673" i="32"/>
  <c r="Y673" i="32"/>
  <c r="AB673" i="32"/>
  <c r="AB672" i="32"/>
  <c r="AA672" i="32"/>
  <c r="Z672" i="32"/>
  <c r="Q27" i="34" s="1"/>
  <c r="X672" i="32"/>
  <c r="Y672" i="32"/>
  <c r="AA671" i="32"/>
  <c r="X671" i="32"/>
  <c r="Y671" i="32"/>
  <c r="AB671" i="32"/>
  <c r="Z671" i="32"/>
  <c r="Q26" i="34" s="1"/>
  <c r="AB669" i="32"/>
  <c r="AA669" i="32"/>
  <c r="Y669" i="32"/>
  <c r="Z669" i="32"/>
  <c r="Q24" i="34" s="1"/>
  <c r="X669" i="32"/>
  <c r="AA674" i="32"/>
  <c r="Z674" i="32"/>
  <c r="Q29" i="34" s="1"/>
  <c r="Y674" i="32"/>
  <c r="X674" i="32"/>
  <c r="AB674" i="32"/>
  <c r="T679" i="32"/>
  <c r="S679" i="32"/>
  <c r="W679" i="32"/>
  <c r="W355" i="32"/>
  <c r="S399" i="32"/>
  <c r="T537" i="32"/>
  <c r="F679" i="32"/>
  <c r="G679" i="32" s="1"/>
  <c r="K678" i="32"/>
  <c r="F631" i="32"/>
  <c r="G631" i="32" s="1"/>
  <c r="R355" i="32"/>
  <c r="W537" i="32"/>
  <c r="U399" i="32"/>
  <c r="H629" i="32"/>
  <c r="M629" i="32"/>
  <c r="N629" i="32" s="1"/>
  <c r="AB627" i="32"/>
  <c r="Z627" i="32"/>
  <c r="P28" i="34" s="1"/>
  <c r="X627" i="32"/>
  <c r="Y627" i="32"/>
  <c r="AA627" i="32"/>
  <c r="V631" i="32"/>
  <c r="S631" i="32"/>
  <c r="T631" i="32"/>
  <c r="R631" i="32"/>
  <c r="W631" i="32"/>
  <c r="U631" i="32"/>
  <c r="K630" i="32"/>
  <c r="G630" i="32"/>
  <c r="P628" i="32"/>
  <c r="Q628" i="32" s="1"/>
  <c r="O628" i="32"/>
  <c r="L632" i="32"/>
  <c r="V679" i="32"/>
  <c r="V537" i="32"/>
  <c r="S537" i="32"/>
  <c r="R537" i="32"/>
  <c r="T277" i="32"/>
  <c r="R277" i="32"/>
  <c r="U445" i="32"/>
  <c r="U277" i="32"/>
  <c r="V445" i="32"/>
  <c r="V277" i="32"/>
  <c r="W445" i="32"/>
  <c r="U308" i="32"/>
  <c r="W308" i="32"/>
  <c r="U679" i="32"/>
  <c r="V355" i="32"/>
  <c r="W277" i="32"/>
  <c r="V308" i="32"/>
  <c r="U276" i="32"/>
  <c r="L356" i="32"/>
  <c r="R356" i="32" s="1"/>
  <c r="T583" i="32"/>
  <c r="K48" i="41"/>
  <c r="O72" i="32"/>
  <c r="P72" i="32"/>
  <c r="Q72" i="32" s="1"/>
  <c r="K492" i="32"/>
  <c r="G492" i="32"/>
  <c r="M261" i="32"/>
  <c r="N261" i="32" s="1"/>
  <c r="H261" i="32"/>
  <c r="L584" i="32"/>
  <c r="R584" i="32" s="1"/>
  <c r="K28" i="32"/>
  <c r="G28" i="32"/>
  <c r="F29" i="32"/>
  <c r="L493" i="32"/>
  <c r="W493" i="32" s="1"/>
  <c r="F355" i="32"/>
  <c r="S276" i="32"/>
  <c r="W276" i="32"/>
  <c r="K727" i="32"/>
  <c r="G727" i="32"/>
  <c r="O397" i="32"/>
  <c r="P397" i="32"/>
  <c r="Q397" i="32" s="1"/>
  <c r="Z305" i="32"/>
  <c r="I28" i="34" s="1"/>
  <c r="AB305" i="32"/>
  <c r="X305" i="32"/>
  <c r="AA305" i="32"/>
  <c r="Y305" i="32"/>
  <c r="P535" i="32"/>
  <c r="Q535" i="32" s="1"/>
  <c r="O535" i="32"/>
  <c r="T399" i="32"/>
  <c r="O167" i="32"/>
  <c r="P167" i="32"/>
  <c r="Q167" i="32" s="1"/>
  <c r="S583" i="32"/>
  <c r="S445" i="32"/>
  <c r="H47" i="31"/>
  <c r="R492" i="32"/>
  <c r="AB71" i="32"/>
  <c r="X71" i="32"/>
  <c r="AA71" i="32"/>
  <c r="Y71" i="32"/>
  <c r="Z71" i="32"/>
  <c r="D24" i="34" s="1"/>
  <c r="T308" i="32"/>
  <c r="M354" i="32"/>
  <c r="N354" i="32" s="1"/>
  <c r="H354" i="32"/>
  <c r="O676" i="32"/>
  <c r="P676" i="32"/>
  <c r="Q676" i="32" s="1"/>
  <c r="K169" i="32"/>
  <c r="G169" i="32"/>
  <c r="F170" i="32"/>
  <c r="O396" i="32"/>
  <c r="P396" i="32"/>
  <c r="Q396" i="32" s="1"/>
  <c r="T492" i="32"/>
  <c r="O214" i="32"/>
  <c r="P214" i="32"/>
  <c r="Q214" i="32" s="1"/>
  <c r="L446" i="32"/>
  <c r="V446" i="32" s="1"/>
  <c r="Y534" i="32"/>
  <c r="X534" i="32"/>
  <c r="Z534" i="32"/>
  <c r="N27" i="34" s="1"/>
  <c r="AA534" i="32"/>
  <c r="AB534" i="32"/>
  <c r="H27" i="32"/>
  <c r="Y213" i="32"/>
  <c r="AB213" i="32"/>
  <c r="AA213" i="32"/>
  <c r="X213" i="32"/>
  <c r="Z213" i="32"/>
  <c r="G28" i="34" s="1"/>
  <c r="T276" i="32"/>
  <c r="F309" i="32"/>
  <c r="K537" i="32"/>
  <c r="G537" i="32"/>
  <c r="L538" i="32"/>
  <c r="T538" i="32" s="1"/>
  <c r="P306" i="32"/>
  <c r="Q306" i="32" s="1"/>
  <c r="O306" i="32"/>
  <c r="M168" i="32"/>
  <c r="N168" i="32" s="1"/>
  <c r="H168" i="32"/>
  <c r="O353" i="32"/>
  <c r="P353" i="32"/>
  <c r="Q353" i="32" s="1"/>
  <c r="Y580" i="32"/>
  <c r="AA580" i="32"/>
  <c r="Z580" i="32"/>
  <c r="O27" i="34" s="1"/>
  <c r="X580" i="32"/>
  <c r="AB580" i="32"/>
  <c r="F583" i="32"/>
  <c r="R583" i="32"/>
  <c r="R445" i="32"/>
  <c r="S492" i="32"/>
  <c r="W492" i="32"/>
  <c r="AB442" i="32"/>
  <c r="AA442" i="32"/>
  <c r="Z442" i="32"/>
  <c r="L27" i="34" s="1"/>
  <c r="Y442" i="32"/>
  <c r="X442" i="32"/>
  <c r="S308" i="32"/>
  <c r="M307" i="32"/>
  <c r="N307" i="32" s="1"/>
  <c r="H307" i="32"/>
  <c r="H582" i="32"/>
  <c r="M582" i="32"/>
  <c r="N582" i="32" s="1"/>
  <c r="AB675" i="32"/>
  <c r="Z675" i="32"/>
  <c r="Q30" i="34" s="1"/>
  <c r="Y675" i="32"/>
  <c r="AA675" i="32"/>
  <c r="X675" i="32"/>
  <c r="Z488" i="32"/>
  <c r="M27" i="34" s="1"/>
  <c r="Y488" i="32"/>
  <c r="AB488" i="32"/>
  <c r="X488" i="32"/>
  <c r="AA488" i="32"/>
  <c r="Z259" i="32"/>
  <c r="H28" i="34" s="1"/>
  <c r="AB259" i="32"/>
  <c r="AA259" i="32"/>
  <c r="Y259" i="32"/>
  <c r="X259" i="32"/>
  <c r="M490" i="32"/>
  <c r="N490" i="32" s="1"/>
  <c r="H490" i="32"/>
  <c r="M73" i="32"/>
  <c r="N73" i="32" s="1"/>
  <c r="H73" i="32"/>
  <c r="L400" i="32"/>
  <c r="S400" i="32" s="1"/>
  <c r="K308" i="32"/>
  <c r="G308" i="32"/>
  <c r="M215" i="32"/>
  <c r="N215" i="32" s="1"/>
  <c r="H215" i="32"/>
  <c r="M678" i="32"/>
  <c r="N678" i="32" s="1"/>
  <c r="H678" i="32"/>
  <c r="AA579" i="32"/>
  <c r="Z579" i="32"/>
  <c r="O26" i="34" s="1"/>
  <c r="Y579" i="32"/>
  <c r="AB579" i="32"/>
  <c r="X579" i="32"/>
  <c r="O443" i="32"/>
  <c r="P443" i="32"/>
  <c r="Q443" i="32" s="1"/>
  <c r="K262" i="32"/>
  <c r="G262" i="32"/>
  <c r="F263" i="32"/>
  <c r="X352" i="32"/>
  <c r="Y352" i="32"/>
  <c r="AA352" i="32"/>
  <c r="Z352" i="32"/>
  <c r="J29" i="34" s="1"/>
  <c r="AB352" i="32"/>
  <c r="U355" i="32"/>
  <c r="T355" i="32"/>
  <c r="V276" i="32"/>
  <c r="L309" i="32"/>
  <c r="U309" i="32" s="1"/>
  <c r="O581" i="32"/>
  <c r="P581" i="32"/>
  <c r="Q581" i="32" s="1"/>
  <c r="AB166" i="32"/>
  <c r="X166" i="32"/>
  <c r="Z166" i="32"/>
  <c r="F27" i="34" s="1"/>
  <c r="AA166" i="32"/>
  <c r="Y166" i="32"/>
  <c r="F728" i="32"/>
  <c r="H677" i="32"/>
  <c r="M677" i="32"/>
  <c r="N677" i="32" s="1"/>
  <c r="Z489" i="32"/>
  <c r="M28" i="34" s="1"/>
  <c r="AB489" i="32"/>
  <c r="Y489" i="32"/>
  <c r="X489" i="32"/>
  <c r="AA489" i="32"/>
  <c r="G74" i="32"/>
  <c r="K74" i="32"/>
  <c r="F75" i="32"/>
  <c r="L680" i="32"/>
  <c r="U680" i="32" s="1"/>
  <c r="K398" i="32"/>
  <c r="G398" i="32"/>
  <c r="V399" i="32"/>
  <c r="F399" i="32"/>
  <c r="W399" i="32"/>
  <c r="O726" i="32"/>
  <c r="U583" i="32"/>
  <c r="W583" i="32"/>
  <c r="F445" i="32"/>
  <c r="U492" i="32"/>
  <c r="K216" i="32"/>
  <c r="G216" i="32"/>
  <c r="F217" i="32"/>
  <c r="H536" i="32"/>
  <c r="M536" i="32"/>
  <c r="N536" i="32" s="1"/>
  <c r="O260" i="32"/>
  <c r="P260" i="32"/>
  <c r="Q260" i="32" s="1"/>
  <c r="M444" i="32"/>
  <c r="N444" i="32" s="1"/>
  <c r="H444" i="32"/>
  <c r="X533" i="32"/>
  <c r="Y533" i="32"/>
  <c r="AA533" i="32"/>
  <c r="Z533" i="32"/>
  <c r="N26" i="34" s="1"/>
  <c r="AB533" i="32"/>
  <c r="M491" i="32" l="1"/>
  <c r="N491" i="32" s="1"/>
  <c r="G121" i="32"/>
  <c r="K121" i="32"/>
  <c r="F122" i="32"/>
  <c r="O119" i="32"/>
  <c r="P119" i="32"/>
  <c r="Q119" i="32" s="1"/>
  <c r="M120" i="32"/>
  <c r="N120" i="32" s="1"/>
  <c r="H120" i="32"/>
  <c r="Y118" i="32"/>
  <c r="AA118" i="32"/>
  <c r="AB118" i="32"/>
  <c r="X118" i="32"/>
  <c r="Z118" i="32"/>
  <c r="E25" i="34" s="1"/>
  <c r="T778" i="32"/>
  <c r="V778" i="32"/>
  <c r="U778" i="32"/>
  <c r="R778" i="32"/>
  <c r="W778" i="32"/>
  <c r="S778" i="32"/>
  <c r="P778" i="32"/>
  <c r="Q778" i="32" s="1"/>
  <c r="T779" i="32"/>
  <c r="V779" i="32"/>
  <c r="W779" i="32"/>
  <c r="R779" i="32"/>
  <c r="S779" i="32"/>
  <c r="U779" i="32"/>
  <c r="P779" i="32"/>
  <c r="Q779" i="32" s="1"/>
  <c r="T773" i="32"/>
  <c r="V773" i="32"/>
  <c r="W773" i="32"/>
  <c r="P773" i="32"/>
  <c r="Q773" i="32" s="1"/>
  <c r="R773" i="32"/>
  <c r="S773" i="32"/>
  <c r="U773" i="32"/>
  <c r="R770" i="32"/>
  <c r="W770" i="32"/>
  <c r="S770" i="32"/>
  <c r="P770" i="32"/>
  <c r="Q770" i="32" s="1"/>
  <c r="T770" i="32"/>
  <c r="V770" i="32"/>
  <c r="U770" i="32"/>
  <c r="R764" i="32"/>
  <c r="W764" i="32"/>
  <c r="S764" i="32"/>
  <c r="P764" i="32"/>
  <c r="Q764" i="32" s="1"/>
  <c r="T764" i="32"/>
  <c r="V764" i="32"/>
  <c r="U764" i="32"/>
  <c r="R769" i="32"/>
  <c r="S769" i="32"/>
  <c r="U769" i="32"/>
  <c r="T769" i="32"/>
  <c r="V769" i="32"/>
  <c r="W769" i="32"/>
  <c r="P769" i="32"/>
  <c r="Q769" i="32" s="1"/>
  <c r="T783" i="32"/>
  <c r="V783" i="32"/>
  <c r="W783" i="32"/>
  <c r="R783" i="32"/>
  <c r="S783" i="32"/>
  <c r="U783" i="32"/>
  <c r="P783" i="32"/>
  <c r="Q783" i="32" s="1"/>
  <c r="T781" i="32"/>
  <c r="V781" i="32"/>
  <c r="W781" i="32"/>
  <c r="R781" i="32"/>
  <c r="S781" i="32"/>
  <c r="U781" i="32"/>
  <c r="P781" i="32"/>
  <c r="Q781" i="32" s="1"/>
  <c r="R766" i="32"/>
  <c r="W766" i="32"/>
  <c r="S766" i="32"/>
  <c r="P766" i="32"/>
  <c r="Q766" i="32" s="1"/>
  <c r="T766" i="32"/>
  <c r="V766" i="32"/>
  <c r="U766" i="32"/>
  <c r="R767" i="32"/>
  <c r="S767" i="32"/>
  <c r="U767" i="32"/>
  <c r="T767" i="32"/>
  <c r="V767" i="32"/>
  <c r="W767" i="32"/>
  <c r="P767" i="32"/>
  <c r="Q767" i="32" s="1"/>
  <c r="R765" i="32"/>
  <c r="S765" i="32"/>
  <c r="U765" i="32"/>
  <c r="P765" i="32"/>
  <c r="Q765" i="32" s="1"/>
  <c r="T765" i="32"/>
  <c r="V765" i="32"/>
  <c r="W765" i="32"/>
  <c r="T763" i="32"/>
  <c r="V763" i="32"/>
  <c r="S763" i="32"/>
  <c r="U763" i="32"/>
  <c r="R763" i="32"/>
  <c r="W763" i="32"/>
  <c r="P763" i="32"/>
  <c r="Q763" i="32" s="1"/>
  <c r="T780" i="32"/>
  <c r="V780" i="32"/>
  <c r="U780" i="32"/>
  <c r="R780" i="32"/>
  <c r="W780" i="32"/>
  <c r="S780" i="32"/>
  <c r="P780" i="32"/>
  <c r="Q780" i="32" s="1"/>
  <c r="R762" i="32"/>
  <c r="W762" i="32"/>
  <c r="S762" i="32"/>
  <c r="P762" i="32"/>
  <c r="Q762" i="32" s="1"/>
  <c r="T762" i="32"/>
  <c r="V762" i="32"/>
  <c r="U762" i="32"/>
  <c r="R771" i="32"/>
  <c r="S771" i="32"/>
  <c r="U771" i="32"/>
  <c r="P771" i="32"/>
  <c r="Q771" i="32" s="1"/>
  <c r="T771" i="32"/>
  <c r="V771" i="32"/>
  <c r="W771" i="32"/>
  <c r="R776" i="32"/>
  <c r="W776" i="32"/>
  <c r="S776" i="32"/>
  <c r="P776" i="32"/>
  <c r="Q776" i="32" s="1"/>
  <c r="T776" i="32"/>
  <c r="V776" i="32"/>
  <c r="U776" i="32"/>
  <c r="T782" i="32"/>
  <c r="V782" i="32"/>
  <c r="U782" i="32"/>
  <c r="R782" i="32"/>
  <c r="W782" i="32"/>
  <c r="S782" i="32"/>
  <c r="P782" i="32"/>
  <c r="Q782" i="32" s="1"/>
  <c r="T772" i="32"/>
  <c r="V772" i="32"/>
  <c r="U772" i="32"/>
  <c r="P772" i="32"/>
  <c r="Q772" i="32" s="1"/>
  <c r="R772" i="32"/>
  <c r="W772" i="32"/>
  <c r="S772" i="32"/>
  <c r="T777" i="32"/>
  <c r="V777" i="32"/>
  <c r="W777" i="32"/>
  <c r="R777" i="32"/>
  <c r="S777" i="32"/>
  <c r="U777" i="32"/>
  <c r="P777" i="32"/>
  <c r="Q777" i="32" s="1"/>
  <c r="R774" i="32"/>
  <c r="W774" i="32"/>
  <c r="S774" i="32"/>
  <c r="P774" i="32"/>
  <c r="Q774" i="32" s="1"/>
  <c r="T774" i="32"/>
  <c r="V774" i="32"/>
  <c r="U774" i="32"/>
  <c r="R775" i="32"/>
  <c r="S775" i="32"/>
  <c r="U775" i="32"/>
  <c r="T775" i="32"/>
  <c r="V775" i="32"/>
  <c r="W775" i="32"/>
  <c r="P775" i="32"/>
  <c r="Q775" i="32" s="1"/>
  <c r="R768" i="32"/>
  <c r="W768" i="32"/>
  <c r="S768" i="32"/>
  <c r="P768" i="32"/>
  <c r="Q768" i="32" s="1"/>
  <c r="T768" i="32"/>
  <c r="V768" i="32"/>
  <c r="U768" i="32"/>
  <c r="K679" i="32"/>
  <c r="L29" i="41"/>
  <c r="I29" i="31" s="1"/>
  <c r="F29" i="31"/>
  <c r="G30" i="41"/>
  <c r="L718" i="32"/>
  <c r="L717" i="32"/>
  <c r="J28" i="31"/>
  <c r="K28" i="31" s="1"/>
  <c r="L719" i="32"/>
  <c r="L720" i="32"/>
  <c r="L721" i="32"/>
  <c r="M28" i="31"/>
  <c r="L28" i="31"/>
  <c r="L722" i="32"/>
  <c r="L723" i="32"/>
  <c r="L724" i="32"/>
  <c r="L725" i="32"/>
  <c r="L726" i="32"/>
  <c r="L727" i="32"/>
  <c r="L728" i="32"/>
  <c r="N27" i="31"/>
  <c r="W538" i="32"/>
  <c r="K631" i="32"/>
  <c r="F680" i="32"/>
  <c r="G680" i="32" s="1"/>
  <c r="T632" i="32"/>
  <c r="S632" i="32"/>
  <c r="W632" i="32"/>
  <c r="M630" i="32"/>
  <c r="N630" i="32" s="1"/>
  <c r="H630" i="32"/>
  <c r="F632" i="32"/>
  <c r="L633" i="32"/>
  <c r="U632" i="32"/>
  <c r="V632" i="32"/>
  <c r="AB628" i="32"/>
  <c r="X628" i="32"/>
  <c r="AA628" i="32"/>
  <c r="Z628" i="32"/>
  <c r="P29" i="34" s="1"/>
  <c r="Y628" i="32"/>
  <c r="O629" i="32"/>
  <c r="P629" i="32"/>
  <c r="Q629" i="32" s="1"/>
  <c r="R632" i="32"/>
  <c r="M631" i="32"/>
  <c r="N631" i="32" s="1"/>
  <c r="H631" i="32"/>
  <c r="R680" i="32"/>
  <c r="T400" i="32"/>
  <c r="U584" i="32"/>
  <c r="W680" i="32"/>
  <c r="V309" i="32"/>
  <c r="V538" i="32"/>
  <c r="V356" i="32"/>
  <c r="R309" i="32"/>
  <c r="S309" i="32"/>
  <c r="R538" i="32"/>
  <c r="F446" i="32"/>
  <c r="K446" i="32" s="1"/>
  <c r="R493" i="32"/>
  <c r="T493" i="32"/>
  <c r="S584" i="32"/>
  <c r="T584" i="32"/>
  <c r="S680" i="32"/>
  <c r="T309" i="32"/>
  <c r="W309" i="32"/>
  <c r="U493" i="32"/>
  <c r="V584" i="32"/>
  <c r="W356" i="32"/>
  <c r="T680" i="32"/>
  <c r="V680" i="32"/>
  <c r="W400" i="32"/>
  <c r="S538" i="32"/>
  <c r="T446" i="32"/>
  <c r="F356" i="32"/>
  <c r="K356" i="32" s="1"/>
  <c r="S493" i="32"/>
  <c r="W584" i="32"/>
  <c r="U356" i="32"/>
  <c r="K680" i="32"/>
  <c r="M216" i="32"/>
  <c r="N216" i="32" s="1"/>
  <c r="H216" i="32"/>
  <c r="O491" i="32"/>
  <c r="P491" i="32"/>
  <c r="Q491" i="32" s="1"/>
  <c r="M398" i="32"/>
  <c r="N398" i="32" s="1"/>
  <c r="H398" i="32"/>
  <c r="K75" i="32"/>
  <c r="G75" i="32"/>
  <c r="F76" i="32"/>
  <c r="AA443" i="32"/>
  <c r="Z443" i="32"/>
  <c r="L28" i="34" s="1"/>
  <c r="Y443" i="32"/>
  <c r="X443" i="32"/>
  <c r="AB443" i="32"/>
  <c r="L401" i="32"/>
  <c r="R401" i="32" s="1"/>
  <c r="X260" i="32"/>
  <c r="Y260" i="32"/>
  <c r="AB260" i="32"/>
  <c r="AA260" i="32"/>
  <c r="Z260" i="32"/>
  <c r="H29" i="34" s="1"/>
  <c r="K217" i="32"/>
  <c r="G217" i="32"/>
  <c r="F218" i="32"/>
  <c r="L494" i="32"/>
  <c r="S494" i="32" s="1"/>
  <c r="O678" i="32"/>
  <c r="P678" i="32"/>
  <c r="Q678" i="32" s="1"/>
  <c r="O215" i="32"/>
  <c r="P215" i="32"/>
  <c r="Q215" i="32" s="1"/>
  <c r="F400" i="32"/>
  <c r="F310" i="32"/>
  <c r="U446" i="32"/>
  <c r="Z676" i="32"/>
  <c r="Q31" i="34" s="1"/>
  <c r="X676" i="32"/>
  <c r="AA676" i="32"/>
  <c r="Y676" i="32"/>
  <c r="AB676" i="32"/>
  <c r="AA167" i="32"/>
  <c r="Y167" i="32"/>
  <c r="AB167" i="32"/>
  <c r="Z167" i="32"/>
  <c r="F28" i="34" s="1"/>
  <c r="X167" i="32"/>
  <c r="G355" i="32"/>
  <c r="K355" i="32"/>
  <c r="F493" i="32"/>
  <c r="V493" i="32"/>
  <c r="M492" i="32"/>
  <c r="N492" i="32" s="1"/>
  <c r="H492" i="32"/>
  <c r="T356" i="32"/>
  <c r="S356" i="32"/>
  <c r="L585" i="32"/>
  <c r="V585" i="32" s="1"/>
  <c r="M308" i="32"/>
  <c r="N308" i="32" s="1"/>
  <c r="H308" i="32"/>
  <c r="P490" i="32"/>
  <c r="Q490" i="32" s="1"/>
  <c r="O490" i="32"/>
  <c r="L681" i="32"/>
  <c r="S681" i="32" s="1"/>
  <c r="H537" i="32"/>
  <c r="M537" i="32"/>
  <c r="N537" i="32" s="1"/>
  <c r="K170" i="32"/>
  <c r="G170" i="32"/>
  <c r="F171" i="32"/>
  <c r="F584" i="32"/>
  <c r="G445" i="32"/>
  <c r="K445" i="32"/>
  <c r="H679" i="32"/>
  <c r="M679" i="32"/>
  <c r="N679" i="32" s="1"/>
  <c r="G263" i="32"/>
  <c r="K263" i="32"/>
  <c r="F264" i="32"/>
  <c r="U400" i="32"/>
  <c r="O73" i="32"/>
  <c r="P73" i="32"/>
  <c r="Q73" i="32" s="1"/>
  <c r="L539" i="32"/>
  <c r="W539" i="32" s="1"/>
  <c r="G583" i="32"/>
  <c r="K583" i="32"/>
  <c r="F538" i="32"/>
  <c r="W446" i="32"/>
  <c r="S446" i="32"/>
  <c r="H169" i="32"/>
  <c r="M169" i="32"/>
  <c r="N169" i="32" s="1"/>
  <c r="X535" i="32"/>
  <c r="Z535" i="32"/>
  <c r="N28" i="34" s="1"/>
  <c r="AB535" i="32"/>
  <c r="AA535" i="32"/>
  <c r="Y535" i="32"/>
  <c r="Z397" i="32"/>
  <c r="K28" i="34" s="1"/>
  <c r="X397" i="32"/>
  <c r="AA397" i="32"/>
  <c r="Y397" i="32"/>
  <c r="AB397" i="32"/>
  <c r="G29" i="32"/>
  <c r="K29" i="32"/>
  <c r="F30" i="32"/>
  <c r="AA72" i="32"/>
  <c r="AB72" i="32"/>
  <c r="Z72" i="32"/>
  <c r="D25" i="34" s="1"/>
  <c r="Y72" i="32"/>
  <c r="X72" i="32"/>
  <c r="X581" i="32"/>
  <c r="Z581" i="32"/>
  <c r="O28" i="34" s="1"/>
  <c r="AA581" i="32"/>
  <c r="AB581" i="32"/>
  <c r="Y581" i="32"/>
  <c r="O582" i="32"/>
  <c r="P582" i="32"/>
  <c r="Q582" i="32" s="1"/>
  <c r="O307" i="32"/>
  <c r="P307" i="32"/>
  <c r="Q307" i="32" s="1"/>
  <c r="AB353" i="32"/>
  <c r="AA353" i="32"/>
  <c r="Y353" i="32"/>
  <c r="Z353" i="32"/>
  <c r="J30" i="34" s="1"/>
  <c r="X353" i="32"/>
  <c r="AA306" i="32"/>
  <c r="AB306" i="32"/>
  <c r="X306" i="32"/>
  <c r="Y306" i="32"/>
  <c r="Z306" i="32"/>
  <c r="I29" i="34" s="1"/>
  <c r="X214" i="32"/>
  <c r="Y214" i="32"/>
  <c r="AB214" i="32"/>
  <c r="Z214" i="32"/>
  <c r="G29" i="34" s="1"/>
  <c r="AA214" i="32"/>
  <c r="L447" i="32"/>
  <c r="T447" i="32" s="1"/>
  <c r="L357" i="32"/>
  <c r="R357" i="32" s="1"/>
  <c r="H48" i="31"/>
  <c r="L730" i="32"/>
  <c r="U730" i="32" s="1"/>
  <c r="O536" i="32"/>
  <c r="P536" i="32"/>
  <c r="Q536" i="32" s="1"/>
  <c r="O444" i="32"/>
  <c r="P444" i="32"/>
  <c r="Q444" i="32" s="1"/>
  <c r="G399" i="32"/>
  <c r="K399" i="32"/>
  <c r="M74" i="32"/>
  <c r="N74" i="32" s="1"/>
  <c r="H74" i="32"/>
  <c r="P677" i="32"/>
  <c r="Q677" i="32" s="1"/>
  <c r="O677" i="32"/>
  <c r="K728" i="32"/>
  <c r="G728" i="32"/>
  <c r="G309" i="32"/>
  <c r="K309" i="32"/>
  <c r="M262" i="32"/>
  <c r="N262" i="32" s="1"/>
  <c r="H262" i="32"/>
  <c r="V400" i="32"/>
  <c r="R400" i="32"/>
  <c r="F729" i="32"/>
  <c r="O168" i="32"/>
  <c r="P168" i="32"/>
  <c r="Q168" i="32" s="1"/>
  <c r="U538" i="32"/>
  <c r="L310" i="32"/>
  <c r="S310" i="32" s="1"/>
  <c r="R446" i="32"/>
  <c r="AA396" i="32"/>
  <c r="X396" i="32"/>
  <c r="AB396" i="32"/>
  <c r="Y396" i="32"/>
  <c r="Z396" i="32"/>
  <c r="K27" i="34" s="1"/>
  <c r="O354" i="32"/>
  <c r="P354" i="32"/>
  <c r="Q354" i="32" s="1"/>
  <c r="H727" i="32"/>
  <c r="M727" i="32"/>
  <c r="N727" i="32" s="1"/>
  <c r="H28" i="32"/>
  <c r="O261" i="32"/>
  <c r="P261" i="32"/>
  <c r="Q261" i="32" s="1"/>
  <c r="P120" i="32" l="1"/>
  <c r="Q120" i="32" s="1"/>
  <c r="O120" i="32"/>
  <c r="F123" i="32"/>
  <c r="K122" i="32"/>
  <c r="G122" i="32"/>
  <c r="M121" i="32"/>
  <c r="N121" i="32" s="1"/>
  <c r="H121" i="32"/>
  <c r="Z119" i="32"/>
  <c r="E26" i="34" s="1"/>
  <c r="Y119" i="32"/>
  <c r="AA119" i="32"/>
  <c r="X119" i="32"/>
  <c r="AB119" i="32"/>
  <c r="F681" i="32"/>
  <c r="Y771" i="32"/>
  <c r="AA771" i="32"/>
  <c r="Z771" i="32"/>
  <c r="AB771" i="32"/>
  <c r="X771" i="32"/>
  <c r="X763" i="32"/>
  <c r="Y763" i="32"/>
  <c r="AA763" i="32"/>
  <c r="Z763" i="32"/>
  <c r="S26" i="34" s="1"/>
  <c r="AB763" i="32"/>
  <c r="AA765" i="32"/>
  <c r="Z765" i="32"/>
  <c r="S28" i="34" s="1"/>
  <c r="AB765" i="32"/>
  <c r="X765" i="32"/>
  <c r="Y765" i="32"/>
  <c r="AA767" i="32"/>
  <c r="Z767" i="32"/>
  <c r="AB767" i="32"/>
  <c r="X767" i="32"/>
  <c r="Y767" i="32"/>
  <c r="Y766" i="32"/>
  <c r="AA766" i="32"/>
  <c r="Z766" i="32"/>
  <c r="X766" i="32"/>
  <c r="AB766" i="32"/>
  <c r="Y781" i="32"/>
  <c r="AB781" i="32"/>
  <c r="AA781" i="32"/>
  <c r="X781" i="32"/>
  <c r="Z781" i="32"/>
  <c r="AA769" i="32"/>
  <c r="Z769" i="32"/>
  <c r="AB769" i="32"/>
  <c r="X769" i="32"/>
  <c r="Y769" i="32"/>
  <c r="AA764" i="32"/>
  <c r="Z764" i="32"/>
  <c r="S27" i="34" s="1"/>
  <c r="X764" i="32"/>
  <c r="AB764" i="32"/>
  <c r="Y764" i="32"/>
  <c r="X773" i="32"/>
  <c r="Y773" i="32"/>
  <c r="AA773" i="32"/>
  <c r="Z773" i="32"/>
  <c r="AB773" i="32"/>
  <c r="Y779" i="32"/>
  <c r="AB779" i="32"/>
  <c r="AA779" i="32"/>
  <c r="X779" i="32"/>
  <c r="Z779" i="32"/>
  <c r="L729" i="32"/>
  <c r="L829" i="32"/>
  <c r="L826" i="32"/>
  <c r="L821" i="32"/>
  <c r="L820" i="32"/>
  <c r="L810" i="32"/>
  <c r="L824" i="32"/>
  <c r="L823" i="32"/>
  <c r="L827" i="32"/>
  <c r="L817" i="32"/>
  <c r="L815" i="32"/>
  <c r="L822" i="32"/>
  <c r="L812" i="32"/>
  <c r="L811" i="32"/>
  <c r="L818" i="32"/>
  <c r="L814" i="32"/>
  <c r="L819" i="32"/>
  <c r="L816" i="32"/>
  <c r="L825" i="32"/>
  <c r="L813" i="32"/>
  <c r="L828" i="32"/>
  <c r="Y768" i="32"/>
  <c r="AA768" i="32"/>
  <c r="Z768" i="32"/>
  <c r="X768" i="32"/>
  <c r="AB768" i="32"/>
  <c r="AA775" i="32"/>
  <c r="X775" i="32"/>
  <c r="Z775" i="32"/>
  <c r="Y775" i="32"/>
  <c r="AB775" i="32"/>
  <c r="Z774" i="32"/>
  <c r="AA774" i="32"/>
  <c r="AB774" i="32"/>
  <c r="Y774" i="32"/>
  <c r="X774" i="32"/>
  <c r="Y777" i="32"/>
  <c r="AB777" i="32"/>
  <c r="AA777" i="32"/>
  <c r="X777" i="32"/>
  <c r="Z777" i="32"/>
  <c r="X772" i="32"/>
  <c r="AB772" i="32"/>
  <c r="Y772" i="32"/>
  <c r="AA772" i="32"/>
  <c r="Z772" i="32"/>
  <c r="Y782" i="32"/>
  <c r="X782" i="32"/>
  <c r="AA782" i="32"/>
  <c r="AB782" i="32"/>
  <c r="Z782" i="32"/>
  <c r="Y776" i="32"/>
  <c r="X776" i="32"/>
  <c r="AA776" i="32"/>
  <c r="AB776" i="32"/>
  <c r="Z776" i="32"/>
  <c r="AB762" i="32"/>
  <c r="Y762" i="32"/>
  <c r="AA762" i="32"/>
  <c r="Z762" i="32"/>
  <c r="S25" i="34" s="1"/>
  <c r="X762" i="32"/>
  <c r="Y780" i="32"/>
  <c r="X780" i="32"/>
  <c r="AA780" i="32"/>
  <c r="AB780" i="32"/>
  <c r="Z780" i="32"/>
  <c r="AA783" i="32"/>
  <c r="X783" i="32"/>
  <c r="Z783" i="32"/>
  <c r="Y783" i="32"/>
  <c r="AB783" i="32"/>
  <c r="AA770" i="32"/>
  <c r="Z770" i="32"/>
  <c r="X770" i="32"/>
  <c r="AB770" i="32"/>
  <c r="Y770" i="32"/>
  <c r="AA778" i="32"/>
  <c r="AB778" i="32"/>
  <c r="Z778" i="32"/>
  <c r="Y778" i="32"/>
  <c r="X778" i="32"/>
  <c r="G446" i="32"/>
  <c r="U728" i="32"/>
  <c r="T728" i="32"/>
  <c r="R728" i="32"/>
  <c r="S728" i="32"/>
  <c r="V728" i="32"/>
  <c r="W728" i="32"/>
  <c r="T726" i="32"/>
  <c r="V726" i="32"/>
  <c r="R726" i="32"/>
  <c r="U726" i="32"/>
  <c r="S726" i="32"/>
  <c r="W726" i="32"/>
  <c r="P726" i="32"/>
  <c r="Q726" i="32" s="1"/>
  <c r="W724" i="32"/>
  <c r="R724" i="32"/>
  <c r="S724" i="32"/>
  <c r="V724" i="32"/>
  <c r="T724" i="32"/>
  <c r="U724" i="32"/>
  <c r="P724" i="32"/>
  <c r="Q724" i="32" s="1"/>
  <c r="V722" i="32"/>
  <c r="R722" i="32"/>
  <c r="T722" i="32"/>
  <c r="U722" i="32"/>
  <c r="W722" i="32"/>
  <c r="S722" i="32"/>
  <c r="P722" i="32"/>
  <c r="Q722" i="32" s="1"/>
  <c r="V720" i="32"/>
  <c r="W720" i="32"/>
  <c r="R720" i="32"/>
  <c r="S720" i="32"/>
  <c r="U720" i="32"/>
  <c r="T720" i="32"/>
  <c r="P720" i="32"/>
  <c r="Q720" i="32" s="1"/>
  <c r="N28" i="31"/>
  <c r="V718" i="32"/>
  <c r="U718" i="32"/>
  <c r="S718" i="32"/>
  <c r="W718" i="32"/>
  <c r="T718" i="32"/>
  <c r="R718" i="32"/>
  <c r="P718" i="32"/>
  <c r="Q718" i="32" s="1"/>
  <c r="J29" i="31"/>
  <c r="K29" i="31" s="1"/>
  <c r="L29" i="31"/>
  <c r="M29" i="31"/>
  <c r="R727" i="32"/>
  <c r="W727" i="32"/>
  <c r="T727" i="32"/>
  <c r="S727" i="32"/>
  <c r="V727" i="32"/>
  <c r="U727" i="32"/>
  <c r="W725" i="32"/>
  <c r="S725" i="32"/>
  <c r="U725" i="32"/>
  <c r="V725" i="32"/>
  <c r="T725" i="32"/>
  <c r="R725" i="32"/>
  <c r="P725" i="32"/>
  <c r="Q725" i="32" s="1"/>
  <c r="V723" i="32"/>
  <c r="S723" i="32"/>
  <c r="R723" i="32"/>
  <c r="T723" i="32"/>
  <c r="U723" i="32"/>
  <c r="W723" i="32"/>
  <c r="P723" i="32"/>
  <c r="Q723" i="32" s="1"/>
  <c r="V721" i="32"/>
  <c r="R721" i="32"/>
  <c r="U721" i="32"/>
  <c r="T721" i="32"/>
  <c r="W721" i="32"/>
  <c r="S721" i="32"/>
  <c r="P721" i="32"/>
  <c r="Q721" i="32" s="1"/>
  <c r="W719" i="32"/>
  <c r="U719" i="32"/>
  <c r="R719" i="32"/>
  <c r="S719" i="32"/>
  <c r="V719" i="32"/>
  <c r="T719" i="32"/>
  <c r="P719" i="32"/>
  <c r="Q719" i="32" s="1"/>
  <c r="S717" i="32"/>
  <c r="W717" i="32"/>
  <c r="P717" i="32"/>
  <c r="Q717" i="32" s="1"/>
  <c r="T717" i="32"/>
  <c r="V717" i="32"/>
  <c r="R717" i="32"/>
  <c r="U717" i="32"/>
  <c r="L30" i="41"/>
  <c r="I30" i="31" s="1"/>
  <c r="G31" i="41"/>
  <c r="F30" i="31"/>
  <c r="W681" i="32"/>
  <c r="W585" i="32"/>
  <c r="P631" i="32"/>
  <c r="Q631" i="32" s="1"/>
  <c r="O631" i="32"/>
  <c r="Y629" i="32"/>
  <c r="Z629" i="32"/>
  <c r="P30" i="34" s="1"/>
  <c r="AB629" i="32"/>
  <c r="AA629" i="32"/>
  <c r="X629" i="32"/>
  <c r="L635" i="32"/>
  <c r="R635" i="32" s="1"/>
  <c r="K632" i="32"/>
  <c r="G632" i="32"/>
  <c r="O630" i="32"/>
  <c r="P630" i="32"/>
  <c r="Q630" i="32" s="1"/>
  <c r="V681" i="32"/>
  <c r="F633" i="32"/>
  <c r="L634" i="32"/>
  <c r="S633" i="32"/>
  <c r="V633" i="32"/>
  <c r="W633" i="32"/>
  <c r="R633" i="32"/>
  <c r="U633" i="32"/>
  <c r="T633" i="32"/>
  <c r="T539" i="32"/>
  <c r="R539" i="32"/>
  <c r="T585" i="32"/>
  <c r="U401" i="32"/>
  <c r="F357" i="32"/>
  <c r="K357" i="32" s="1"/>
  <c r="F539" i="32"/>
  <c r="G539" i="32" s="1"/>
  <c r="R681" i="32"/>
  <c r="T681" i="32"/>
  <c r="S401" i="32"/>
  <c r="F730" i="32"/>
  <c r="G730" i="32" s="1"/>
  <c r="F447" i="32"/>
  <c r="G447" i="32" s="1"/>
  <c r="T401" i="32"/>
  <c r="U310" i="32"/>
  <c r="R310" i="32"/>
  <c r="W310" i="32"/>
  <c r="W730" i="32"/>
  <c r="R585" i="32"/>
  <c r="G356" i="32"/>
  <c r="M356" i="32" s="1"/>
  <c r="N356" i="32" s="1"/>
  <c r="S635" i="32"/>
  <c r="T310" i="32"/>
  <c r="V310" i="32"/>
  <c r="R730" i="32"/>
  <c r="S730" i="32"/>
  <c r="U681" i="32"/>
  <c r="S585" i="32"/>
  <c r="V730" i="32"/>
  <c r="F585" i="32"/>
  <c r="K585" i="32" s="1"/>
  <c r="L495" i="32"/>
  <c r="V495" i="32" s="1"/>
  <c r="V357" i="32"/>
  <c r="U357" i="32"/>
  <c r="Y354" i="32"/>
  <c r="X354" i="32"/>
  <c r="AA354" i="32"/>
  <c r="Z354" i="32"/>
  <c r="J31" i="34" s="1"/>
  <c r="AB354" i="32"/>
  <c r="K310" i="32"/>
  <c r="G310" i="32"/>
  <c r="G729" i="32"/>
  <c r="K729" i="32"/>
  <c r="X444" i="32"/>
  <c r="Z444" i="32"/>
  <c r="L29" i="34" s="1"/>
  <c r="AA444" i="32"/>
  <c r="AB444" i="32"/>
  <c r="Y444" i="32"/>
  <c r="W357" i="32"/>
  <c r="R447" i="32"/>
  <c r="K30" i="32"/>
  <c r="G30" i="32"/>
  <c r="F31" i="32"/>
  <c r="H583" i="32"/>
  <c r="M583" i="32"/>
  <c r="N583" i="32" s="1"/>
  <c r="U539" i="32"/>
  <c r="V539" i="32"/>
  <c r="G264" i="32"/>
  <c r="K264" i="32"/>
  <c r="F265" i="32"/>
  <c r="M170" i="32"/>
  <c r="N170" i="32" s="1"/>
  <c r="H170" i="32"/>
  <c r="P537" i="32"/>
  <c r="Q537" i="32" s="1"/>
  <c r="O537" i="32"/>
  <c r="O492" i="32"/>
  <c r="P492" i="32"/>
  <c r="Q492" i="32" s="1"/>
  <c r="G493" i="32"/>
  <c r="K493" i="32"/>
  <c r="L402" i="32"/>
  <c r="V402" i="32" s="1"/>
  <c r="L682" i="32"/>
  <c r="W682" i="32" s="1"/>
  <c r="AB215" i="32"/>
  <c r="Z215" i="32"/>
  <c r="G30" i="34" s="1"/>
  <c r="Y215" i="32"/>
  <c r="AA215" i="32"/>
  <c r="X215" i="32"/>
  <c r="U494" i="32"/>
  <c r="F401" i="32"/>
  <c r="M75" i="32"/>
  <c r="N75" i="32" s="1"/>
  <c r="H75" i="32"/>
  <c r="Z491" i="32"/>
  <c r="M30" i="34" s="1"/>
  <c r="Y491" i="32"/>
  <c r="X491" i="32"/>
  <c r="AB491" i="32"/>
  <c r="AA491" i="32"/>
  <c r="M680" i="32"/>
  <c r="N680" i="32" s="1"/>
  <c r="H680" i="32"/>
  <c r="Y261" i="32"/>
  <c r="AA261" i="32"/>
  <c r="Z261" i="32"/>
  <c r="H30" i="34" s="1"/>
  <c r="X261" i="32"/>
  <c r="AB261" i="32"/>
  <c r="O727" i="32"/>
  <c r="P727" i="32"/>
  <c r="Q727" i="32" s="1"/>
  <c r="Y168" i="32"/>
  <c r="AB168" i="32"/>
  <c r="AA168" i="32"/>
  <c r="Z168" i="32"/>
  <c r="F29" i="34" s="1"/>
  <c r="X168" i="32"/>
  <c r="O262" i="32"/>
  <c r="P262" i="32"/>
  <c r="Q262" i="32" s="1"/>
  <c r="H309" i="32"/>
  <c r="M309" i="32"/>
  <c r="N309" i="32" s="1"/>
  <c r="X677" i="32"/>
  <c r="Z677" i="32"/>
  <c r="Q32" i="34" s="1"/>
  <c r="AA677" i="32"/>
  <c r="AB677" i="32"/>
  <c r="Y677" i="32"/>
  <c r="M399" i="32"/>
  <c r="N399" i="32" s="1"/>
  <c r="H399" i="32"/>
  <c r="T730" i="32"/>
  <c r="S357" i="32"/>
  <c r="V447" i="32"/>
  <c r="W447" i="32"/>
  <c r="L540" i="32"/>
  <c r="R540" i="32" s="1"/>
  <c r="O169" i="32"/>
  <c r="P169" i="32"/>
  <c r="Q169" i="32" s="1"/>
  <c r="G538" i="32"/>
  <c r="K538" i="32"/>
  <c r="S539" i="32"/>
  <c r="Z73" i="32"/>
  <c r="D26" i="34" s="1"/>
  <c r="AB73" i="32"/>
  <c r="AA73" i="32"/>
  <c r="X73" i="32"/>
  <c r="Y73" i="32"/>
  <c r="H445" i="32"/>
  <c r="M445" i="32"/>
  <c r="N445" i="32" s="1"/>
  <c r="AB490" i="32"/>
  <c r="AA490" i="32"/>
  <c r="Z490" i="32"/>
  <c r="M29" i="34" s="1"/>
  <c r="X490" i="32"/>
  <c r="Y490" i="32"/>
  <c r="P308" i="32"/>
  <c r="Q308" i="32" s="1"/>
  <c r="O308" i="32"/>
  <c r="U585" i="32"/>
  <c r="L358" i="32"/>
  <c r="S358" i="32" s="1"/>
  <c r="F448" i="32"/>
  <c r="V494" i="32"/>
  <c r="R494" i="32"/>
  <c r="K218" i="32"/>
  <c r="G218" i="32"/>
  <c r="F219" i="32"/>
  <c r="W401" i="32"/>
  <c r="V401" i="32"/>
  <c r="O216" i="32"/>
  <c r="P216" i="32"/>
  <c r="Q216" i="32" s="1"/>
  <c r="O74" i="32"/>
  <c r="P74" i="32"/>
  <c r="Q74" i="32" s="1"/>
  <c r="U447" i="32"/>
  <c r="S447" i="32"/>
  <c r="Y307" i="32"/>
  <c r="Z307" i="32"/>
  <c r="I30" i="34" s="1"/>
  <c r="X307" i="32"/>
  <c r="AB307" i="32"/>
  <c r="AA307" i="32"/>
  <c r="M728" i="32"/>
  <c r="N728" i="32" s="1"/>
  <c r="H728" i="32"/>
  <c r="AA536" i="32"/>
  <c r="X536" i="32"/>
  <c r="Y536" i="32"/>
  <c r="Z536" i="32"/>
  <c r="N29" i="34" s="1"/>
  <c r="AB536" i="32"/>
  <c r="T357" i="32"/>
  <c r="Z582" i="32"/>
  <c r="O29" i="34" s="1"/>
  <c r="Y582" i="32"/>
  <c r="AA582" i="32"/>
  <c r="X582" i="32"/>
  <c r="AB582" i="32"/>
  <c r="H29" i="32"/>
  <c r="K539" i="32"/>
  <c r="M263" i="32"/>
  <c r="N263" i="32" s="1"/>
  <c r="H263" i="32"/>
  <c r="K584" i="32"/>
  <c r="G584" i="32"/>
  <c r="M355" i="32"/>
  <c r="N355" i="32" s="1"/>
  <c r="H355" i="32"/>
  <c r="L448" i="32"/>
  <c r="W448" i="32" s="1"/>
  <c r="L311" i="32"/>
  <c r="U311" i="32" s="1"/>
  <c r="AB678" i="32"/>
  <c r="Z678" i="32"/>
  <c r="Q33" i="34" s="1"/>
  <c r="X678" i="32"/>
  <c r="Y678" i="32"/>
  <c r="AA678" i="32"/>
  <c r="T494" i="32"/>
  <c r="M217" i="32"/>
  <c r="N217" i="32" s="1"/>
  <c r="H217" i="32"/>
  <c r="P679" i="32"/>
  <c r="Q679" i="32" s="1"/>
  <c r="O679" i="32"/>
  <c r="K171" i="32"/>
  <c r="G171" i="32"/>
  <c r="F172" i="32"/>
  <c r="K681" i="32"/>
  <c r="G681" i="32"/>
  <c r="L731" i="32"/>
  <c r="W731" i="32" s="1"/>
  <c r="F682" i="32"/>
  <c r="G400" i="32"/>
  <c r="K400" i="32"/>
  <c r="L586" i="32"/>
  <c r="W586" i="32" s="1"/>
  <c r="W494" i="32"/>
  <c r="F494" i="32"/>
  <c r="K76" i="32"/>
  <c r="G76" i="32"/>
  <c r="F77" i="32"/>
  <c r="O398" i="32"/>
  <c r="P398" i="32"/>
  <c r="Q398" i="32" s="1"/>
  <c r="M446" i="32"/>
  <c r="N446" i="32" s="1"/>
  <c r="H446" i="32"/>
  <c r="H122" i="32" l="1"/>
  <c r="M122" i="32"/>
  <c r="N122" i="32" s="1"/>
  <c r="O121" i="32"/>
  <c r="P121" i="32"/>
  <c r="Q121" i="32" s="1"/>
  <c r="G123" i="32"/>
  <c r="K123" i="32"/>
  <c r="F124" i="32"/>
  <c r="Y120" i="32"/>
  <c r="AB120" i="32"/>
  <c r="Z120" i="32"/>
  <c r="E27" i="34" s="1"/>
  <c r="X120" i="32"/>
  <c r="AA120" i="32"/>
  <c r="K730" i="32"/>
  <c r="T813" i="32"/>
  <c r="R813" i="32"/>
  <c r="S813" i="32"/>
  <c r="U813" i="32"/>
  <c r="W813" i="32"/>
  <c r="V813" i="32"/>
  <c r="P813" i="32"/>
  <c r="Q813" i="32" s="1"/>
  <c r="W816" i="32"/>
  <c r="R816" i="32"/>
  <c r="V816" i="32"/>
  <c r="P816" i="32"/>
  <c r="Q816" i="32" s="1"/>
  <c r="T816" i="32"/>
  <c r="S816" i="32"/>
  <c r="U816" i="32"/>
  <c r="W814" i="32"/>
  <c r="R814" i="32"/>
  <c r="V814" i="32"/>
  <c r="P814" i="32"/>
  <c r="Q814" i="32" s="1"/>
  <c r="T814" i="32"/>
  <c r="S814" i="32"/>
  <c r="U814" i="32"/>
  <c r="U811" i="32"/>
  <c r="W811" i="32"/>
  <c r="V811" i="32"/>
  <c r="P811" i="32"/>
  <c r="Q811" i="32" s="1"/>
  <c r="T811" i="32"/>
  <c r="R811" i="32"/>
  <c r="S811" i="32"/>
  <c r="T822" i="32"/>
  <c r="S822" i="32"/>
  <c r="V822" i="32"/>
  <c r="R822" i="32"/>
  <c r="W822" i="32"/>
  <c r="U822" i="32"/>
  <c r="P822" i="32"/>
  <c r="Q822" i="32" s="1"/>
  <c r="T817" i="32"/>
  <c r="R817" i="32"/>
  <c r="S817" i="32"/>
  <c r="U817" i="32"/>
  <c r="W817" i="32"/>
  <c r="V817" i="32"/>
  <c r="P817" i="32"/>
  <c r="Q817" i="32" s="1"/>
  <c r="V823" i="32"/>
  <c r="T823" i="32"/>
  <c r="U823" i="32"/>
  <c r="R823" i="32"/>
  <c r="W823" i="32"/>
  <c r="S823" i="32"/>
  <c r="P823" i="32"/>
  <c r="Q823" i="32" s="1"/>
  <c r="T810" i="32"/>
  <c r="S810" i="32"/>
  <c r="U810" i="32"/>
  <c r="P810" i="32"/>
  <c r="Q810" i="32" s="1"/>
  <c r="W810" i="32"/>
  <c r="R810" i="32"/>
  <c r="V810" i="32"/>
  <c r="T821" i="32"/>
  <c r="R821" i="32"/>
  <c r="S821" i="32"/>
  <c r="P821" i="32"/>
  <c r="Q821" i="32" s="1"/>
  <c r="U821" i="32"/>
  <c r="W821" i="32"/>
  <c r="V821" i="32"/>
  <c r="W829" i="32"/>
  <c r="R829" i="32"/>
  <c r="V829" i="32"/>
  <c r="U829" i="32"/>
  <c r="S829" i="32"/>
  <c r="T829" i="32"/>
  <c r="P829" i="32"/>
  <c r="Q829" i="32" s="1"/>
  <c r="T828" i="32"/>
  <c r="S828" i="32"/>
  <c r="U828" i="32"/>
  <c r="W828" i="32"/>
  <c r="R828" i="32"/>
  <c r="V828" i="32"/>
  <c r="P828" i="32"/>
  <c r="Q828" i="32" s="1"/>
  <c r="V825" i="32"/>
  <c r="U825" i="32"/>
  <c r="T825" i="32"/>
  <c r="S825" i="32"/>
  <c r="R825" i="32"/>
  <c r="W825" i="32"/>
  <c r="P825" i="32"/>
  <c r="Q825" i="32" s="1"/>
  <c r="T819" i="32"/>
  <c r="S819" i="32"/>
  <c r="U819" i="32"/>
  <c r="P819" i="32"/>
  <c r="Q819" i="32" s="1"/>
  <c r="W819" i="32"/>
  <c r="V819" i="32"/>
  <c r="R819" i="32"/>
  <c r="T818" i="32"/>
  <c r="U818" i="32"/>
  <c r="P818" i="32"/>
  <c r="Q818" i="32" s="1"/>
  <c r="W818" i="32"/>
  <c r="S818" i="32"/>
  <c r="V818" i="32"/>
  <c r="R818" i="32"/>
  <c r="W812" i="32"/>
  <c r="R812" i="32"/>
  <c r="V812" i="32"/>
  <c r="T812" i="32"/>
  <c r="S812" i="32"/>
  <c r="U812" i="32"/>
  <c r="P812" i="32"/>
  <c r="Q812" i="32" s="1"/>
  <c r="T815" i="32"/>
  <c r="R815" i="32"/>
  <c r="S815" i="32"/>
  <c r="U815" i="32"/>
  <c r="W815" i="32"/>
  <c r="V815" i="32"/>
  <c r="P815" i="32"/>
  <c r="Q815" i="32" s="1"/>
  <c r="U827" i="32"/>
  <c r="S827" i="32"/>
  <c r="T827" i="32"/>
  <c r="R827" i="32"/>
  <c r="V827" i="32"/>
  <c r="W827" i="32"/>
  <c r="P827" i="32"/>
  <c r="Q827" i="32" s="1"/>
  <c r="T824" i="32"/>
  <c r="W824" i="32"/>
  <c r="V824" i="32"/>
  <c r="R824" i="32"/>
  <c r="U824" i="32"/>
  <c r="S824" i="32"/>
  <c r="P824" i="32"/>
  <c r="Q824" i="32" s="1"/>
  <c r="T820" i="32"/>
  <c r="S820" i="32"/>
  <c r="U820" i="32"/>
  <c r="W820" i="32"/>
  <c r="P820" i="32"/>
  <c r="Q820" i="32" s="1"/>
  <c r="R820" i="32"/>
  <c r="V820" i="32"/>
  <c r="T826" i="32"/>
  <c r="R826" i="32"/>
  <c r="S826" i="32"/>
  <c r="U826" i="32"/>
  <c r="W826" i="32"/>
  <c r="V826" i="32"/>
  <c r="P826" i="32"/>
  <c r="Q826" i="32" s="1"/>
  <c r="V729" i="32"/>
  <c r="T729" i="32"/>
  <c r="S729" i="32"/>
  <c r="W729" i="32"/>
  <c r="U729" i="32"/>
  <c r="R729" i="32"/>
  <c r="F586" i="32"/>
  <c r="V635" i="32"/>
  <c r="G32" i="41"/>
  <c r="F31" i="31"/>
  <c r="L31" i="41"/>
  <c r="I31" i="31" s="1"/>
  <c r="Z717" i="32"/>
  <c r="R26" i="34" s="1"/>
  <c r="AB717" i="32"/>
  <c r="AA717" i="32"/>
  <c r="Y717" i="32"/>
  <c r="X717" i="32"/>
  <c r="Y721" i="32"/>
  <c r="Z721" i="32"/>
  <c r="R30" i="34" s="1"/>
  <c r="AB721" i="32"/>
  <c r="X721" i="32"/>
  <c r="AA721" i="32"/>
  <c r="X725" i="32"/>
  <c r="Y725" i="32"/>
  <c r="AB725" i="32"/>
  <c r="AA725" i="32"/>
  <c r="Z725" i="32"/>
  <c r="R34" i="34" s="1"/>
  <c r="Y718" i="32"/>
  <c r="Z718" i="32"/>
  <c r="R27" i="34" s="1"/>
  <c r="X718" i="32"/>
  <c r="AA718" i="32"/>
  <c r="AB718" i="32"/>
  <c r="Y720" i="32"/>
  <c r="AB720" i="32"/>
  <c r="X720" i="32"/>
  <c r="AA720" i="32"/>
  <c r="Z720" i="32"/>
  <c r="R29" i="34" s="1"/>
  <c r="X724" i="32"/>
  <c r="Z724" i="32"/>
  <c r="R33" i="34" s="1"/>
  <c r="Y724" i="32"/>
  <c r="AA724" i="32"/>
  <c r="AB724" i="32"/>
  <c r="W635" i="32"/>
  <c r="U635" i="32"/>
  <c r="J30" i="31"/>
  <c r="K30" i="31" s="1"/>
  <c r="L30" i="31"/>
  <c r="M30" i="31"/>
  <c r="Z719" i="32"/>
  <c r="R28" i="34" s="1"/>
  <c r="AA719" i="32"/>
  <c r="Y719" i="32"/>
  <c r="X719" i="32"/>
  <c r="AB719" i="32"/>
  <c r="X723" i="32"/>
  <c r="Z723" i="32"/>
  <c r="R32" i="34" s="1"/>
  <c r="Y723" i="32"/>
  <c r="AA723" i="32"/>
  <c r="AB723" i="32"/>
  <c r="N29" i="31"/>
  <c r="Y722" i="32"/>
  <c r="AB722" i="32"/>
  <c r="AA722" i="32"/>
  <c r="Z722" i="32"/>
  <c r="R31" i="34" s="1"/>
  <c r="X722" i="32"/>
  <c r="X726" i="32"/>
  <c r="Z726" i="32"/>
  <c r="R35" i="34" s="1"/>
  <c r="AA726" i="32"/>
  <c r="Y726" i="32"/>
  <c r="AB726" i="32"/>
  <c r="M5" i="32"/>
  <c r="M30" i="32" s="1"/>
  <c r="N30" i="32" s="1"/>
  <c r="T540" i="32"/>
  <c r="T635" i="32"/>
  <c r="U540" i="32"/>
  <c r="F540" i="32"/>
  <c r="K540" i="32" s="1"/>
  <c r="K447" i="32"/>
  <c r="U682" i="32"/>
  <c r="F634" i="32"/>
  <c r="G633" i="32"/>
  <c r="K633" i="32"/>
  <c r="S634" i="32"/>
  <c r="W634" i="32"/>
  <c r="R634" i="32"/>
  <c r="U634" i="32"/>
  <c r="V634" i="32"/>
  <c r="T634" i="32"/>
  <c r="Z630" i="32"/>
  <c r="P31" i="34" s="1"/>
  <c r="AA630" i="32"/>
  <c r="AB630" i="32"/>
  <c r="X630" i="32"/>
  <c r="Y630" i="32"/>
  <c r="M632" i="32"/>
  <c r="N632" i="32" s="1"/>
  <c r="H632" i="32"/>
  <c r="Z631" i="32"/>
  <c r="P32" i="34" s="1"/>
  <c r="AA631" i="32"/>
  <c r="X631" i="32"/>
  <c r="AB631" i="32"/>
  <c r="Y631" i="32"/>
  <c r="F402" i="32"/>
  <c r="G402" i="32" s="1"/>
  <c r="F495" i="32"/>
  <c r="K495" i="32" s="1"/>
  <c r="F358" i="32"/>
  <c r="K358" i="32" s="1"/>
  <c r="F731" i="32"/>
  <c r="G731" i="32" s="1"/>
  <c r="G357" i="32"/>
  <c r="M357" i="32" s="1"/>
  <c r="N357" i="32" s="1"/>
  <c r="T311" i="32"/>
  <c r="R311" i="32"/>
  <c r="G585" i="32"/>
  <c r="M585" i="32" s="1"/>
  <c r="N585" i="32" s="1"/>
  <c r="V731" i="32"/>
  <c r="V311" i="32"/>
  <c r="T358" i="32"/>
  <c r="S540" i="32"/>
  <c r="W540" i="32"/>
  <c r="H356" i="32"/>
  <c r="S682" i="32"/>
  <c r="U731" i="32"/>
  <c r="S311" i="32"/>
  <c r="W311" i="32"/>
  <c r="U358" i="32"/>
  <c r="T682" i="32"/>
  <c r="V540" i="32"/>
  <c r="R682" i="32"/>
  <c r="V682" i="32"/>
  <c r="G77" i="32"/>
  <c r="K77" i="32"/>
  <c r="F78" i="32"/>
  <c r="F683" i="32"/>
  <c r="G172" i="32"/>
  <c r="K172" i="32"/>
  <c r="F173" i="32"/>
  <c r="V448" i="32"/>
  <c r="O355" i="32"/>
  <c r="P355" i="32"/>
  <c r="Q355" i="32" s="1"/>
  <c r="L312" i="32"/>
  <c r="V312" i="32" s="1"/>
  <c r="O75" i="32"/>
  <c r="P75" i="32"/>
  <c r="Q75" i="32" s="1"/>
  <c r="K682" i="32"/>
  <c r="G682" i="32"/>
  <c r="U402" i="32"/>
  <c r="Y492" i="32"/>
  <c r="AA492" i="32"/>
  <c r="AB492" i="32"/>
  <c r="Z492" i="32"/>
  <c r="M31" i="34" s="1"/>
  <c r="X492" i="32"/>
  <c r="F541" i="32"/>
  <c r="O446" i="32"/>
  <c r="P446" i="32"/>
  <c r="Q446" i="32" s="1"/>
  <c r="M76" i="32"/>
  <c r="N76" i="32" s="1"/>
  <c r="H76" i="32"/>
  <c r="U586" i="32"/>
  <c r="U448" i="32"/>
  <c r="Y74" i="32"/>
  <c r="X74" i="32"/>
  <c r="Z74" i="32"/>
  <c r="D27" i="34" s="1"/>
  <c r="AB74" i="32"/>
  <c r="AA74" i="32"/>
  <c r="F449" i="32"/>
  <c r="G358" i="32"/>
  <c r="P309" i="32"/>
  <c r="Q309" i="32" s="1"/>
  <c r="O309" i="32"/>
  <c r="T402" i="32"/>
  <c r="R402" i="32"/>
  <c r="L541" i="32"/>
  <c r="R541" i="32" s="1"/>
  <c r="T495" i="32"/>
  <c r="AB398" i="32"/>
  <c r="Y398" i="32"/>
  <c r="AA398" i="32"/>
  <c r="Z398" i="32"/>
  <c r="K29" i="34" s="1"/>
  <c r="X398" i="32"/>
  <c r="K586" i="32"/>
  <c r="G586" i="32"/>
  <c r="R586" i="32"/>
  <c r="S731" i="32"/>
  <c r="R731" i="32"/>
  <c r="T731" i="32"/>
  <c r="F587" i="32"/>
  <c r="R448" i="32"/>
  <c r="T448" i="32"/>
  <c r="L732" i="32"/>
  <c r="S732" i="32" s="1"/>
  <c r="L449" i="32"/>
  <c r="U449" i="32" s="1"/>
  <c r="R358" i="32"/>
  <c r="W358" i="32"/>
  <c r="Z169" i="32"/>
  <c r="F30" i="34" s="1"/>
  <c r="Y169" i="32"/>
  <c r="X169" i="32"/>
  <c r="AA169" i="32"/>
  <c r="AB169" i="32"/>
  <c r="X727" i="32"/>
  <c r="AB727" i="32"/>
  <c r="Z727" i="32"/>
  <c r="R36" i="34" s="1"/>
  <c r="Y727" i="32"/>
  <c r="AA727" i="32"/>
  <c r="W402" i="32"/>
  <c r="S402" i="32"/>
  <c r="O170" i="32"/>
  <c r="P170" i="32"/>
  <c r="Q170" i="32" s="1"/>
  <c r="G31" i="32"/>
  <c r="K31" i="32"/>
  <c r="F32" i="32"/>
  <c r="S495" i="32"/>
  <c r="W495" i="32"/>
  <c r="V586" i="32"/>
  <c r="H681" i="32"/>
  <c r="M681" i="32"/>
  <c r="N681" i="32" s="1"/>
  <c r="Z679" i="32"/>
  <c r="Q34" i="34" s="1"/>
  <c r="X679" i="32"/>
  <c r="AA679" i="32"/>
  <c r="Y679" i="32"/>
  <c r="AB679" i="32"/>
  <c r="O263" i="32"/>
  <c r="P263" i="32"/>
  <c r="Q263" i="32" s="1"/>
  <c r="M218" i="32"/>
  <c r="N218" i="32" s="1"/>
  <c r="H218" i="32"/>
  <c r="AB308" i="32"/>
  <c r="Z308" i="32"/>
  <c r="I31" i="34" s="1"/>
  <c r="AA308" i="32"/>
  <c r="Y308" i="32"/>
  <c r="X308" i="32"/>
  <c r="F359" i="32"/>
  <c r="Y537" i="32"/>
  <c r="AA537" i="32"/>
  <c r="Z537" i="32"/>
  <c r="N30" i="34" s="1"/>
  <c r="X537" i="32"/>
  <c r="AB537" i="32"/>
  <c r="O583" i="32"/>
  <c r="P583" i="32"/>
  <c r="Q583" i="32" s="1"/>
  <c r="M310" i="32"/>
  <c r="N310" i="32" s="1"/>
  <c r="H310" i="32"/>
  <c r="M730" i="32"/>
  <c r="N730" i="32" s="1"/>
  <c r="H730" i="32"/>
  <c r="L683" i="32"/>
  <c r="T683" i="32" s="1"/>
  <c r="M171" i="32"/>
  <c r="N171" i="32" s="1"/>
  <c r="H171" i="32"/>
  <c r="O356" i="32"/>
  <c r="P356" i="32"/>
  <c r="Q356" i="32" s="1"/>
  <c r="H539" i="32"/>
  <c r="M539" i="32"/>
  <c r="N539" i="32" s="1"/>
  <c r="O728" i="32"/>
  <c r="P728" i="32"/>
  <c r="Q728" i="32" s="1"/>
  <c r="H538" i="32"/>
  <c r="M538" i="32"/>
  <c r="N538" i="32" s="1"/>
  <c r="O680" i="32"/>
  <c r="P680" i="32"/>
  <c r="Q680" i="32" s="1"/>
  <c r="K401" i="32"/>
  <c r="G401" i="32"/>
  <c r="L359" i="32"/>
  <c r="S359" i="32" s="1"/>
  <c r="H264" i="32"/>
  <c r="M264" i="32"/>
  <c r="N264" i="32" s="1"/>
  <c r="U495" i="32"/>
  <c r="G494" i="32"/>
  <c r="K494" i="32"/>
  <c r="S586" i="32"/>
  <c r="T586" i="32"/>
  <c r="M400" i="32"/>
  <c r="N400" i="32" s="1"/>
  <c r="H400" i="32"/>
  <c r="L403" i="32"/>
  <c r="S403" i="32" s="1"/>
  <c r="O217" i="32"/>
  <c r="P217" i="32"/>
  <c r="Q217" i="32" s="1"/>
  <c r="L587" i="32"/>
  <c r="R587" i="32" s="1"/>
  <c r="F311" i="32"/>
  <c r="S448" i="32"/>
  <c r="G448" i="32"/>
  <c r="K448" i="32"/>
  <c r="M584" i="32"/>
  <c r="N584" i="32" s="1"/>
  <c r="H584" i="32"/>
  <c r="L496" i="32"/>
  <c r="R496" i="32" s="1"/>
  <c r="AA216" i="32"/>
  <c r="AB216" i="32"/>
  <c r="X216" i="32"/>
  <c r="Y216" i="32"/>
  <c r="Z216" i="32"/>
  <c r="G31" i="34" s="1"/>
  <c r="G219" i="32"/>
  <c r="K219" i="32"/>
  <c r="F220" i="32"/>
  <c r="V358" i="32"/>
  <c r="O445" i="32"/>
  <c r="P445" i="32"/>
  <c r="Q445" i="32" s="1"/>
  <c r="O399" i="32"/>
  <c r="P399" i="32"/>
  <c r="Q399" i="32" s="1"/>
  <c r="AA262" i="32"/>
  <c r="AB262" i="32"/>
  <c r="X262" i="32"/>
  <c r="Y262" i="32"/>
  <c r="Z262" i="32"/>
  <c r="H31" i="34" s="1"/>
  <c r="H493" i="32"/>
  <c r="M493" i="32"/>
  <c r="N493" i="32" s="1"/>
  <c r="G265" i="32"/>
  <c r="K265" i="32"/>
  <c r="F266" i="32"/>
  <c r="H30" i="32"/>
  <c r="H447" i="32"/>
  <c r="M447" i="32"/>
  <c r="N447" i="32" s="1"/>
  <c r="H729" i="32"/>
  <c r="M729" i="32"/>
  <c r="N729" i="32" s="1"/>
  <c r="R495" i="32"/>
  <c r="H357" i="32" l="1"/>
  <c r="G540" i="32"/>
  <c r="F125" i="32"/>
  <c r="G124" i="32"/>
  <c r="K124" i="32"/>
  <c r="H123" i="32"/>
  <c r="M123" i="32"/>
  <c r="N123" i="32" s="1"/>
  <c r="Y121" i="32"/>
  <c r="AB121" i="32"/>
  <c r="Z121" i="32"/>
  <c r="E28" i="34" s="1"/>
  <c r="AA121" i="32"/>
  <c r="X121" i="32"/>
  <c r="P122" i="32"/>
  <c r="Q122" i="32" s="1"/>
  <c r="O122" i="32"/>
  <c r="H585" i="32"/>
  <c r="G495" i="32"/>
  <c r="L866" i="32"/>
  <c r="L861" i="32"/>
  <c r="L867" i="32"/>
  <c r="L865" i="32"/>
  <c r="L874" i="32"/>
  <c r="L872" i="32"/>
  <c r="L868" i="32"/>
  <c r="L869" i="32"/>
  <c r="L862" i="32"/>
  <c r="L860" i="32"/>
  <c r="L871" i="32"/>
  <c r="L875" i="32"/>
  <c r="L864" i="32"/>
  <c r="L858" i="32"/>
  <c r="L863" i="32"/>
  <c r="L873" i="32"/>
  <c r="L870" i="32"/>
  <c r="L859" i="32"/>
  <c r="AB826" i="32"/>
  <c r="Z826" i="32"/>
  <c r="X826" i="32"/>
  <c r="Y826" i="32"/>
  <c r="AA826" i="32"/>
  <c r="X824" i="32"/>
  <c r="Y824" i="32"/>
  <c r="AA824" i="32"/>
  <c r="AB824" i="32"/>
  <c r="Z824" i="32"/>
  <c r="AB815" i="32"/>
  <c r="Z815" i="32"/>
  <c r="Y815" i="32"/>
  <c r="AA815" i="32"/>
  <c r="X815" i="32"/>
  <c r="AB818" i="32"/>
  <c r="Y818" i="32"/>
  <c r="Z818" i="32"/>
  <c r="X818" i="32"/>
  <c r="AA818" i="32"/>
  <c r="Z819" i="32"/>
  <c r="Y819" i="32"/>
  <c r="X819" i="32"/>
  <c r="AB819" i="32"/>
  <c r="AA819" i="32"/>
  <c r="AB825" i="32"/>
  <c r="Y825" i="32"/>
  <c r="AA825" i="32"/>
  <c r="Z825" i="32"/>
  <c r="X825" i="32"/>
  <c r="AA829" i="32"/>
  <c r="Z829" i="32"/>
  <c r="X829" i="32"/>
  <c r="AB829" i="32"/>
  <c r="Y829" i="32"/>
  <c r="X821" i="32"/>
  <c r="Z821" i="32"/>
  <c r="Y821" i="32"/>
  <c r="AA821" i="32"/>
  <c r="AB821" i="32"/>
  <c r="AB817" i="32"/>
  <c r="Y817" i="32"/>
  <c r="AA817" i="32"/>
  <c r="X817" i="32"/>
  <c r="Z817" i="32"/>
  <c r="Y814" i="32"/>
  <c r="AA814" i="32"/>
  <c r="X814" i="32"/>
  <c r="AB814" i="32"/>
  <c r="Z814" i="32"/>
  <c r="T31" i="34" s="1"/>
  <c r="AA820" i="32"/>
  <c r="X820" i="32"/>
  <c r="Z820" i="32"/>
  <c r="Y820" i="32"/>
  <c r="AB820" i="32"/>
  <c r="Y827" i="32"/>
  <c r="AA827" i="32"/>
  <c r="Z827" i="32"/>
  <c r="X827" i="32"/>
  <c r="AB827" i="32"/>
  <c r="Y812" i="32"/>
  <c r="AA812" i="32"/>
  <c r="X812" i="32"/>
  <c r="Z812" i="32"/>
  <c r="T29" i="34" s="1"/>
  <c r="AB812" i="32"/>
  <c r="X828" i="32"/>
  <c r="Y828" i="32"/>
  <c r="AA828" i="32"/>
  <c r="AB828" i="32"/>
  <c r="Z828" i="32"/>
  <c r="AB810" i="32"/>
  <c r="Z810" i="32"/>
  <c r="T27" i="34" s="1"/>
  <c r="Y810" i="32"/>
  <c r="AA810" i="32"/>
  <c r="X810" i="32"/>
  <c r="Y823" i="32"/>
  <c r="AA823" i="32"/>
  <c r="Z823" i="32"/>
  <c r="X823" i="32"/>
  <c r="AB823" i="32"/>
  <c r="Z822" i="32"/>
  <c r="AB822" i="32"/>
  <c r="Y822" i="32"/>
  <c r="X822" i="32"/>
  <c r="AA822" i="32"/>
  <c r="AA811" i="32"/>
  <c r="X811" i="32"/>
  <c r="AB811" i="32"/>
  <c r="Z811" i="32"/>
  <c r="T28" i="34" s="1"/>
  <c r="Y811" i="32"/>
  <c r="Y816" i="32"/>
  <c r="AA816" i="32"/>
  <c r="Z816" i="32"/>
  <c r="AB816" i="32"/>
  <c r="X816" i="32"/>
  <c r="Z813" i="32"/>
  <c r="T30" i="34" s="1"/>
  <c r="AB813" i="32"/>
  <c r="Y813" i="32"/>
  <c r="AA813" i="32"/>
  <c r="X813" i="32"/>
  <c r="F403" i="32"/>
  <c r="G403" i="32" s="1"/>
  <c r="K402" i="32"/>
  <c r="N30" i="31"/>
  <c r="L31" i="31"/>
  <c r="J31" i="31"/>
  <c r="K31" i="31" s="1"/>
  <c r="M31" i="31"/>
  <c r="L32" i="41"/>
  <c r="I32" i="31" s="1"/>
  <c r="F32" i="31"/>
  <c r="G33" i="41"/>
  <c r="M17" i="32"/>
  <c r="N17" i="32" s="1"/>
  <c r="M7" i="32"/>
  <c r="N7" i="32" s="1"/>
  <c r="M8" i="32"/>
  <c r="N8" i="32" s="1"/>
  <c r="M10" i="32"/>
  <c r="N10" i="32" s="1"/>
  <c r="M12" i="32"/>
  <c r="N12" i="32" s="1"/>
  <c r="M14" i="32"/>
  <c r="N14" i="32" s="1"/>
  <c r="M16" i="32"/>
  <c r="N16" i="32" s="1"/>
  <c r="M18" i="32"/>
  <c r="N18" i="32" s="1"/>
  <c r="M6" i="32"/>
  <c r="N6" i="32" s="1"/>
  <c r="M9" i="32"/>
  <c r="N9" i="32" s="1"/>
  <c r="M11" i="32"/>
  <c r="N11" i="32" s="1"/>
  <c r="M13" i="32"/>
  <c r="N13" i="32" s="1"/>
  <c r="M15" i="32"/>
  <c r="N15" i="32" s="1"/>
  <c r="M19" i="32"/>
  <c r="N19" i="32" s="1"/>
  <c r="M20" i="32"/>
  <c r="N20" i="32" s="1"/>
  <c r="M21" i="32"/>
  <c r="N21" i="32" s="1"/>
  <c r="M22" i="32"/>
  <c r="N22" i="32" s="1"/>
  <c r="M23" i="32"/>
  <c r="N23" i="32" s="1"/>
  <c r="M24" i="32"/>
  <c r="N24" i="32" s="1"/>
  <c r="M25" i="32"/>
  <c r="N25" i="32" s="1"/>
  <c r="M26" i="32"/>
  <c r="N26" i="32" s="1"/>
  <c r="M27" i="32"/>
  <c r="N27" i="32" s="1"/>
  <c r="M28" i="32"/>
  <c r="N28" i="32" s="1"/>
  <c r="M29" i="32"/>
  <c r="N29" i="32" s="1"/>
  <c r="S496" i="32"/>
  <c r="W312" i="32"/>
  <c r="O632" i="32"/>
  <c r="P632" i="32"/>
  <c r="Q632" i="32" s="1"/>
  <c r="G634" i="32"/>
  <c r="K634" i="32"/>
  <c r="F635" i="32"/>
  <c r="L636" i="32"/>
  <c r="S636" i="32" s="1"/>
  <c r="M633" i="32"/>
  <c r="N633" i="32" s="1"/>
  <c r="H633" i="32"/>
  <c r="F732" i="32"/>
  <c r="K732" i="32" s="1"/>
  <c r="K731" i="32"/>
  <c r="W496" i="32"/>
  <c r="W587" i="32"/>
  <c r="F496" i="32"/>
  <c r="G496" i="32" s="1"/>
  <c r="V541" i="32"/>
  <c r="T496" i="32"/>
  <c r="S449" i="32"/>
  <c r="U732" i="32"/>
  <c r="U587" i="32"/>
  <c r="T449" i="32"/>
  <c r="W359" i="32"/>
  <c r="V359" i="32"/>
  <c r="R403" i="32"/>
  <c r="T359" i="32"/>
  <c r="R449" i="32"/>
  <c r="S683" i="32"/>
  <c r="V683" i="32"/>
  <c r="V587" i="32"/>
  <c r="T587" i="32"/>
  <c r="T403" i="32"/>
  <c r="U359" i="32"/>
  <c r="R359" i="32"/>
  <c r="R683" i="32"/>
  <c r="V449" i="32"/>
  <c r="W449" i="32"/>
  <c r="W541" i="32"/>
  <c r="L313" i="32"/>
  <c r="V313" i="32" s="1"/>
  <c r="G311" i="32"/>
  <c r="K311" i="32"/>
  <c r="O400" i="32"/>
  <c r="P400" i="32"/>
  <c r="Q400" i="32" s="1"/>
  <c r="AB728" i="32"/>
  <c r="Z728" i="32"/>
  <c r="R37" i="34" s="1"/>
  <c r="AA728" i="32"/>
  <c r="Y728" i="32"/>
  <c r="X728" i="32"/>
  <c r="H31" i="32"/>
  <c r="M31" i="32"/>
  <c r="N31" i="32" s="1"/>
  <c r="O357" i="32"/>
  <c r="P357" i="32"/>
  <c r="Q357" i="32" s="1"/>
  <c r="H448" i="32"/>
  <c r="M448" i="32"/>
  <c r="N448" i="32" s="1"/>
  <c r="K587" i="32"/>
  <c r="G587" i="32"/>
  <c r="AB217" i="32"/>
  <c r="Y217" i="32"/>
  <c r="X217" i="32"/>
  <c r="Z217" i="32"/>
  <c r="G32" i="34" s="1"/>
  <c r="AA217" i="32"/>
  <c r="AB680" i="32"/>
  <c r="Y680" i="32"/>
  <c r="Z680" i="32"/>
  <c r="Q35" i="34" s="1"/>
  <c r="X680" i="32"/>
  <c r="AA680" i="32"/>
  <c r="O539" i="32"/>
  <c r="P539" i="32"/>
  <c r="Q539" i="32" s="1"/>
  <c r="AB356" i="32"/>
  <c r="AA356" i="32"/>
  <c r="X356" i="32"/>
  <c r="Z356" i="32"/>
  <c r="J33" i="34" s="1"/>
  <c r="Y356" i="32"/>
  <c r="K683" i="32"/>
  <c r="G683" i="32"/>
  <c r="P730" i="32"/>
  <c r="Q730" i="32" s="1"/>
  <c r="O730" i="32"/>
  <c r="AB583" i="32"/>
  <c r="X583" i="32"/>
  <c r="AA583" i="32"/>
  <c r="Y583" i="32"/>
  <c r="Z583" i="32"/>
  <c r="O30" i="34" s="1"/>
  <c r="L360" i="32"/>
  <c r="U360" i="32" s="1"/>
  <c r="Z263" i="32"/>
  <c r="H32" i="34" s="1"/>
  <c r="AA263" i="32"/>
  <c r="X263" i="32"/>
  <c r="Y263" i="32"/>
  <c r="AB263" i="32"/>
  <c r="K32" i="32"/>
  <c r="G32" i="32"/>
  <c r="F33" i="32"/>
  <c r="L588" i="32"/>
  <c r="U588" i="32" s="1"/>
  <c r="L404" i="32"/>
  <c r="T404" i="32" s="1"/>
  <c r="F450" i="32"/>
  <c r="F542" i="32"/>
  <c r="Z75" i="32"/>
  <c r="D28" i="34" s="1"/>
  <c r="AB75" i="32"/>
  <c r="X75" i="32"/>
  <c r="AA75" i="32"/>
  <c r="Y75" i="32"/>
  <c r="R312" i="32"/>
  <c r="S312" i="32"/>
  <c r="H172" i="32"/>
  <c r="M172" i="32"/>
  <c r="N172" i="32" s="1"/>
  <c r="O729" i="32"/>
  <c r="P729" i="32"/>
  <c r="Q729" i="32" s="1"/>
  <c r="O447" i="32"/>
  <c r="P447" i="32"/>
  <c r="Q447" i="32" s="1"/>
  <c r="O30" i="32"/>
  <c r="P30" i="32"/>
  <c r="Q30" i="32" s="1"/>
  <c r="M265" i="32"/>
  <c r="N265" i="32" s="1"/>
  <c r="H265" i="32"/>
  <c r="H219" i="32"/>
  <c r="M219" i="32"/>
  <c r="N219" i="32" s="1"/>
  <c r="V496" i="32"/>
  <c r="K496" i="32"/>
  <c r="U496" i="32"/>
  <c r="S587" i="32"/>
  <c r="W403" i="32"/>
  <c r="W683" i="32"/>
  <c r="U683" i="32"/>
  <c r="O218" i="32"/>
  <c r="P218" i="32"/>
  <c r="Q218" i="32" s="1"/>
  <c r="P585" i="32"/>
  <c r="Q585" i="32" s="1"/>
  <c r="O585" i="32"/>
  <c r="R732" i="32"/>
  <c r="V732" i="32"/>
  <c r="W732" i="32"/>
  <c r="U541" i="32"/>
  <c r="S541" i="32"/>
  <c r="L450" i="32"/>
  <c r="V450" i="32" s="1"/>
  <c r="O76" i="32"/>
  <c r="P76" i="32"/>
  <c r="Q76" i="32" s="1"/>
  <c r="L542" i="32"/>
  <c r="U542" i="32" s="1"/>
  <c r="H402" i="32"/>
  <c r="M402" i="32"/>
  <c r="N402" i="32" s="1"/>
  <c r="U312" i="32"/>
  <c r="F312" i="32"/>
  <c r="T312" i="32"/>
  <c r="F684" i="32"/>
  <c r="M77" i="32"/>
  <c r="N77" i="32" s="1"/>
  <c r="H77" i="32"/>
  <c r="O493" i="32"/>
  <c r="P493" i="32"/>
  <c r="Q493" i="32" s="1"/>
  <c r="Y399" i="32"/>
  <c r="AA399" i="32"/>
  <c r="Z399" i="32"/>
  <c r="K30" i="34" s="1"/>
  <c r="AB399" i="32"/>
  <c r="X399" i="32"/>
  <c r="AB445" i="32"/>
  <c r="Y445" i="32"/>
  <c r="X445" i="32"/>
  <c r="Z445" i="32"/>
  <c r="L30" i="34" s="1"/>
  <c r="AA445" i="32"/>
  <c r="O584" i="32"/>
  <c r="P584" i="32"/>
  <c r="Q584" i="32" s="1"/>
  <c r="K403" i="32"/>
  <c r="H494" i="32"/>
  <c r="M494" i="32"/>
  <c r="N494" i="32" s="1"/>
  <c r="G359" i="32"/>
  <c r="K359" i="32"/>
  <c r="M401" i="32"/>
  <c r="N401" i="32" s="1"/>
  <c r="H401" i="32"/>
  <c r="H731" i="32"/>
  <c r="M731" i="32"/>
  <c r="N731" i="32" s="1"/>
  <c r="M586" i="32"/>
  <c r="N586" i="32" s="1"/>
  <c r="H586" i="32"/>
  <c r="K541" i="32"/>
  <c r="G541" i="32"/>
  <c r="AB309" i="32"/>
  <c r="Z309" i="32"/>
  <c r="I32" i="34" s="1"/>
  <c r="AA309" i="32"/>
  <c r="Y309" i="32"/>
  <c r="X309" i="32"/>
  <c r="H358" i="32"/>
  <c r="M358" i="32"/>
  <c r="N358" i="32" s="1"/>
  <c r="AB446" i="32"/>
  <c r="X446" i="32"/>
  <c r="Y446" i="32"/>
  <c r="Z446" i="32"/>
  <c r="L31" i="34" s="1"/>
  <c r="AA446" i="32"/>
  <c r="M682" i="32"/>
  <c r="N682" i="32" s="1"/>
  <c r="H682" i="32"/>
  <c r="K173" i="32"/>
  <c r="G173" i="32"/>
  <c r="F174" i="32"/>
  <c r="L684" i="32"/>
  <c r="U684" i="32" s="1"/>
  <c r="M495" i="32"/>
  <c r="N495" i="32" s="1"/>
  <c r="H495" i="32"/>
  <c r="G266" i="32"/>
  <c r="K266" i="32"/>
  <c r="F267" i="32"/>
  <c r="K220" i="32"/>
  <c r="G220" i="32"/>
  <c r="F221" i="32"/>
  <c r="V403" i="32"/>
  <c r="U403" i="32"/>
  <c r="O264" i="32"/>
  <c r="P264" i="32"/>
  <c r="Q264" i="32" s="1"/>
  <c r="P538" i="32"/>
  <c r="Q538" i="32" s="1"/>
  <c r="O538" i="32"/>
  <c r="L733" i="32"/>
  <c r="S733" i="32" s="1"/>
  <c r="O171" i="32"/>
  <c r="P171" i="32"/>
  <c r="Q171" i="32" s="1"/>
  <c r="P310" i="32"/>
  <c r="Q310" i="32" s="1"/>
  <c r="O310" i="32"/>
  <c r="F360" i="32"/>
  <c r="O681" i="32"/>
  <c r="P681" i="32"/>
  <c r="Q681" i="32" s="1"/>
  <c r="AA170" i="32"/>
  <c r="Y170" i="32"/>
  <c r="X170" i="32"/>
  <c r="AB170" i="32"/>
  <c r="Z170" i="32"/>
  <c r="F31" i="34" s="1"/>
  <c r="G449" i="32"/>
  <c r="K449" i="32"/>
  <c r="L497" i="32"/>
  <c r="V497" i="32" s="1"/>
  <c r="T732" i="32"/>
  <c r="F588" i="32"/>
  <c r="T541" i="32"/>
  <c r="H540" i="32"/>
  <c r="M540" i="32"/>
  <c r="N540" i="32" s="1"/>
  <c r="Y355" i="32"/>
  <c r="X355" i="32"/>
  <c r="AA355" i="32"/>
  <c r="AB355" i="32"/>
  <c r="Z355" i="32"/>
  <c r="J32" i="34" s="1"/>
  <c r="K78" i="32"/>
  <c r="G78" i="32"/>
  <c r="F79" i="32"/>
  <c r="F733" i="32" l="1"/>
  <c r="K733" i="32" s="1"/>
  <c r="O123" i="32"/>
  <c r="P123" i="32"/>
  <c r="Q123" i="32" s="1"/>
  <c r="G732" i="32"/>
  <c r="AB122" i="32"/>
  <c r="X122" i="32"/>
  <c r="AA122" i="32"/>
  <c r="Y122" i="32"/>
  <c r="Z122" i="32"/>
  <c r="E29" i="34" s="1"/>
  <c r="H124" i="32"/>
  <c r="M124" i="32"/>
  <c r="N124" i="32" s="1"/>
  <c r="G125" i="32"/>
  <c r="K125" i="32"/>
  <c r="F126" i="32"/>
  <c r="F404" i="32"/>
  <c r="T859" i="32"/>
  <c r="U859" i="32"/>
  <c r="W859" i="32"/>
  <c r="V859" i="32"/>
  <c r="R859" i="32"/>
  <c r="S859" i="32"/>
  <c r="P859" i="32"/>
  <c r="Q859" i="32" s="1"/>
  <c r="S873" i="32"/>
  <c r="W873" i="32"/>
  <c r="V873" i="32"/>
  <c r="T873" i="32"/>
  <c r="R873" i="32"/>
  <c r="U873" i="32"/>
  <c r="P873" i="32"/>
  <c r="Q873" i="32" s="1"/>
  <c r="W858" i="32"/>
  <c r="S858" i="32"/>
  <c r="T858" i="32"/>
  <c r="V858" i="32"/>
  <c r="U858" i="32"/>
  <c r="R858" i="32"/>
  <c r="P858" i="32"/>
  <c r="Q858" i="32" s="1"/>
  <c r="S875" i="32"/>
  <c r="W875" i="32"/>
  <c r="V875" i="32"/>
  <c r="T875" i="32"/>
  <c r="R875" i="32"/>
  <c r="U875" i="32"/>
  <c r="P875" i="32"/>
  <c r="Q875" i="32" s="1"/>
  <c r="W860" i="32"/>
  <c r="R860" i="32"/>
  <c r="V860" i="32"/>
  <c r="T860" i="32"/>
  <c r="U860" i="32"/>
  <c r="S860" i="32"/>
  <c r="P860" i="32"/>
  <c r="Q860" i="32" s="1"/>
  <c r="T869" i="32"/>
  <c r="V869" i="32"/>
  <c r="W869" i="32"/>
  <c r="P869" i="32"/>
  <c r="Q869" i="32" s="1"/>
  <c r="R869" i="32"/>
  <c r="S869" i="32"/>
  <c r="U869" i="32"/>
  <c r="T872" i="32"/>
  <c r="U872" i="32"/>
  <c r="S872" i="32"/>
  <c r="W872" i="32"/>
  <c r="R872" i="32"/>
  <c r="V872" i="32"/>
  <c r="P872" i="32"/>
  <c r="Q872" i="32" s="1"/>
  <c r="T865" i="32"/>
  <c r="W865" i="32"/>
  <c r="V865" i="32"/>
  <c r="R865" i="32"/>
  <c r="S865" i="32"/>
  <c r="U865" i="32"/>
  <c r="P865" i="32"/>
  <c r="Q865" i="32" s="1"/>
  <c r="T861" i="32"/>
  <c r="S861" i="32"/>
  <c r="U861" i="32"/>
  <c r="P861" i="32"/>
  <c r="Q861" i="32" s="1"/>
  <c r="W861" i="32"/>
  <c r="V861" i="32"/>
  <c r="R861" i="32"/>
  <c r="T870" i="32"/>
  <c r="V870" i="32"/>
  <c r="U870" i="32"/>
  <c r="R870" i="32"/>
  <c r="W870" i="32"/>
  <c r="S870" i="32"/>
  <c r="P870" i="32"/>
  <c r="Q870" i="32" s="1"/>
  <c r="T863" i="32"/>
  <c r="R863" i="32"/>
  <c r="S863" i="32"/>
  <c r="U863" i="32"/>
  <c r="W863" i="32"/>
  <c r="V863" i="32"/>
  <c r="P863" i="32"/>
  <c r="Q863" i="32" s="1"/>
  <c r="W864" i="32"/>
  <c r="U864" i="32"/>
  <c r="S864" i="32"/>
  <c r="P864" i="32"/>
  <c r="Q864" i="32" s="1"/>
  <c r="R864" i="32"/>
  <c r="V864" i="32"/>
  <c r="T864" i="32"/>
  <c r="P871" i="32"/>
  <c r="Q871" i="32" s="1"/>
  <c r="R871" i="32"/>
  <c r="S871" i="32"/>
  <c r="U871" i="32"/>
  <c r="T871" i="32"/>
  <c r="V871" i="32"/>
  <c r="W871" i="32"/>
  <c r="W862" i="32"/>
  <c r="V862" i="32"/>
  <c r="U862" i="32"/>
  <c r="R862" i="32"/>
  <c r="S862" i="32"/>
  <c r="T862" i="32"/>
  <c r="P862" i="32"/>
  <c r="Q862" i="32" s="1"/>
  <c r="T868" i="32"/>
  <c r="V868" i="32"/>
  <c r="U868" i="32"/>
  <c r="P868" i="32"/>
  <c r="Q868" i="32" s="1"/>
  <c r="R868" i="32"/>
  <c r="W868" i="32"/>
  <c r="S868" i="32"/>
  <c r="T874" i="32"/>
  <c r="U874" i="32"/>
  <c r="S874" i="32"/>
  <c r="W874" i="32"/>
  <c r="R874" i="32"/>
  <c r="V874" i="32"/>
  <c r="P874" i="32"/>
  <c r="Q874" i="32" s="1"/>
  <c r="U867" i="32"/>
  <c r="T867" i="32"/>
  <c r="V867" i="32"/>
  <c r="R867" i="32"/>
  <c r="S867" i="32"/>
  <c r="W867" i="32"/>
  <c r="P867" i="32"/>
  <c r="Q867" i="32" s="1"/>
  <c r="W866" i="32"/>
  <c r="S866" i="32"/>
  <c r="T866" i="32"/>
  <c r="P866" i="32"/>
  <c r="Q866" i="32" s="1"/>
  <c r="V866" i="32"/>
  <c r="U866" i="32"/>
  <c r="R866" i="32"/>
  <c r="F33" i="31"/>
  <c r="G34" i="41"/>
  <c r="L33" i="41"/>
  <c r="I33" i="31" s="1"/>
  <c r="L32" i="31"/>
  <c r="M32" i="31"/>
  <c r="J32" i="31"/>
  <c r="K32" i="31" s="1"/>
  <c r="N31" i="31"/>
  <c r="O29" i="32"/>
  <c r="P29" i="32"/>
  <c r="Q29" i="32" s="1"/>
  <c r="P27" i="32"/>
  <c r="Q27" i="32" s="1"/>
  <c r="O27" i="32"/>
  <c r="P25" i="32"/>
  <c r="Q25" i="32" s="1"/>
  <c r="O25" i="32"/>
  <c r="P23" i="32"/>
  <c r="Q23" i="32" s="1"/>
  <c r="O23" i="32"/>
  <c r="O21" i="32"/>
  <c r="P21" i="32"/>
  <c r="Q21" i="32" s="1"/>
  <c r="O19" i="32"/>
  <c r="P19" i="32"/>
  <c r="Q19" i="32" s="1"/>
  <c r="O13" i="32"/>
  <c r="P13" i="32"/>
  <c r="Q13" i="32" s="1"/>
  <c r="O9" i="32"/>
  <c r="P9" i="32"/>
  <c r="Q9" i="32" s="1"/>
  <c r="O18" i="32"/>
  <c r="P18" i="32"/>
  <c r="Q18" i="32" s="1"/>
  <c r="O14" i="32"/>
  <c r="P14" i="32"/>
  <c r="Q14" i="32" s="1"/>
  <c r="O10" i="32"/>
  <c r="P10" i="32"/>
  <c r="Q10" i="32" s="1"/>
  <c r="O7" i="32"/>
  <c r="P7" i="32"/>
  <c r="Q7" i="32" s="1"/>
  <c r="P28" i="32"/>
  <c r="Q28" i="32" s="1"/>
  <c r="O28" i="32"/>
  <c r="P26" i="32"/>
  <c r="Q26" i="32" s="1"/>
  <c r="O26" i="32"/>
  <c r="P24" i="32"/>
  <c r="Q24" i="32" s="1"/>
  <c r="O24" i="32"/>
  <c r="P22" i="32"/>
  <c r="Q22" i="32" s="1"/>
  <c r="O22" i="32"/>
  <c r="P20" i="32"/>
  <c r="Q20" i="32" s="1"/>
  <c r="O20" i="32"/>
  <c r="O15" i="32"/>
  <c r="P15" i="32"/>
  <c r="Q15" i="32" s="1"/>
  <c r="O11" i="32"/>
  <c r="P11" i="32"/>
  <c r="Q11" i="32" s="1"/>
  <c r="O6" i="32"/>
  <c r="P6" i="32"/>
  <c r="Q6" i="32" s="1"/>
  <c r="O16" i="32"/>
  <c r="P16" i="32"/>
  <c r="Q16" i="32" s="1"/>
  <c r="O12" i="32"/>
  <c r="P12" i="32"/>
  <c r="Q12" i="32" s="1"/>
  <c r="O8" i="32"/>
  <c r="P8" i="32"/>
  <c r="Q8" i="32" s="1"/>
  <c r="O17" i="32"/>
  <c r="P17" i="32"/>
  <c r="Q17" i="32" s="1"/>
  <c r="W636" i="32"/>
  <c r="F497" i="32"/>
  <c r="G497" i="32" s="1"/>
  <c r="U733" i="32"/>
  <c r="W542" i="32"/>
  <c r="U636" i="32"/>
  <c r="V636" i="32"/>
  <c r="R636" i="32"/>
  <c r="T636" i="32"/>
  <c r="X632" i="32"/>
  <c r="Z632" i="32"/>
  <c r="P33" i="34" s="1"/>
  <c r="AB632" i="32"/>
  <c r="Y632" i="32"/>
  <c r="AA632" i="32"/>
  <c r="O633" i="32"/>
  <c r="P633" i="32"/>
  <c r="Q633" i="32" s="1"/>
  <c r="G635" i="32"/>
  <c r="K635" i="32"/>
  <c r="M634" i="32"/>
  <c r="N634" i="32" s="1"/>
  <c r="H634" i="32"/>
  <c r="L637" i="32"/>
  <c r="F636" i="32"/>
  <c r="S404" i="32"/>
  <c r="V588" i="32"/>
  <c r="W404" i="32"/>
  <c r="T588" i="32"/>
  <c r="V733" i="32"/>
  <c r="W684" i="32"/>
  <c r="R450" i="32"/>
  <c r="W450" i="32"/>
  <c r="U404" i="32"/>
  <c r="R733" i="32"/>
  <c r="R684" i="32"/>
  <c r="T684" i="32"/>
  <c r="S450" i="32"/>
  <c r="T450" i="32"/>
  <c r="U497" i="32"/>
  <c r="T733" i="32"/>
  <c r="U450" i="32"/>
  <c r="V404" i="32"/>
  <c r="R404" i="32"/>
  <c r="V360" i="32"/>
  <c r="K360" i="32"/>
  <c r="G360" i="32"/>
  <c r="K404" i="32"/>
  <c r="G404" i="32"/>
  <c r="AA681" i="32"/>
  <c r="Y681" i="32"/>
  <c r="X681" i="32"/>
  <c r="Z681" i="32"/>
  <c r="Q36" i="34" s="1"/>
  <c r="AB681" i="32"/>
  <c r="O731" i="32"/>
  <c r="P731" i="32"/>
  <c r="Q731" i="32" s="1"/>
  <c r="O77" i="32"/>
  <c r="P77" i="32"/>
  <c r="Q77" i="32" s="1"/>
  <c r="O219" i="32"/>
  <c r="P219" i="32"/>
  <c r="Q219" i="32" s="1"/>
  <c r="X30" i="32"/>
  <c r="Z30" i="32"/>
  <c r="C29" i="34" s="1"/>
  <c r="AB30" i="32"/>
  <c r="Y30" i="32"/>
  <c r="AA30" i="32"/>
  <c r="X729" i="32"/>
  <c r="Y729" i="32"/>
  <c r="AA729" i="32"/>
  <c r="AB729" i="32"/>
  <c r="Z729" i="32"/>
  <c r="R38" i="34" s="1"/>
  <c r="K588" i="32"/>
  <c r="G588" i="32"/>
  <c r="AB730" i="32"/>
  <c r="Y730" i="32"/>
  <c r="AA730" i="32"/>
  <c r="Z730" i="32"/>
  <c r="R39" i="34" s="1"/>
  <c r="X730" i="32"/>
  <c r="AA400" i="32"/>
  <c r="Y400" i="32"/>
  <c r="X400" i="32"/>
  <c r="AB400" i="32"/>
  <c r="Z400" i="32"/>
  <c r="K31" i="34" s="1"/>
  <c r="W313" i="32"/>
  <c r="T497" i="32"/>
  <c r="O682" i="32"/>
  <c r="P682" i="32"/>
  <c r="Q682" i="32" s="1"/>
  <c r="O586" i="32"/>
  <c r="P586" i="32"/>
  <c r="Q586" i="32" s="1"/>
  <c r="X584" i="32"/>
  <c r="Y584" i="32"/>
  <c r="AB584" i="32"/>
  <c r="Z584" i="32"/>
  <c r="O31" i="34" s="1"/>
  <c r="AA584" i="32"/>
  <c r="AA493" i="32"/>
  <c r="X493" i="32"/>
  <c r="Z493" i="32"/>
  <c r="M32" i="34" s="1"/>
  <c r="AB493" i="32"/>
  <c r="Y493" i="32"/>
  <c r="F543" i="32"/>
  <c r="R588" i="32"/>
  <c r="G33" i="32"/>
  <c r="K33" i="32"/>
  <c r="F34" i="32"/>
  <c r="W360" i="32"/>
  <c r="S360" i="32"/>
  <c r="H683" i="32"/>
  <c r="M683" i="32"/>
  <c r="N683" i="32" s="1"/>
  <c r="AB539" i="32"/>
  <c r="Y539" i="32"/>
  <c r="Z539" i="32"/>
  <c r="N32" i="34" s="1"/>
  <c r="X539" i="32"/>
  <c r="AA539" i="32"/>
  <c r="G79" i="32"/>
  <c r="K79" i="32"/>
  <c r="F80" i="32"/>
  <c r="O540" i="32"/>
  <c r="P540" i="32"/>
  <c r="Q540" i="32" s="1"/>
  <c r="L589" i="32"/>
  <c r="R589" i="32" s="1"/>
  <c r="R497" i="32"/>
  <c r="M449" i="32"/>
  <c r="N449" i="32" s="1"/>
  <c r="H449" i="32"/>
  <c r="Y310" i="32"/>
  <c r="Z310" i="32"/>
  <c r="I33" i="34" s="1"/>
  <c r="X310" i="32"/>
  <c r="AB310" i="32"/>
  <c r="AA310" i="32"/>
  <c r="W733" i="32"/>
  <c r="AB264" i="32"/>
  <c r="Z264" i="32"/>
  <c r="H33" i="34" s="1"/>
  <c r="Y264" i="32"/>
  <c r="X264" i="32"/>
  <c r="AA264" i="32"/>
  <c r="G221" i="32"/>
  <c r="K221" i="32"/>
  <c r="F222" i="32"/>
  <c r="S684" i="32"/>
  <c r="V684" i="32"/>
  <c r="M173" i="32"/>
  <c r="N173" i="32" s="1"/>
  <c r="H173" i="32"/>
  <c r="P358" i="32"/>
  <c r="Q358" i="32" s="1"/>
  <c r="O358" i="32"/>
  <c r="H541" i="32"/>
  <c r="M541" i="32"/>
  <c r="N541" i="32" s="1"/>
  <c r="P401" i="32"/>
  <c r="Q401" i="32" s="1"/>
  <c r="O401" i="32"/>
  <c r="L685" i="32"/>
  <c r="T685" i="32" s="1"/>
  <c r="K542" i="32"/>
  <c r="G542" i="32"/>
  <c r="V542" i="32"/>
  <c r="R542" i="32"/>
  <c r="Y76" i="32"/>
  <c r="AA76" i="32"/>
  <c r="X76" i="32"/>
  <c r="Z76" i="32"/>
  <c r="D29" i="34" s="1"/>
  <c r="AB76" i="32"/>
  <c r="AA585" i="32"/>
  <c r="Z585" i="32"/>
  <c r="O32" i="34" s="1"/>
  <c r="Y585" i="32"/>
  <c r="X585" i="32"/>
  <c r="AB585" i="32"/>
  <c r="M496" i="32"/>
  <c r="N496" i="32" s="1"/>
  <c r="H496" i="32"/>
  <c r="L314" i="32"/>
  <c r="S314" i="32" s="1"/>
  <c r="AA447" i="32"/>
  <c r="X447" i="32"/>
  <c r="Y447" i="32"/>
  <c r="Z447" i="32"/>
  <c r="L32" i="34" s="1"/>
  <c r="AB447" i="32"/>
  <c r="L543" i="32"/>
  <c r="T543" i="32" s="1"/>
  <c r="F451" i="32"/>
  <c r="S588" i="32"/>
  <c r="H32" i="32"/>
  <c r="M32" i="32"/>
  <c r="N32" i="32" s="1"/>
  <c r="R360" i="32"/>
  <c r="T360" i="32"/>
  <c r="O448" i="32"/>
  <c r="P448" i="32"/>
  <c r="Q448" i="32" s="1"/>
  <c r="AA357" i="32"/>
  <c r="X357" i="32"/>
  <c r="Z357" i="32"/>
  <c r="J34" i="34" s="1"/>
  <c r="Y357" i="32"/>
  <c r="AB357" i="32"/>
  <c r="F313" i="32"/>
  <c r="F314" i="32" s="1"/>
  <c r="T313" i="32"/>
  <c r="L405" i="32"/>
  <c r="U405" i="32" s="1"/>
  <c r="L361" i="32"/>
  <c r="U361" i="32" s="1"/>
  <c r="M359" i="32"/>
  <c r="N359" i="32" s="1"/>
  <c r="H359" i="32"/>
  <c r="K450" i="32"/>
  <c r="G450" i="32"/>
  <c r="O172" i="32"/>
  <c r="P172" i="32"/>
  <c r="Q172" i="32" s="1"/>
  <c r="M587" i="32"/>
  <c r="N587" i="32" s="1"/>
  <c r="H587" i="32"/>
  <c r="L734" i="32"/>
  <c r="U734" i="32" s="1"/>
  <c r="F589" i="32"/>
  <c r="S497" i="32"/>
  <c r="AB538" i="32"/>
  <c r="AA538" i="32"/>
  <c r="Z538" i="32"/>
  <c r="N31" i="34" s="1"/>
  <c r="Y538" i="32"/>
  <c r="X538" i="32"/>
  <c r="G267" i="32"/>
  <c r="K267" i="32"/>
  <c r="F268" i="32"/>
  <c r="G174" i="32"/>
  <c r="K174" i="32"/>
  <c r="F175" i="32"/>
  <c r="O494" i="32"/>
  <c r="P494" i="32"/>
  <c r="Q494" i="32" s="1"/>
  <c r="G312" i="32"/>
  <c r="K312" i="32"/>
  <c r="S542" i="32"/>
  <c r="S313" i="32"/>
  <c r="H78" i="32"/>
  <c r="M78" i="32"/>
  <c r="N78" i="32" s="1"/>
  <c r="W497" i="32"/>
  <c r="Z171" i="32"/>
  <c r="F32" i="34" s="1"/>
  <c r="Y171" i="32"/>
  <c r="AB171" i="32"/>
  <c r="AA171" i="32"/>
  <c r="X171" i="32"/>
  <c r="M220" i="32"/>
  <c r="N220" i="32" s="1"/>
  <c r="H220" i="32"/>
  <c r="H266" i="32"/>
  <c r="M266" i="32"/>
  <c r="N266" i="32" s="1"/>
  <c r="O495" i="32"/>
  <c r="P495" i="32"/>
  <c r="Q495" i="32" s="1"/>
  <c r="G684" i="32"/>
  <c r="K684" i="32"/>
  <c r="L498" i="32"/>
  <c r="S498" i="32" s="1"/>
  <c r="S39" i="34"/>
  <c r="H403" i="32"/>
  <c r="M403" i="32"/>
  <c r="N403" i="32" s="1"/>
  <c r="O402" i="32"/>
  <c r="P402" i="32"/>
  <c r="Q402" i="32" s="1"/>
  <c r="T542" i="32"/>
  <c r="Y218" i="32"/>
  <c r="X218" i="32"/>
  <c r="Z218" i="32"/>
  <c r="G33" i="34" s="1"/>
  <c r="AA218" i="32"/>
  <c r="AB218" i="32"/>
  <c r="O265" i="32"/>
  <c r="P265" i="32"/>
  <c r="Q265" i="32" s="1"/>
  <c r="L451" i="32"/>
  <c r="S451" i="32" s="1"/>
  <c r="W588" i="32"/>
  <c r="H732" i="32"/>
  <c r="M732" i="32"/>
  <c r="N732" i="32" s="1"/>
  <c r="O31" i="32"/>
  <c r="P31" i="32"/>
  <c r="Q31" i="32" s="1"/>
  <c r="F734" i="32"/>
  <c r="M311" i="32"/>
  <c r="N311" i="32" s="1"/>
  <c r="H311" i="32"/>
  <c r="U313" i="32"/>
  <c r="R313" i="32"/>
  <c r="G733" i="32" l="1"/>
  <c r="K126" i="32"/>
  <c r="G126" i="32"/>
  <c r="F127" i="32"/>
  <c r="M125" i="32"/>
  <c r="N125" i="32" s="1"/>
  <c r="H125" i="32"/>
  <c r="O124" i="32"/>
  <c r="P124" i="32"/>
  <c r="Q124" i="32" s="1"/>
  <c r="X123" i="32"/>
  <c r="Z123" i="32"/>
  <c r="E30" i="34" s="1"/>
  <c r="Y123" i="32"/>
  <c r="AB123" i="32"/>
  <c r="AA123" i="32"/>
  <c r="K497" i="32"/>
  <c r="F498" i="32"/>
  <c r="Y874" i="32"/>
  <c r="AB874" i="32"/>
  <c r="AA874" i="32"/>
  <c r="Z874" i="32"/>
  <c r="X874" i="32"/>
  <c r="AB868" i="32"/>
  <c r="Z868" i="32"/>
  <c r="Y868" i="32"/>
  <c r="AA868" i="32"/>
  <c r="X868" i="32"/>
  <c r="Y862" i="32"/>
  <c r="Z862" i="32"/>
  <c r="U33" i="34" s="1"/>
  <c r="AB862" i="32"/>
  <c r="AA862" i="32"/>
  <c r="X862" i="32"/>
  <c r="AA870" i="32"/>
  <c r="X870" i="32"/>
  <c r="Z870" i="32"/>
  <c r="Y870" i="32"/>
  <c r="AB870" i="32"/>
  <c r="Y861" i="32"/>
  <c r="X861" i="32"/>
  <c r="AB861" i="32"/>
  <c r="AA861" i="32"/>
  <c r="Z861" i="32"/>
  <c r="U32" i="34" s="1"/>
  <c r="AB865" i="32"/>
  <c r="AA865" i="32"/>
  <c r="Z865" i="32"/>
  <c r="Y865" i="32"/>
  <c r="X865" i="32"/>
  <c r="AA875" i="32"/>
  <c r="AB875" i="32"/>
  <c r="X875" i="32"/>
  <c r="Y875" i="32"/>
  <c r="Z875" i="32"/>
  <c r="Y873" i="32"/>
  <c r="Z873" i="32"/>
  <c r="AA873" i="32"/>
  <c r="AB873" i="32"/>
  <c r="X873" i="32"/>
  <c r="L913" i="32"/>
  <c r="L917" i="32"/>
  <c r="L912" i="32"/>
  <c r="L909" i="32"/>
  <c r="L906" i="32"/>
  <c r="L918" i="32"/>
  <c r="L914" i="32"/>
  <c r="L920" i="32"/>
  <c r="L921" i="32"/>
  <c r="L910" i="32"/>
  <c r="L919" i="32"/>
  <c r="L907" i="32"/>
  <c r="L911" i="32"/>
  <c r="L908" i="32"/>
  <c r="L916" i="32"/>
  <c r="L915" i="32"/>
  <c r="AA866" i="32"/>
  <c r="X866" i="32"/>
  <c r="Y866" i="32"/>
  <c r="Z866" i="32"/>
  <c r="AB866" i="32"/>
  <c r="AA867" i="32"/>
  <c r="Z867" i="32"/>
  <c r="X867" i="32"/>
  <c r="AB867" i="32"/>
  <c r="Y867" i="32"/>
  <c r="AA871" i="32"/>
  <c r="AB871" i="32"/>
  <c r="X871" i="32"/>
  <c r="Y871" i="32"/>
  <c r="Z871" i="32"/>
  <c r="AB864" i="32"/>
  <c r="AA864" i="32"/>
  <c r="X864" i="32"/>
  <c r="Y864" i="32"/>
  <c r="Z864" i="32"/>
  <c r="Y863" i="32"/>
  <c r="X863" i="32"/>
  <c r="AB863" i="32"/>
  <c r="AA863" i="32"/>
  <c r="Z863" i="32"/>
  <c r="U34" i="34" s="1"/>
  <c r="AA872" i="32"/>
  <c r="Z872" i="32"/>
  <c r="X872" i="32"/>
  <c r="Y872" i="32"/>
  <c r="AB872" i="32"/>
  <c r="AB869" i="32"/>
  <c r="Y869" i="32"/>
  <c r="AA869" i="32"/>
  <c r="X869" i="32"/>
  <c r="Z869" i="32"/>
  <c r="Y860" i="32"/>
  <c r="Z860" i="32"/>
  <c r="U31" i="34" s="1"/>
  <c r="AB860" i="32"/>
  <c r="AA860" i="32"/>
  <c r="X860" i="32"/>
  <c r="Y858" i="32"/>
  <c r="Z858" i="32"/>
  <c r="U29" i="34" s="1"/>
  <c r="AB858" i="32"/>
  <c r="AA858" i="32"/>
  <c r="X858" i="32"/>
  <c r="AB859" i="32"/>
  <c r="AA859" i="32"/>
  <c r="Z859" i="32"/>
  <c r="U30" i="34" s="1"/>
  <c r="Y859" i="32"/>
  <c r="X859" i="32"/>
  <c r="S33" i="34"/>
  <c r="S37" i="34"/>
  <c r="S30" i="34"/>
  <c r="S29" i="34"/>
  <c r="S34" i="34"/>
  <c r="S38" i="34"/>
  <c r="F34" i="31"/>
  <c r="L34" i="41"/>
  <c r="I34" i="31" s="1"/>
  <c r="G35" i="41"/>
  <c r="S35" i="34"/>
  <c r="N32" i="31"/>
  <c r="S31" i="34"/>
  <c r="S32" i="34"/>
  <c r="S36" i="34"/>
  <c r="L33" i="31"/>
  <c r="M33" i="31"/>
  <c r="J33" i="31"/>
  <c r="K33" i="31" s="1"/>
  <c r="Z17" i="32"/>
  <c r="C16" i="34" s="1"/>
  <c r="Y17" i="32"/>
  <c r="AB17" i="32"/>
  <c r="X17" i="32"/>
  <c r="AA17" i="32"/>
  <c r="AB8" i="32"/>
  <c r="Y8" i="32"/>
  <c r="Z8" i="32"/>
  <c r="C7" i="34" s="1"/>
  <c r="AA8" i="32"/>
  <c r="X8" i="32"/>
  <c r="Y12" i="32"/>
  <c r="AB12" i="32"/>
  <c r="X12" i="32"/>
  <c r="AA12" i="32"/>
  <c r="Z12" i="32"/>
  <c r="C11" i="34" s="1"/>
  <c r="Y16" i="32"/>
  <c r="Z16" i="32"/>
  <c r="C15" i="34" s="1"/>
  <c r="X16" i="32"/>
  <c r="AA16" i="32"/>
  <c r="AB16" i="32"/>
  <c r="AB6" i="32"/>
  <c r="Z6" i="32"/>
  <c r="C5" i="34" s="1"/>
  <c r="Y6" i="32"/>
  <c r="AA6" i="32"/>
  <c r="X6" i="32"/>
  <c r="AB11" i="32"/>
  <c r="Y11" i="32"/>
  <c r="X11" i="32"/>
  <c r="AA11" i="32"/>
  <c r="Z11" i="32"/>
  <c r="C10" i="34" s="1"/>
  <c r="AB15" i="32"/>
  <c r="Z15" i="32"/>
  <c r="C14" i="34" s="1"/>
  <c r="AA15" i="32"/>
  <c r="Y15" i="32"/>
  <c r="X15" i="32"/>
  <c r="Z7" i="32"/>
  <c r="C6" i="34" s="1"/>
  <c r="AB7" i="32"/>
  <c r="AA7" i="32"/>
  <c r="X7" i="32"/>
  <c r="Y7" i="32"/>
  <c r="Y10" i="32"/>
  <c r="AA10" i="32"/>
  <c r="AB10" i="32"/>
  <c r="Z10" i="32"/>
  <c r="C9" i="34" s="1"/>
  <c r="X10" i="32"/>
  <c r="Y14" i="32"/>
  <c r="AB14" i="32"/>
  <c r="AA14" i="32"/>
  <c r="X14" i="32"/>
  <c r="Z14" i="32"/>
  <c r="C13" i="34" s="1"/>
  <c r="AA18" i="32"/>
  <c r="AB18" i="32"/>
  <c r="X18" i="32"/>
  <c r="Z18" i="32"/>
  <c r="C17" i="34" s="1"/>
  <c r="Y18" i="32"/>
  <c r="X9" i="32"/>
  <c r="AB9" i="32"/>
  <c r="Z9" i="32"/>
  <c r="C8" i="34" s="1"/>
  <c r="Y9" i="32"/>
  <c r="AA9" i="32"/>
  <c r="AB13" i="32"/>
  <c r="AA13" i="32"/>
  <c r="X13" i="32"/>
  <c r="Y13" i="32"/>
  <c r="Z13" i="32"/>
  <c r="C12" i="34" s="1"/>
  <c r="AB19" i="32"/>
  <c r="AA19" i="32"/>
  <c r="X19" i="32"/>
  <c r="Z19" i="32"/>
  <c r="C18" i="34" s="1"/>
  <c r="Y19" i="32"/>
  <c r="Z21" i="32"/>
  <c r="C20" i="34" s="1"/>
  <c r="AA21" i="32"/>
  <c r="AB21" i="32"/>
  <c r="X21" i="32"/>
  <c r="Y21" i="32"/>
  <c r="X29" i="32"/>
  <c r="AA29" i="32"/>
  <c r="Y29" i="32"/>
  <c r="Z29" i="32"/>
  <c r="C28" i="34" s="1"/>
  <c r="AB29" i="32"/>
  <c r="X20" i="32"/>
  <c r="Y20" i="32"/>
  <c r="AB20" i="32"/>
  <c r="Z20" i="32"/>
  <c r="C19" i="34" s="1"/>
  <c r="AA20" i="32"/>
  <c r="Y22" i="32"/>
  <c r="Z22" i="32"/>
  <c r="C21" i="34" s="1"/>
  <c r="X22" i="32"/>
  <c r="AB22" i="32"/>
  <c r="AA22" i="32"/>
  <c r="Z24" i="32"/>
  <c r="C23" i="34" s="1"/>
  <c r="Y24" i="32"/>
  <c r="AB24" i="32"/>
  <c r="X24" i="32"/>
  <c r="AA24" i="32"/>
  <c r="AA26" i="32"/>
  <c r="AB26" i="32"/>
  <c r="X26" i="32"/>
  <c r="Y26" i="32"/>
  <c r="Z26" i="32"/>
  <c r="C25" i="34" s="1"/>
  <c r="X28" i="32"/>
  <c r="AA28" i="32"/>
  <c r="AB28" i="32"/>
  <c r="Z28" i="32"/>
  <c r="C27" i="34" s="1"/>
  <c r="Y28" i="32"/>
  <c r="Y23" i="32"/>
  <c r="AB23" i="32"/>
  <c r="X23" i="32"/>
  <c r="Z23" i="32"/>
  <c r="C22" i="34" s="1"/>
  <c r="AA23" i="32"/>
  <c r="X25" i="32"/>
  <c r="AB25" i="32"/>
  <c r="AA25" i="32"/>
  <c r="Y25" i="32"/>
  <c r="Z25" i="32"/>
  <c r="C24" i="34" s="1"/>
  <c r="X27" i="32"/>
  <c r="AB27" i="32"/>
  <c r="Z27" i="32"/>
  <c r="C26" i="34" s="1"/>
  <c r="Y27" i="32"/>
  <c r="AA27" i="32"/>
  <c r="T498" i="32"/>
  <c r="S361" i="32"/>
  <c r="W498" i="32"/>
  <c r="W361" i="32"/>
  <c r="T361" i="32"/>
  <c r="S589" i="32"/>
  <c r="K636" i="32"/>
  <c r="G636" i="32"/>
  <c r="AB633" i="32"/>
  <c r="AA633" i="32"/>
  <c r="Y633" i="32"/>
  <c r="X633" i="32"/>
  <c r="Z633" i="32"/>
  <c r="P34" i="34" s="1"/>
  <c r="F637" i="32"/>
  <c r="L638" i="32"/>
  <c r="T637" i="32"/>
  <c r="R637" i="32"/>
  <c r="V637" i="32"/>
  <c r="S637" i="32"/>
  <c r="U637" i="32"/>
  <c r="W637" i="32"/>
  <c r="O634" i="32"/>
  <c r="P634" i="32"/>
  <c r="Q634" i="32" s="1"/>
  <c r="M635" i="32"/>
  <c r="N635" i="32" s="1"/>
  <c r="H635" i="32"/>
  <c r="U498" i="32"/>
  <c r="S734" i="32"/>
  <c r="T451" i="32"/>
  <c r="U451" i="32"/>
  <c r="R734" i="32"/>
  <c r="S543" i="32"/>
  <c r="U589" i="32"/>
  <c r="R451" i="32"/>
  <c r="W451" i="32"/>
  <c r="W734" i="32"/>
  <c r="W543" i="32"/>
  <c r="V685" i="32"/>
  <c r="V451" i="32"/>
  <c r="R685" i="32"/>
  <c r="G451" i="32"/>
  <c r="K451" i="32"/>
  <c r="K314" i="32"/>
  <c r="G314" i="32"/>
  <c r="AB495" i="32"/>
  <c r="Y495" i="32"/>
  <c r="X495" i="32"/>
  <c r="AA495" i="32"/>
  <c r="Z495" i="32"/>
  <c r="M34" i="34" s="1"/>
  <c r="K543" i="32"/>
  <c r="G543" i="32"/>
  <c r="T314" i="32"/>
  <c r="Y401" i="32"/>
  <c r="AA401" i="32"/>
  <c r="Z401" i="32"/>
  <c r="K32" i="34" s="1"/>
  <c r="AB401" i="32"/>
  <c r="X401" i="32"/>
  <c r="O311" i="32"/>
  <c r="P311" i="32"/>
  <c r="Q311" i="32" s="1"/>
  <c r="O732" i="32"/>
  <c r="P732" i="32"/>
  <c r="Q732" i="32" s="1"/>
  <c r="Z265" i="32"/>
  <c r="H34" i="34" s="1"/>
  <c r="AB265" i="32"/>
  <c r="AA265" i="32"/>
  <c r="X265" i="32"/>
  <c r="Y265" i="32"/>
  <c r="O403" i="32"/>
  <c r="P403" i="32"/>
  <c r="Q403" i="32" s="1"/>
  <c r="G498" i="32"/>
  <c r="K498" i="32"/>
  <c r="V498" i="32"/>
  <c r="M684" i="32"/>
  <c r="N684" i="32" s="1"/>
  <c r="H684" i="32"/>
  <c r="L406" i="32"/>
  <c r="T406" i="32" s="1"/>
  <c r="H312" i="32"/>
  <c r="M312" i="32"/>
  <c r="N312" i="32" s="1"/>
  <c r="K268" i="32"/>
  <c r="G268" i="32"/>
  <c r="F269" i="32"/>
  <c r="T734" i="32"/>
  <c r="V734" i="32"/>
  <c r="R361" i="32"/>
  <c r="T405" i="32"/>
  <c r="K313" i="32"/>
  <c r="G313" i="32"/>
  <c r="F452" i="32"/>
  <c r="R543" i="32"/>
  <c r="R314" i="32"/>
  <c r="W685" i="32"/>
  <c r="U685" i="32"/>
  <c r="S685" i="32"/>
  <c r="O173" i="32"/>
  <c r="P173" i="32"/>
  <c r="Q173" i="32" s="1"/>
  <c r="W589" i="32"/>
  <c r="T589" i="32"/>
  <c r="G80" i="32"/>
  <c r="K80" i="32"/>
  <c r="F81" i="32"/>
  <c r="H33" i="32"/>
  <c r="M33" i="32"/>
  <c r="N33" i="32" s="1"/>
  <c r="X586" i="32"/>
  <c r="Z586" i="32"/>
  <c r="O33" i="34" s="1"/>
  <c r="AB586" i="32"/>
  <c r="AA586" i="32"/>
  <c r="Y586" i="32"/>
  <c r="AA682" i="32"/>
  <c r="Y682" i="32"/>
  <c r="AB682" i="32"/>
  <c r="Z682" i="32"/>
  <c r="Q37" i="34" s="1"/>
  <c r="X682" i="32"/>
  <c r="L362" i="32"/>
  <c r="U362" i="32" s="1"/>
  <c r="F590" i="32"/>
  <c r="P587" i="32"/>
  <c r="Q587" i="32" s="1"/>
  <c r="O587" i="32"/>
  <c r="S405" i="32"/>
  <c r="H221" i="32"/>
  <c r="M221" i="32"/>
  <c r="N221" i="32" s="1"/>
  <c r="Y77" i="32"/>
  <c r="AB77" i="32"/>
  <c r="X77" i="32"/>
  <c r="AA77" i="32"/>
  <c r="Z77" i="32"/>
  <c r="D30" i="34" s="1"/>
  <c r="M404" i="32"/>
  <c r="N404" i="32" s="1"/>
  <c r="H404" i="32"/>
  <c r="S40" i="34"/>
  <c r="L735" i="32"/>
  <c r="V735" i="32" s="1"/>
  <c r="AA31" i="32"/>
  <c r="Z31" i="32"/>
  <c r="C30" i="34" s="1"/>
  <c r="X31" i="32"/>
  <c r="Y31" i="32"/>
  <c r="AB31" i="32"/>
  <c r="F315" i="32"/>
  <c r="Y402" i="32"/>
  <c r="AA402" i="32"/>
  <c r="AB402" i="32"/>
  <c r="Z402" i="32"/>
  <c r="K33" i="34" s="1"/>
  <c r="X402" i="32"/>
  <c r="O220" i="32"/>
  <c r="P220" i="32"/>
  <c r="Q220" i="32" s="1"/>
  <c r="L686" i="32"/>
  <c r="S686" i="32" s="1"/>
  <c r="M267" i="32"/>
  <c r="N267" i="32" s="1"/>
  <c r="H267" i="32"/>
  <c r="L590" i="32"/>
  <c r="R590" i="32" s="1"/>
  <c r="H450" i="32"/>
  <c r="M450" i="32"/>
  <c r="N450" i="32" s="1"/>
  <c r="P359" i="32"/>
  <c r="Q359" i="32" s="1"/>
  <c r="O359" i="32"/>
  <c r="V361" i="32"/>
  <c r="W405" i="32"/>
  <c r="F405" i="32"/>
  <c r="V405" i="32"/>
  <c r="V543" i="32"/>
  <c r="U543" i="32"/>
  <c r="W314" i="32"/>
  <c r="U314" i="32"/>
  <c r="L499" i="32"/>
  <c r="S499" i="32" s="1"/>
  <c r="AB358" i="32"/>
  <c r="AA358" i="32"/>
  <c r="Y358" i="32"/>
  <c r="X358" i="32"/>
  <c r="Z358" i="32"/>
  <c r="J35" i="34" s="1"/>
  <c r="V589" i="32"/>
  <c r="AB540" i="32"/>
  <c r="AA540" i="32"/>
  <c r="X540" i="32"/>
  <c r="Z540" i="32"/>
  <c r="N33" i="34" s="1"/>
  <c r="Y540" i="32"/>
  <c r="M79" i="32"/>
  <c r="N79" i="32" s="1"/>
  <c r="H79" i="32"/>
  <c r="O683" i="32"/>
  <c r="P683" i="32"/>
  <c r="Q683" i="32" s="1"/>
  <c r="K34" i="32"/>
  <c r="G34" i="32"/>
  <c r="F35" i="32"/>
  <c r="F544" i="32"/>
  <c r="O78" i="32"/>
  <c r="P78" i="32"/>
  <c r="Q78" i="32" s="1"/>
  <c r="K175" i="32"/>
  <c r="G175" i="32"/>
  <c r="F176" i="32"/>
  <c r="G734" i="32"/>
  <c r="K734" i="32"/>
  <c r="AA172" i="32"/>
  <c r="AB172" i="32"/>
  <c r="Y172" i="32"/>
  <c r="Z172" i="32"/>
  <c r="F33" i="34" s="1"/>
  <c r="X172" i="32"/>
  <c r="L452" i="32"/>
  <c r="U452" i="32" s="1"/>
  <c r="V314" i="32"/>
  <c r="M542" i="32"/>
  <c r="N542" i="32" s="1"/>
  <c r="H542" i="32"/>
  <c r="K589" i="32"/>
  <c r="G589" i="32"/>
  <c r="H733" i="32"/>
  <c r="M733" i="32"/>
  <c r="N733" i="32" s="1"/>
  <c r="L315" i="32"/>
  <c r="R315" i="32" s="1"/>
  <c r="R498" i="32"/>
  <c r="O266" i="32"/>
  <c r="P266" i="32"/>
  <c r="Q266" i="32" s="1"/>
  <c r="Y494" i="32"/>
  <c r="X494" i="32"/>
  <c r="AB494" i="32"/>
  <c r="AA494" i="32"/>
  <c r="Z494" i="32"/>
  <c r="M33" i="34" s="1"/>
  <c r="M174" i="32"/>
  <c r="N174" i="32" s="1"/>
  <c r="H174" i="32"/>
  <c r="F361" i="32"/>
  <c r="R405" i="32"/>
  <c r="X448" i="32"/>
  <c r="AB448" i="32"/>
  <c r="Y448" i="32"/>
  <c r="AA448" i="32"/>
  <c r="Z448" i="32"/>
  <c r="L33" i="34" s="1"/>
  <c r="O32" i="32"/>
  <c r="P32" i="32"/>
  <c r="Q32" i="32" s="1"/>
  <c r="P496" i="32"/>
  <c r="Q496" i="32" s="1"/>
  <c r="O496" i="32"/>
  <c r="F685" i="32"/>
  <c r="O541" i="32"/>
  <c r="P541" i="32"/>
  <c r="Q541" i="32" s="1"/>
  <c r="K222" i="32"/>
  <c r="G222" i="32"/>
  <c r="F223" i="32"/>
  <c r="O449" i="32"/>
  <c r="P449" i="32"/>
  <c r="Q449" i="32" s="1"/>
  <c r="L544" i="32"/>
  <c r="S544" i="32" s="1"/>
  <c r="H588" i="32"/>
  <c r="M588" i="32"/>
  <c r="N588" i="32" s="1"/>
  <c r="AB219" i="32"/>
  <c r="Z219" i="32"/>
  <c r="G34" i="34" s="1"/>
  <c r="Y219" i="32"/>
  <c r="AA219" i="32"/>
  <c r="X219" i="32"/>
  <c r="X731" i="32"/>
  <c r="Z731" i="32"/>
  <c r="R40" i="34" s="1"/>
  <c r="Y731" i="32"/>
  <c r="AA731" i="32"/>
  <c r="AB731" i="32"/>
  <c r="M497" i="32"/>
  <c r="N497" i="32" s="1"/>
  <c r="H497" i="32"/>
  <c r="M360" i="32"/>
  <c r="N360" i="32" s="1"/>
  <c r="H360" i="32"/>
  <c r="X124" i="32" l="1"/>
  <c r="AA124" i="32"/>
  <c r="Z124" i="32"/>
  <c r="E31" i="34" s="1"/>
  <c r="AB124" i="32"/>
  <c r="Y124" i="32"/>
  <c r="P125" i="32"/>
  <c r="Q125" i="32" s="1"/>
  <c r="O125" i="32"/>
  <c r="K127" i="32"/>
  <c r="G127" i="32"/>
  <c r="F128" i="32"/>
  <c r="H126" i="32"/>
  <c r="M126" i="32"/>
  <c r="N126" i="32" s="1"/>
  <c r="T915" i="32"/>
  <c r="S915" i="32"/>
  <c r="W915" i="32"/>
  <c r="V915" i="32"/>
  <c r="P915" i="32"/>
  <c r="Q915" i="32" s="1"/>
  <c r="R915" i="32"/>
  <c r="U915" i="32"/>
  <c r="W908" i="32"/>
  <c r="R908" i="32"/>
  <c r="V908" i="32"/>
  <c r="S908" i="32"/>
  <c r="U908" i="32"/>
  <c r="T908" i="32"/>
  <c r="P908" i="32"/>
  <c r="Q908" i="32" s="1"/>
  <c r="T907" i="32"/>
  <c r="U907" i="32"/>
  <c r="W907" i="32"/>
  <c r="V907" i="32"/>
  <c r="R907" i="32"/>
  <c r="S907" i="32"/>
  <c r="P907" i="32"/>
  <c r="Q907" i="32" s="1"/>
  <c r="U910" i="32"/>
  <c r="S910" i="32"/>
  <c r="W910" i="32"/>
  <c r="R910" i="32"/>
  <c r="P910" i="32"/>
  <c r="Q910" i="32" s="1"/>
  <c r="T910" i="32"/>
  <c r="V910" i="32"/>
  <c r="T920" i="32"/>
  <c r="W920" i="32"/>
  <c r="R920" i="32"/>
  <c r="V920" i="32"/>
  <c r="U920" i="32"/>
  <c r="S920" i="32"/>
  <c r="P920" i="32"/>
  <c r="Q920" i="32" s="1"/>
  <c r="U918" i="32"/>
  <c r="S918" i="32"/>
  <c r="W918" i="32"/>
  <c r="V918" i="32"/>
  <c r="T918" i="32"/>
  <c r="R918" i="32"/>
  <c r="P918" i="32"/>
  <c r="Q918" i="32" s="1"/>
  <c r="T909" i="32"/>
  <c r="S909" i="32"/>
  <c r="U909" i="32"/>
  <c r="W909" i="32"/>
  <c r="V909" i="32"/>
  <c r="R909" i="32"/>
  <c r="P909" i="32"/>
  <c r="Q909" i="32" s="1"/>
  <c r="R917" i="32"/>
  <c r="U917" i="32"/>
  <c r="T917" i="32"/>
  <c r="S917" i="32"/>
  <c r="W917" i="32"/>
  <c r="V917" i="32"/>
  <c r="P917" i="32"/>
  <c r="Q917" i="32" s="1"/>
  <c r="U916" i="32"/>
  <c r="S916" i="32"/>
  <c r="T916" i="32"/>
  <c r="W916" i="32"/>
  <c r="R916" i="32"/>
  <c r="V916" i="32"/>
  <c r="P916" i="32"/>
  <c r="Q916" i="32" s="1"/>
  <c r="T911" i="32"/>
  <c r="U911" i="32"/>
  <c r="W911" i="32"/>
  <c r="V911" i="32"/>
  <c r="P911" i="32"/>
  <c r="Q911" i="32" s="1"/>
  <c r="S911" i="32"/>
  <c r="R911" i="32"/>
  <c r="T919" i="32"/>
  <c r="S919" i="32"/>
  <c r="W919" i="32"/>
  <c r="V919" i="32"/>
  <c r="R919" i="32"/>
  <c r="U919" i="32"/>
  <c r="P919" i="32"/>
  <c r="Q919" i="32" s="1"/>
  <c r="T921" i="32"/>
  <c r="S921" i="32"/>
  <c r="W921" i="32"/>
  <c r="V921" i="32"/>
  <c r="R921" i="32"/>
  <c r="U921" i="32"/>
  <c r="P921" i="32"/>
  <c r="Q921" i="32" s="1"/>
  <c r="T914" i="32"/>
  <c r="W914" i="32"/>
  <c r="R914" i="32"/>
  <c r="V914" i="32"/>
  <c r="U914" i="32"/>
  <c r="S914" i="32"/>
  <c r="P914" i="32"/>
  <c r="Q914" i="32" s="1"/>
  <c r="U906" i="32"/>
  <c r="W906" i="32"/>
  <c r="R906" i="32"/>
  <c r="T906" i="32"/>
  <c r="V906" i="32"/>
  <c r="S906" i="32"/>
  <c r="P906" i="32"/>
  <c r="Q906" i="32" s="1"/>
  <c r="W912" i="32"/>
  <c r="R912" i="32"/>
  <c r="T912" i="32"/>
  <c r="P912" i="32"/>
  <c r="Q912" i="32" s="1"/>
  <c r="U912" i="32"/>
  <c r="V912" i="32"/>
  <c r="S912" i="32"/>
  <c r="U913" i="32"/>
  <c r="W913" i="32"/>
  <c r="T913" i="32"/>
  <c r="V913" i="32"/>
  <c r="R913" i="32"/>
  <c r="S913" i="32"/>
  <c r="P913" i="32"/>
  <c r="Q913" i="32" s="1"/>
  <c r="N33" i="31"/>
  <c r="F35" i="31"/>
  <c r="G36" i="41"/>
  <c r="L35" i="41"/>
  <c r="I35" i="31" s="1"/>
  <c r="L34" i="31"/>
  <c r="M34" i="31"/>
  <c r="J34" i="31"/>
  <c r="K34" i="31" s="1"/>
  <c r="R406" i="32"/>
  <c r="L639" i="32"/>
  <c r="V639" i="32" s="1"/>
  <c r="AB634" i="32"/>
  <c r="Y634" i="32"/>
  <c r="AA634" i="32"/>
  <c r="Z634" i="32"/>
  <c r="P35" i="34" s="1"/>
  <c r="X634" i="32"/>
  <c r="U638" i="32"/>
  <c r="V638" i="32"/>
  <c r="R638" i="32"/>
  <c r="T638" i="32"/>
  <c r="S638" i="32"/>
  <c r="W638" i="32"/>
  <c r="F638" i="32"/>
  <c r="M636" i="32"/>
  <c r="N636" i="32" s="1"/>
  <c r="H636" i="32"/>
  <c r="U499" i="32"/>
  <c r="T639" i="32"/>
  <c r="P635" i="32"/>
  <c r="Q635" i="32" s="1"/>
  <c r="O635" i="32"/>
  <c r="K637" i="32"/>
  <c r="G637" i="32"/>
  <c r="T499" i="32"/>
  <c r="U406" i="32"/>
  <c r="V406" i="32"/>
  <c r="F362" i="32"/>
  <c r="G362" i="32" s="1"/>
  <c r="T735" i="32"/>
  <c r="V452" i="32"/>
  <c r="T590" i="32"/>
  <c r="R362" i="32"/>
  <c r="W499" i="32"/>
  <c r="S590" i="32"/>
  <c r="V362" i="32"/>
  <c r="S406" i="32"/>
  <c r="U544" i="32"/>
  <c r="S452" i="32"/>
  <c r="R499" i="32"/>
  <c r="V499" i="32"/>
  <c r="U735" i="32"/>
  <c r="S362" i="32"/>
  <c r="W406" i="32"/>
  <c r="K362" i="32"/>
  <c r="G452" i="32"/>
  <c r="K452" i="32"/>
  <c r="O588" i="32"/>
  <c r="P588" i="32"/>
  <c r="Q588" i="32" s="1"/>
  <c r="K685" i="32"/>
  <c r="G685" i="32"/>
  <c r="V315" i="32"/>
  <c r="K315" i="32"/>
  <c r="G315" i="32"/>
  <c r="H34" i="32"/>
  <c r="M34" i="32"/>
  <c r="N34" i="32" s="1"/>
  <c r="AA359" i="32"/>
  <c r="Y359" i="32"/>
  <c r="X359" i="32"/>
  <c r="Z359" i="32"/>
  <c r="J36" i="34" s="1"/>
  <c r="AB359" i="32"/>
  <c r="F316" i="32"/>
  <c r="O360" i="32"/>
  <c r="P360" i="32"/>
  <c r="Q360" i="32" s="1"/>
  <c r="R544" i="32"/>
  <c r="G223" i="32"/>
  <c r="K223" i="32"/>
  <c r="F224" i="32"/>
  <c r="S315" i="32"/>
  <c r="R452" i="32"/>
  <c r="M175" i="32"/>
  <c r="N175" i="32" s="1"/>
  <c r="H175" i="32"/>
  <c r="AB78" i="32"/>
  <c r="Y78" i="32"/>
  <c r="Z78" i="32"/>
  <c r="D31" i="34" s="1"/>
  <c r="AA78" i="32"/>
  <c r="X78" i="32"/>
  <c r="L736" i="32"/>
  <c r="W736" i="32" s="1"/>
  <c r="K35" i="32"/>
  <c r="G35" i="32"/>
  <c r="F36" i="32"/>
  <c r="V590" i="32"/>
  <c r="U590" i="32"/>
  <c r="O267" i="32"/>
  <c r="P267" i="32"/>
  <c r="Q267" i="32" s="1"/>
  <c r="R686" i="32"/>
  <c r="W686" i="32"/>
  <c r="T686" i="32"/>
  <c r="F453" i="32"/>
  <c r="H313" i="32"/>
  <c r="M313" i="32"/>
  <c r="N313" i="32" s="1"/>
  <c r="O312" i="32"/>
  <c r="P312" i="32"/>
  <c r="Q312" i="32" s="1"/>
  <c r="L363" i="32"/>
  <c r="R363" i="32" s="1"/>
  <c r="Z403" i="32"/>
  <c r="K34" i="34" s="1"/>
  <c r="X403" i="32"/>
  <c r="AA403" i="32"/>
  <c r="AB403" i="32"/>
  <c r="Y403" i="32"/>
  <c r="H314" i="32"/>
  <c r="M314" i="32"/>
  <c r="N314" i="32" s="1"/>
  <c r="T315" i="32"/>
  <c r="F686" i="32"/>
  <c r="F687" i="32" s="1"/>
  <c r="AB587" i="32"/>
  <c r="Y587" i="32"/>
  <c r="Z587" i="32"/>
  <c r="O34" i="34" s="1"/>
  <c r="X587" i="32"/>
  <c r="AA587" i="32"/>
  <c r="O33" i="32"/>
  <c r="P33" i="32"/>
  <c r="Q33" i="32" s="1"/>
  <c r="M80" i="32"/>
  <c r="N80" i="32" s="1"/>
  <c r="H80" i="32"/>
  <c r="AB173" i="32"/>
  <c r="Y173" i="32"/>
  <c r="AA173" i="32"/>
  <c r="X173" i="32"/>
  <c r="Z173" i="32"/>
  <c r="F34" i="34" s="1"/>
  <c r="M498" i="32"/>
  <c r="N498" i="32" s="1"/>
  <c r="H498" i="32"/>
  <c r="Z449" i="32"/>
  <c r="L34" i="34" s="1"/>
  <c r="X449" i="32"/>
  <c r="Y449" i="32"/>
  <c r="AB449" i="32"/>
  <c r="AA449" i="32"/>
  <c r="Z32" i="32"/>
  <c r="C31" i="34" s="1"/>
  <c r="AA32" i="32"/>
  <c r="AB32" i="32"/>
  <c r="Y32" i="32"/>
  <c r="X32" i="32"/>
  <c r="G361" i="32"/>
  <c r="K361" i="32"/>
  <c r="U315" i="32"/>
  <c r="H589" i="32"/>
  <c r="M589" i="32"/>
  <c r="N589" i="32" s="1"/>
  <c r="H734" i="32"/>
  <c r="M734" i="32"/>
  <c r="N734" i="32" s="1"/>
  <c r="F545" i="32"/>
  <c r="O79" i="32"/>
  <c r="P79" i="32"/>
  <c r="Q79" i="32" s="1"/>
  <c r="O450" i="32"/>
  <c r="P450" i="32"/>
  <c r="Q450" i="32" s="1"/>
  <c r="W590" i="32"/>
  <c r="V686" i="32"/>
  <c r="AB220" i="32"/>
  <c r="Z220" i="32"/>
  <c r="G35" i="34" s="1"/>
  <c r="AA220" i="32"/>
  <c r="Y220" i="32"/>
  <c r="X220" i="32"/>
  <c r="L316" i="32"/>
  <c r="T316" i="32" s="1"/>
  <c r="F735" i="32"/>
  <c r="W735" i="32"/>
  <c r="W362" i="32"/>
  <c r="H268" i="32"/>
  <c r="M268" i="32"/>
  <c r="N268" i="32" s="1"/>
  <c r="O684" i="32"/>
  <c r="P684" i="32"/>
  <c r="Q684" i="32" s="1"/>
  <c r="S41" i="34"/>
  <c r="X732" i="32"/>
  <c r="AA732" i="32"/>
  <c r="AB732" i="32"/>
  <c r="Y732" i="32"/>
  <c r="Z732" i="32"/>
  <c r="R41" i="34" s="1"/>
  <c r="Z311" i="32"/>
  <c r="I34" i="34" s="1"/>
  <c r="Y311" i="32"/>
  <c r="AA311" i="32"/>
  <c r="X311" i="32"/>
  <c r="AB311" i="32"/>
  <c r="G544" i="32"/>
  <c r="K544" i="32"/>
  <c r="M222" i="32"/>
  <c r="N222" i="32" s="1"/>
  <c r="H222" i="32"/>
  <c r="AB496" i="32"/>
  <c r="Z496" i="32"/>
  <c r="M35" i="34" s="1"/>
  <c r="AA496" i="32"/>
  <c r="X496" i="32"/>
  <c r="Y496" i="32"/>
  <c r="O174" i="32"/>
  <c r="P174" i="32"/>
  <c r="Q174" i="32" s="1"/>
  <c r="L500" i="32"/>
  <c r="R500" i="32" s="1"/>
  <c r="G405" i="32"/>
  <c r="K405" i="32"/>
  <c r="O221" i="32"/>
  <c r="P221" i="32"/>
  <c r="Q221" i="32" s="1"/>
  <c r="L453" i="32"/>
  <c r="W453" i="32" s="1"/>
  <c r="G269" i="32"/>
  <c r="K269" i="32"/>
  <c r="F270" i="32"/>
  <c r="O497" i="32"/>
  <c r="P497" i="32"/>
  <c r="Q497" i="32" s="1"/>
  <c r="W544" i="32"/>
  <c r="V544" i="32"/>
  <c r="L407" i="32"/>
  <c r="S407" i="32" s="1"/>
  <c r="W315" i="32"/>
  <c r="O733" i="32"/>
  <c r="P733" i="32"/>
  <c r="Q733" i="32" s="1"/>
  <c r="T452" i="32"/>
  <c r="T544" i="32"/>
  <c r="Y541" i="32"/>
  <c r="AB541" i="32"/>
  <c r="X541" i="32"/>
  <c r="AA541" i="32"/>
  <c r="Z541" i="32"/>
  <c r="N34" i="34" s="1"/>
  <c r="Y266" i="32"/>
  <c r="X266" i="32"/>
  <c r="Z266" i="32"/>
  <c r="H35" i="34" s="1"/>
  <c r="AB266" i="32"/>
  <c r="AA266" i="32"/>
  <c r="O542" i="32"/>
  <c r="P542" i="32"/>
  <c r="Q542" i="32" s="1"/>
  <c r="W452" i="32"/>
  <c r="K176" i="32"/>
  <c r="G176" i="32"/>
  <c r="F177" i="32"/>
  <c r="L687" i="32"/>
  <c r="S687" i="32" s="1"/>
  <c r="L737" i="32"/>
  <c r="W737" i="32" s="1"/>
  <c r="L545" i="32"/>
  <c r="W545" i="32" s="1"/>
  <c r="Y683" i="32"/>
  <c r="AA683" i="32"/>
  <c r="Z683" i="32"/>
  <c r="Q38" i="34" s="1"/>
  <c r="X683" i="32"/>
  <c r="AB683" i="32"/>
  <c r="F499" i="32"/>
  <c r="G590" i="32"/>
  <c r="K590" i="32"/>
  <c r="U686" i="32"/>
  <c r="R735" i="32"/>
  <c r="S735" i="32"/>
  <c r="O404" i="32"/>
  <c r="P404" i="32"/>
  <c r="Q404" i="32" s="1"/>
  <c r="L591" i="32"/>
  <c r="U591" i="32" s="1"/>
  <c r="F591" i="32"/>
  <c r="T362" i="32"/>
  <c r="K81" i="32"/>
  <c r="G81" i="32"/>
  <c r="F82" i="32"/>
  <c r="F406" i="32"/>
  <c r="M543" i="32"/>
  <c r="N543" i="32" s="1"/>
  <c r="H543" i="32"/>
  <c r="M451" i="32"/>
  <c r="N451" i="32" s="1"/>
  <c r="H451" i="32"/>
  <c r="X125" i="32" l="1"/>
  <c r="Y125" i="32"/>
  <c r="AB125" i="32"/>
  <c r="AA125" i="32"/>
  <c r="Z125" i="32"/>
  <c r="E32" i="34" s="1"/>
  <c r="O126" i="32"/>
  <c r="P126" i="32"/>
  <c r="Q126" i="32" s="1"/>
  <c r="K128" i="32"/>
  <c r="G128" i="32"/>
  <c r="F129" i="32"/>
  <c r="H127" i="32"/>
  <c r="M127" i="32"/>
  <c r="N127" i="32" s="1"/>
  <c r="L965" i="32"/>
  <c r="L964" i="32"/>
  <c r="L955" i="32"/>
  <c r="L960" i="32"/>
  <c r="L966" i="32"/>
  <c r="L959" i="32"/>
  <c r="L963" i="32"/>
  <c r="L957" i="32"/>
  <c r="L958" i="32"/>
  <c r="L967" i="32"/>
  <c r="L962" i="32"/>
  <c r="L956" i="32"/>
  <c r="L954" i="32"/>
  <c r="L961" i="32"/>
  <c r="AB912" i="32"/>
  <c r="AA912" i="32"/>
  <c r="X912" i="32"/>
  <c r="Y912" i="32"/>
  <c r="Z912" i="32"/>
  <c r="V37" i="34" s="1"/>
  <c r="AB906" i="32"/>
  <c r="AA906" i="32"/>
  <c r="X906" i="32"/>
  <c r="Y906" i="32"/>
  <c r="Z906" i="32"/>
  <c r="V31" i="34" s="1"/>
  <c r="AA921" i="32"/>
  <c r="AB921" i="32"/>
  <c r="X921" i="32"/>
  <c r="Y921" i="32"/>
  <c r="Z921" i="32"/>
  <c r="AB911" i="32"/>
  <c r="AA911" i="32"/>
  <c r="Z911" i="32"/>
  <c r="V36" i="34" s="1"/>
  <c r="X911" i="32"/>
  <c r="Y911" i="32"/>
  <c r="Y917" i="32"/>
  <c r="Z917" i="32"/>
  <c r="AA917" i="32"/>
  <c r="AB917" i="32"/>
  <c r="X917" i="32"/>
  <c r="AA918" i="32"/>
  <c r="Z918" i="32"/>
  <c r="X918" i="32"/>
  <c r="Y918" i="32"/>
  <c r="AB918" i="32"/>
  <c r="X910" i="32"/>
  <c r="Y910" i="32"/>
  <c r="Z910" i="32"/>
  <c r="V35" i="34" s="1"/>
  <c r="AB910" i="32"/>
  <c r="AA910" i="32"/>
  <c r="AB908" i="32"/>
  <c r="AA908" i="32"/>
  <c r="X908" i="32"/>
  <c r="Y908" i="32"/>
  <c r="Z908" i="32"/>
  <c r="V33" i="34" s="1"/>
  <c r="AB913" i="32"/>
  <c r="Y913" i="32"/>
  <c r="AA913" i="32"/>
  <c r="Z913" i="32"/>
  <c r="X913" i="32"/>
  <c r="AA914" i="32"/>
  <c r="X914" i="32"/>
  <c r="AB914" i="32"/>
  <c r="Z914" i="32"/>
  <c r="Y914" i="32"/>
  <c r="Y919" i="32"/>
  <c r="Z919" i="32"/>
  <c r="AA919" i="32"/>
  <c r="AB919" i="32"/>
  <c r="X919" i="32"/>
  <c r="AA916" i="32"/>
  <c r="Z916" i="32"/>
  <c r="X916" i="32"/>
  <c r="Y916" i="32"/>
  <c r="AB916" i="32"/>
  <c r="Y909" i="32"/>
  <c r="X909" i="32"/>
  <c r="AB909" i="32"/>
  <c r="AA909" i="32"/>
  <c r="Z909" i="32"/>
  <c r="V34" i="34" s="1"/>
  <c r="AA920" i="32"/>
  <c r="Z920" i="32"/>
  <c r="X920" i="32"/>
  <c r="Y920" i="32"/>
  <c r="AB920" i="32"/>
  <c r="X907" i="32"/>
  <c r="AB907" i="32"/>
  <c r="AA907" i="32"/>
  <c r="Z907" i="32"/>
  <c r="V32" i="34" s="1"/>
  <c r="Y907" i="32"/>
  <c r="Y915" i="32"/>
  <c r="Z915" i="32"/>
  <c r="X915" i="32"/>
  <c r="AA915" i="32"/>
  <c r="AB915" i="32"/>
  <c r="N34" i="31"/>
  <c r="M35" i="31"/>
  <c r="L35" i="31"/>
  <c r="J35" i="31"/>
  <c r="K35" i="31" s="1"/>
  <c r="F36" i="31"/>
  <c r="G37" i="41"/>
  <c r="L36" i="41"/>
  <c r="I36" i="31" s="1"/>
  <c r="R545" i="32"/>
  <c r="S737" i="32"/>
  <c r="U407" i="32"/>
  <c r="T500" i="32"/>
  <c r="T736" i="32"/>
  <c r="M637" i="32"/>
  <c r="N637" i="32" s="1"/>
  <c r="H637" i="32"/>
  <c r="L640" i="32"/>
  <c r="F639" i="32"/>
  <c r="S639" i="32"/>
  <c r="P636" i="32"/>
  <c r="Q636" i="32" s="1"/>
  <c r="O636" i="32"/>
  <c r="R737" i="32"/>
  <c r="AA635" i="32"/>
  <c r="Y635" i="32"/>
  <c r="X635" i="32"/>
  <c r="Z635" i="32"/>
  <c r="P36" i="34" s="1"/>
  <c r="AB635" i="32"/>
  <c r="G638" i="32"/>
  <c r="K638" i="32"/>
  <c r="U639" i="32"/>
  <c r="W639" i="32"/>
  <c r="R639" i="32"/>
  <c r="T545" i="32"/>
  <c r="S500" i="32"/>
  <c r="U736" i="32"/>
  <c r="R591" i="32"/>
  <c r="U737" i="32"/>
  <c r="S736" i="32"/>
  <c r="T591" i="32"/>
  <c r="V737" i="32"/>
  <c r="F407" i="32"/>
  <c r="K407" i="32" s="1"/>
  <c r="T737" i="32"/>
  <c r="R736" i="32"/>
  <c r="T407" i="32"/>
  <c r="S453" i="32"/>
  <c r="R316" i="32"/>
  <c r="V736" i="32"/>
  <c r="U453" i="32"/>
  <c r="T453" i="32"/>
  <c r="S316" i="32"/>
  <c r="R453" i="32"/>
  <c r="W591" i="32"/>
  <c r="S591" i="32"/>
  <c r="U545" i="32"/>
  <c r="V545" i="32"/>
  <c r="R407" i="32"/>
  <c r="V453" i="32"/>
  <c r="V500" i="32"/>
  <c r="V316" i="32"/>
  <c r="O268" i="32"/>
  <c r="P268" i="32"/>
  <c r="Q268" i="32" s="1"/>
  <c r="F688" i="32"/>
  <c r="L364" i="32"/>
  <c r="W364" i="32" s="1"/>
  <c r="M81" i="32"/>
  <c r="N81" i="32" s="1"/>
  <c r="H81" i="32"/>
  <c r="K499" i="32"/>
  <c r="G499" i="32"/>
  <c r="V687" i="32"/>
  <c r="W687" i="32"/>
  <c r="Y542" i="32"/>
  <c r="X542" i="32"/>
  <c r="Z542" i="32"/>
  <c r="N35" i="34" s="1"/>
  <c r="AB542" i="32"/>
  <c r="AA542" i="32"/>
  <c r="W500" i="32"/>
  <c r="Z174" i="32"/>
  <c r="F35" i="34" s="1"/>
  <c r="AA174" i="32"/>
  <c r="Y174" i="32"/>
  <c r="X174" i="32"/>
  <c r="AB174" i="32"/>
  <c r="O222" i="32"/>
  <c r="P222" i="32"/>
  <c r="Q222" i="32" s="1"/>
  <c r="U316" i="32"/>
  <c r="L546" i="32"/>
  <c r="S546" i="32" s="1"/>
  <c r="T45" i="34"/>
  <c r="S363" i="32"/>
  <c r="U363" i="32"/>
  <c r="L454" i="32"/>
  <c r="S454" i="32" s="1"/>
  <c r="H223" i="32"/>
  <c r="M223" i="32"/>
  <c r="N223" i="32" s="1"/>
  <c r="Y360" i="32"/>
  <c r="Z360" i="32"/>
  <c r="J37" i="34" s="1"/>
  <c r="AB360" i="32"/>
  <c r="AA360" i="32"/>
  <c r="X360" i="32"/>
  <c r="M685" i="32"/>
  <c r="N685" i="32" s="1"/>
  <c r="H685" i="32"/>
  <c r="G270" i="32"/>
  <c r="K270" i="32"/>
  <c r="F271" i="32"/>
  <c r="H361" i="32"/>
  <c r="M361" i="32"/>
  <c r="N361" i="32" s="1"/>
  <c r="O313" i="32"/>
  <c r="P313" i="32"/>
  <c r="Q313" i="32" s="1"/>
  <c r="Z267" i="32"/>
  <c r="H36" i="34" s="1"/>
  <c r="Y267" i="32"/>
  <c r="AA267" i="32"/>
  <c r="AB267" i="32"/>
  <c r="X267" i="32"/>
  <c r="S545" i="32"/>
  <c r="U687" i="32"/>
  <c r="T687" i="32"/>
  <c r="G687" i="32"/>
  <c r="K687" i="32"/>
  <c r="G177" i="32"/>
  <c r="K177" i="32"/>
  <c r="F178" i="32"/>
  <c r="W407" i="32"/>
  <c r="H405" i="32"/>
  <c r="M405" i="32"/>
  <c r="N405" i="32" s="1"/>
  <c r="U500" i="32"/>
  <c r="H544" i="32"/>
  <c r="M544" i="32"/>
  <c r="N544" i="32" s="1"/>
  <c r="AA450" i="32"/>
  <c r="X450" i="32"/>
  <c r="AB450" i="32"/>
  <c r="Z450" i="32"/>
  <c r="L35" i="34" s="1"/>
  <c r="Y450" i="32"/>
  <c r="L688" i="32"/>
  <c r="R688" i="32" s="1"/>
  <c r="O80" i="32"/>
  <c r="P80" i="32"/>
  <c r="Q80" i="32" s="1"/>
  <c r="G686" i="32"/>
  <c r="K686" i="32"/>
  <c r="O314" i="32"/>
  <c r="P314" i="32"/>
  <c r="Q314" i="32" s="1"/>
  <c r="F363" i="32"/>
  <c r="T363" i="32"/>
  <c r="W363" i="32"/>
  <c r="M35" i="32"/>
  <c r="N35" i="32" s="1"/>
  <c r="H35" i="32"/>
  <c r="L501" i="32"/>
  <c r="K224" i="32"/>
  <c r="G224" i="32"/>
  <c r="F225" i="32"/>
  <c r="F317" i="32"/>
  <c r="AB588" i="32"/>
  <c r="AA588" i="32"/>
  <c r="X588" i="32"/>
  <c r="Z588" i="32"/>
  <c r="O35" i="34" s="1"/>
  <c r="Y588" i="32"/>
  <c r="H362" i="32"/>
  <c r="M362" i="32"/>
  <c r="N362" i="32" s="1"/>
  <c r="O543" i="32"/>
  <c r="P543" i="32"/>
  <c r="Q543" i="32" s="1"/>
  <c r="G406" i="32"/>
  <c r="K406" i="32"/>
  <c r="M590" i="32"/>
  <c r="N590" i="32" s="1"/>
  <c r="H590" i="32"/>
  <c r="K545" i="32"/>
  <c r="G545" i="32"/>
  <c r="R687" i="32"/>
  <c r="AA733" i="32"/>
  <c r="Y733" i="32"/>
  <c r="Z733" i="32"/>
  <c r="R42" i="34" s="1"/>
  <c r="X733" i="32"/>
  <c r="AB733" i="32"/>
  <c r="G735" i="32"/>
  <c r="K735" i="32"/>
  <c r="X79" i="32"/>
  <c r="Z79" i="32"/>
  <c r="D32" i="34" s="1"/>
  <c r="AA79" i="32"/>
  <c r="AB79" i="32"/>
  <c r="Y79" i="32"/>
  <c r="O589" i="32"/>
  <c r="P589" i="32"/>
  <c r="Q589" i="32" s="1"/>
  <c r="G36" i="32"/>
  <c r="K36" i="32"/>
  <c r="F37" i="32"/>
  <c r="F736" i="32"/>
  <c r="O34" i="32"/>
  <c r="P34" i="32"/>
  <c r="Q34" i="32" s="1"/>
  <c r="H452" i="32"/>
  <c r="M452" i="32"/>
  <c r="N452" i="32" s="1"/>
  <c r="K591" i="32"/>
  <c r="G591" i="32"/>
  <c r="AB404" i="32"/>
  <c r="AA404" i="32"/>
  <c r="Y404" i="32"/>
  <c r="X404" i="32"/>
  <c r="Z404" i="32"/>
  <c r="K35" i="34" s="1"/>
  <c r="O451" i="32"/>
  <c r="P451" i="32"/>
  <c r="Q451" i="32" s="1"/>
  <c r="F364" i="32"/>
  <c r="K82" i="32"/>
  <c r="G82" i="32"/>
  <c r="F83" i="32"/>
  <c r="V591" i="32"/>
  <c r="H176" i="32"/>
  <c r="M176" i="32"/>
  <c r="N176" i="32" s="1"/>
  <c r="V407" i="32"/>
  <c r="Z497" i="32"/>
  <c r="M36" i="34" s="1"/>
  <c r="AA497" i="32"/>
  <c r="AB497" i="32"/>
  <c r="Y497" i="32"/>
  <c r="X497" i="32"/>
  <c r="H269" i="32"/>
  <c r="M269" i="32"/>
  <c r="N269" i="32" s="1"/>
  <c r="K453" i="32"/>
  <c r="G453" i="32"/>
  <c r="Y221" i="32"/>
  <c r="AA221" i="32"/>
  <c r="X221" i="32"/>
  <c r="Z221" i="32"/>
  <c r="G36" i="34" s="1"/>
  <c r="AB221" i="32"/>
  <c r="F500" i="32"/>
  <c r="AA684" i="32"/>
  <c r="AB684" i="32"/>
  <c r="Z684" i="32"/>
  <c r="Q39" i="34" s="1"/>
  <c r="Y684" i="32"/>
  <c r="X684" i="32"/>
  <c r="L592" i="32"/>
  <c r="T592" i="32" s="1"/>
  <c r="F592" i="32"/>
  <c r="K316" i="32"/>
  <c r="G316" i="32"/>
  <c r="W316" i="32"/>
  <c r="O734" i="32"/>
  <c r="P734" i="32"/>
  <c r="Q734" i="32" s="1"/>
  <c r="P498" i="32"/>
  <c r="Q498" i="32" s="1"/>
  <c r="O498" i="32"/>
  <c r="AB33" i="32"/>
  <c r="X33" i="32"/>
  <c r="Y33" i="32"/>
  <c r="Z33" i="32"/>
  <c r="C32" i="34" s="1"/>
  <c r="AA33" i="32"/>
  <c r="V363" i="32"/>
  <c r="AB312" i="32"/>
  <c r="Z312" i="32"/>
  <c r="I35" i="34" s="1"/>
  <c r="Y312" i="32"/>
  <c r="X312" i="32"/>
  <c r="AA312" i="32"/>
  <c r="F454" i="32"/>
  <c r="O175" i="32"/>
  <c r="P175" i="32"/>
  <c r="Q175" i="32" s="1"/>
  <c r="S42" i="34"/>
  <c r="L317" i="32"/>
  <c r="R317" i="32" s="1"/>
  <c r="M315" i="32"/>
  <c r="N315" i="32" s="1"/>
  <c r="H315" i="32"/>
  <c r="L408" i="32"/>
  <c r="T408" i="32" s="1"/>
  <c r="Y126" i="32" l="1"/>
  <c r="X126" i="32"/>
  <c r="AA126" i="32"/>
  <c r="Z126" i="32"/>
  <c r="E33" i="34" s="1"/>
  <c r="AB126" i="32"/>
  <c r="O127" i="32"/>
  <c r="P127" i="32"/>
  <c r="Q127" i="32" s="1"/>
  <c r="G129" i="32"/>
  <c r="F130" i="32"/>
  <c r="K129" i="32"/>
  <c r="H128" i="32"/>
  <c r="M128" i="32"/>
  <c r="N128" i="32" s="1"/>
  <c r="R961" i="32"/>
  <c r="T961" i="32"/>
  <c r="U961" i="32"/>
  <c r="S961" i="32"/>
  <c r="W961" i="32"/>
  <c r="V961" i="32"/>
  <c r="P961" i="32"/>
  <c r="Q961" i="32" s="1"/>
  <c r="U956" i="32"/>
  <c r="S956" i="32"/>
  <c r="V956" i="32"/>
  <c r="T956" i="32"/>
  <c r="R956" i="32"/>
  <c r="W956" i="32"/>
  <c r="P956" i="32"/>
  <c r="Q956" i="32" s="1"/>
  <c r="R967" i="32"/>
  <c r="T967" i="32"/>
  <c r="U967" i="32"/>
  <c r="S967" i="32"/>
  <c r="W967" i="32"/>
  <c r="V967" i="32"/>
  <c r="P967" i="32"/>
  <c r="Q967" i="32" s="1"/>
  <c r="T957" i="32"/>
  <c r="W957" i="32"/>
  <c r="V957" i="32"/>
  <c r="R957" i="32"/>
  <c r="S957" i="32"/>
  <c r="U957" i="32"/>
  <c r="P957" i="32"/>
  <c r="Q957" i="32" s="1"/>
  <c r="T959" i="32"/>
  <c r="U959" i="32"/>
  <c r="S959" i="32"/>
  <c r="W959" i="32"/>
  <c r="P959" i="32"/>
  <c r="Q959" i="32" s="1"/>
  <c r="V959" i="32"/>
  <c r="R959" i="32"/>
  <c r="R960" i="32"/>
  <c r="S960" i="32"/>
  <c r="U960" i="32"/>
  <c r="P960" i="32"/>
  <c r="Q960" i="32" s="1"/>
  <c r="T960" i="32"/>
  <c r="V960" i="32"/>
  <c r="W960" i="32"/>
  <c r="R964" i="32"/>
  <c r="V964" i="32"/>
  <c r="W964" i="32"/>
  <c r="P964" i="32"/>
  <c r="Q964" i="32" s="1"/>
  <c r="T964" i="32"/>
  <c r="S964" i="32"/>
  <c r="U964" i="32"/>
  <c r="W954" i="32"/>
  <c r="S954" i="32"/>
  <c r="V954" i="32"/>
  <c r="T954" i="32"/>
  <c r="R954" i="32"/>
  <c r="U954" i="32"/>
  <c r="P954" i="32"/>
  <c r="Q954" i="32" s="1"/>
  <c r="R962" i="32"/>
  <c r="V962" i="32"/>
  <c r="W962" i="32"/>
  <c r="T962" i="32"/>
  <c r="S962" i="32"/>
  <c r="U962" i="32"/>
  <c r="P962" i="32"/>
  <c r="Q962" i="32" s="1"/>
  <c r="W958" i="32"/>
  <c r="T958" i="32"/>
  <c r="U958" i="32"/>
  <c r="R958" i="32"/>
  <c r="V958" i="32"/>
  <c r="S958" i="32"/>
  <c r="P958" i="32"/>
  <c r="Q958" i="32" s="1"/>
  <c r="R963" i="32"/>
  <c r="T963" i="32"/>
  <c r="U963" i="32"/>
  <c r="S963" i="32"/>
  <c r="P963" i="32"/>
  <c r="Q963" i="32" s="1"/>
  <c r="W963" i="32"/>
  <c r="V963" i="32"/>
  <c r="R966" i="32"/>
  <c r="T966" i="32"/>
  <c r="S966" i="32"/>
  <c r="U966" i="32"/>
  <c r="V966" i="32"/>
  <c r="W966" i="32"/>
  <c r="P966" i="32"/>
  <c r="Q966" i="32" s="1"/>
  <c r="T955" i="32"/>
  <c r="R955" i="32"/>
  <c r="S955" i="32"/>
  <c r="U955" i="32"/>
  <c r="W955" i="32"/>
  <c r="V955" i="32"/>
  <c r="P955" i="32"/>
  <c r="Q955" i="32" s="1"/>
  <c r="R965" i="32"/>
  <c r="W965" i="32"/>
  <c r="V965" i="32"/>
  <c r="T965" i="32"/>
  <c r="U965" i="32"/>
  <c r="S965" i="32"/>
  <c r="P965" i="32"/>
  <c r="Q965" i="32" s="1"/>
  <c r="N35" i="31"/>
  <c r="L37" i="41"/>
  <c r="I37" i="31" s="1"/>
  <c r="F37" i="31"/>
  <c r="G38" i="41"/>
  <c r="T32" i="34"/>
  <c r="T37" i="34"/>
  <c r="T41" i="34"/>
  <c r="T34" i="34"/>
  <c r="T38" i="34"/>
  <c r="T42" i="34"/>
  <c r="M36" i="31"/>
  <c r="L36" i="31"/>
  <c r="J36" i="31"/>
  <c r="K36" i="31" s="1"/>
  <c r="T35" i="34"/>
  <c r="T39" i="34"/>
  <c r="T43" i="34"/>
  <c r="T33" i="34"/>
  <c r="T36" i="34"/>
  <c r="T40" i="34"/>
  <c r="T44" i="34"/>
  <c r="G407" i="32"/>
  <c r="M407" i="32" s="1"/>
  <c r="N407" i="32" s="1"/>
  <c r="U317" i="32"/>
  <c r="R592" i="32"/>
  <c r="H638" i="32"/>
  <c r="M638" i="32"/>
  <c r="N638" i="32" s="1"/>
  <c r="X636" i="32"/>
  <c r="Z636" i="32"/>
  <c r="P37" i="34" s="1"/>
  <c r="AA636" i="32"/>
  <c r="AB636" i="32"/>
  <c r="Y636" i="32"/>
  <c r="K639" i="32"/>
  <c r="G639" i="32"/>
  <c r="U364" i="32"/>
  <c r="L641" i="32"/>
  <c r="F640" i="32"/>
  <c r="S640" i="32"/>
  <c r="V640" i="32"/>
  <c r="R640" i="32"/>
  <c r="T640" i="32"/>
  <c r="U640" i="32"/>
  <c r="W640" i="32"/>
  <c r="P637" i="32"/>
  <c r="Q637" i="32" s="1"/>
  <c r="O637" i="32"/>
  <c r="W408" i="32"/>
  <c r="S317" i="32"/>
  <c r="V454" i="32"/>
  <c r="U454" i="32"/>
  <c r="R454" i="32"/>
  <c r="S408" i="32"/>
  <c r="T454" i="32"/>
  <c r="S592" i="32"/>
  <c r="V408" i="32"/>
  <c r="R408" i="32"/>
  <c r="U408" i="32"/>
  <c r="V592" i="32"/>
  <c r="W454" i="32"/>
  <c r="V364" i="32"/>
  <c r="G454" i="32"/>
  <c r="K454" i="32"/>
  <c r="L547" i="32"/>
  <c r="W547" i="32" s="1"/>
  <c r="X451" i="32"/>
  <c r="AB451" i="32"/>
  <c r="Y451" i="32"/>
  <c r="Z451" i="32"/>
  <c r="L36" i="34" s="1"/>
  <c r="AA451" i="32"/>
  <c r="L409" i="32"/>
  <c r="S409" i="32" s="1"/>
  <c r="M224" i="32"/>
  <c r="N224" i="32" s="1"/>
  <c r="H224" i="32"/>
  <c r="V501" i="32"/>
  <c r="O35" i="32"/>
  <c r="P35" i="32"/>
  <c r="Q35" i="32" s="1"/>
  <c r="U688" i="32"/>
  <c r="O544" i="32"/>
  <c r="P544" i="32"/>
  <c r="Q544" i="32" s="1"/>
  <c r="G178" i="32"/>
  <c r="K178" i="32"/>
  <c r="F179" i="32"/>
  <c r="M687" i="32"/>
  <c r="N687" i="32" s="1"/>
  <c r="H687" i="32"/>
  <c r="X313" i="32"/>
  <c r="Y313" i="32"/>
  <c r="AB313" i="32"/>
  <c r="AA313" i="32"/>
  <c r="Z313" i="32"/>
  <c r="I36" i="34" s="1"/>
  <c r="M270" i="32"/>
  <c r="N270" i="32" s="1"/>
  <c r="H270" i="32"/>
  <c r="O223" i="32"/>
  <c r="P223" i="32"/>
  <c r="Q223" i="32" s="1"/>
  <c r="F546" i="32"/>
  <c r="K364" i="32"/>
  <c r="G364" i="32"/>
  <c r="Z268" i="32"/>
  <c r="H37" i="34" s="1"/>
  <c r="X268" i="32"/>
  <c r="AB268" i="32"/>
  <c r="AA268" i="32"/>
  <c r="Y268" i="32"/>
  <c r="W317" i="32"/>
  <c r="V317" i="32"/>
  <c r="Z734" i="32"/>
  <c r="R43" i="34" s="1"/>
  <c r="Y734" i="32"/>
  <c r="X734" i="32"/>
  <c r="AB734" i="32"/>
  <c r="AA734" i="32"/>
  <c r="H316" i="32"/>
  <c r="M316" i="32"/>
  <c r="N316" i="32" s="1"/>
  <c r="U592" i="32"/>
  <c r="K500" i="32"/>
  <c r="G500" i="32"/>
  <c r="L502" i="32"/>
  <c r="T502" i="32" s="1"/>
  <c r="H36" i="32"/>
  <c r="M36" i="32"/>
  <c r="N36" i="32" s="1"/>
  <c r="H406" i="32"/>
  <c r="M406" i="32"/>
  <c r="N406" i="32" s="1"/>
  <c r="F318" i="32"/>
  <c r="U501" i="32"/>
  <c r="K363" i="32"/>
  <c r="G363" i="32"/>
  <c r="H686" i="32"/>
  <c r="M686" i="32"/>
  <c r="N686" i="32" s="1"/>
  <c r="T546" i="32"/>
  <c r="T364" i="32"/>
  <c r="S364" i="32"/>
  <c r="L455" i="32"/>
  <c r="S455" i="32" s="1"/>
  <c r="M453" i="32"/>
  <c r="N453" i="32" s="1"/>
  <c r="H453" i="32"/>
  <c r="O452" i="32"/>
  <c r="P452" i="32"/>
  <c r="Q452" i="32" s="1"/>
  <c r="M545" i="32"/>
  <c r="N545" i="32" s="1"/>
  <c r="H545" i="32"/>
  <c r="K317" i="32"/>
  <c r="G317" i="32"/>
  <c r="S43" i="34"/>
  <c r="Z498" i="32"/>
  <c r="M37" i="34" s="1"/>
  <c r="AB498" i="32"/>
  <c r="Y498" i="32"/>
  <c r="AA498" i="32"/>
  <c r="X498" i="32"/>
  <c r="O269" i="32"/>
  <c r="P269" i="32"/>
  <c r="Q269" i="32" s="1"/>
  <c r="O176" i="32"/>
  <c r="P176" i="32"/>
  <c r="Q176" i="32" s="1"/>
  <c r="Z34" i="32"/>
  <c r="C33" i="34" s="1"/>
  <c r="X34" i="32"/>
  <c r="Y34" i="32"/>
  <c r="AB34" i="32"/>
  <c r="AA34" i="32"/>
  <c r="G736" i="32"/>
  <c r="K736" i="32"/>
  <c r="F737" i="32"/>
  <c r="AB589" i="32"/>
  <c r="X589" i="32"/>
  <c r="AA589" i="32"/>
  <c r="Z589" i="32"/>
  <c r="O36" i="34" s="1"/>
  <c r="Y589" i="32"/>
  <c r="H735" i="32"/>
  <c r="M735" i="32"/>
  <c r="N735" i="32" s="1"/>
  <c r="Z543" i="32"/>
  <c r="N36" i="34" s="1"/>
  <c r="AB543" i="32"/>
  <c r="AA543" i="32"/>
  <c r="X543" i="32"/>
  <c r="Y543" i="32"/>
  <c r="L318" i="32"/>
  <c r="W318" i="32" s="1"/>
  <c r="T501" i="32"/>
  <c r="F501" i="32"/>
  <c r="W501" i="32"/>
  <c r="R501" i="32"/>
  <c r="Y314" i="32"/>
  <c r="X314" i="32"/>
  <c r="AA314" i="32"/>
  <c r="Z314" i="32"/>
  <c r="I37" i="34" s="1"/>
  <c r="AB314" i="32"/>
  <c r="X80" i="32"/>
  <c r="Z80" i="32"/>
  <c r="D33" i="34" s="1"/>
  <c r="AA80" i="32"/>
  <c r="Y80" i="32"/>
  <c r="AB80" i="32"/>
  <c r="W688" i="32"/>
  <c r="S688" i="32"/>
  <c r="K688" i="32"/>
  <c r="G688" i="32"/>
  <c r="F593" i="32"/>
  <c r="H177" i="32"/>
  <c r="M177" i="32"/>
  <c r="N177" i="32" s="1"/>
  <c r="P361" i="32"/>
  <c r="Q361" i="32" s="1"/>
  <c r="O361" i="32"/>
  <c r="G271" i="32"/>
  <c r="K271" i="32"/>
  <c r="F272" i="32"/>
  <c r="P685" i="32"/>
  <c r="Q685" i="32" s="1"/>
  <c r="O685" i="32"/>
  <c r="U546" i="32"/>
  <c r="W546" i="32"/>
  <c r="R546" i="32"/>
  <c r="V546" i="32"/>
  <c r="X222" i="32"/>
  <c r="Z222" i="32"/>
  <c r="G37" i="34" s="1"/>
  <c r="AB222" i="32"/>
  <c r="AA222" i="32"/>
  <c r="Y222" i="32"/>
  <c r="O81" i="32"/>
  <c r="P81" i="32"/>
  <c r="Q81" i="32" s="1"/>
  <c r="R364" i="32"/>
  <c r="F689" i="32"/>
  <c r="H407" i="32"/>
  <c r="AA175" i="32"/>
  <c r="X175" i="32"/>
  <c r="AB175" i="32"/>
  <c r="Z175" i="32"/>
  <c r="F36" i="34" s="1"/>
  <c r="Y175" i="32"/>
  <c r="M82" i="32"/>
  <c r="N82" i="32" s="1"/>
  <c r="H82" i="32"/>
  <c r="O362" i="32"/>
  <c r="P362" i="32"/>
  <c r="Q362" i="32" s="1"/>
  <c r="F408" i="32"/>
  <c r="O315" i="32"/>
  <c r="P315" i="32"/>
  <c r="Q315" i="32" s="1"/>
  <c r="T317" i="32"/>
  <c r="K592" i="32"/>
  <c r="G592" i="32"/>
  <c r="W592" i="32"/>
  <c r="G83" i="32"/>
  <c r="K83" i="32"/>
  <c r="F84" i="32"/>
  <c r="L365" i="32"/>
  <c r="T365" i="32" s="1"/>
  <c r="M591" i="32"/>
  <c r="N591" i="32" s="1"/>
  <c r="H591" i="32"/>
  <c r="G37" i="32"/>
  <c r="K37" i="32"/>
  <c r="F38" i="32"/>
  <c r="O590" i="32"/>
  <c r="P590" i="32"/>
  <c r="Q590" i="32" s="1"/>
  <c r="K225" i="32"/>
  <c r="G225" i="32"/>
  <c r="F226" i="32"/>
  <c r="S501" i="32"/>
  <c r="T688" i="32"/>
  <c r="V688" i="32"/>
  <c r="L593" i="32"/>
  <c r="U593" i="32" s="1"/>
  <c r="O405" i="32"/>
  <c r="P405" i="32"/>
  <c r="Q405" i="32" s="1"/>
  <c r="T46" i="34"/>
  <c r="M499" i="32"/>
  <c r="N499" i="32" s="1"/>
  <c r="H499" i="32"/>
  <c r="L689" i="32"/>
  <c r="U689" i="32" s="1"/>
  <c r="M129" i="32" l="1"/>
  <c r="N129" i="32" s="1"/>
  <c r="H129" i="32"/>
  <c r="X127" i="32"/>
  <c r="AA127" i="32"/>
  <c r="Z127" i="32"/>
  <c r="E34" i="34" s="1"/>
  <c r="AB127" i="32"/>
  <c r="Y127" i="32"/>
  <c r="O128" i="32"/>
  <c r="P128" i="32"/>
  <c r="Q128" i="32" s="1"/>
  <c r="G130" i="32"/>
  <c r="K130" i="32"/>
  <c r="F131" i="32"/>
  <c r="X965" i="32"/>
  <c r="Y965" i="32"/>
  <c r="AA965" i="32"/>
  <c r="Z965" i="32"/>
  <c r="W44" i="34" s="1"/>
  <c r="AB965" i="32"/>
  <c r="Y966" i="32"/>
  <c r="X966" i="32"/>
  <c r="Z966" i="32"/>
  <c r="W45" i="34" s="1"/>
  <c r="AA966" i="32"/>
  <c r="AB966" i="32"/>
  <c r="Z958" i="32"/>
  <c r="W37" i="34" s="1"/>
  <c r="Y958" i="32"/>
  <c r="X958" i="32"/>
  <c r="AA958" i="32"/>
  <c r="AB958" i="32"/>
  <c r="Y954" i="32"/>
  <c r="X954" i="32"/>
  <c r="AA954" i="32"/>
  <c r="AB954" i="32"/>
  <c r="Z954" i="32"/>
  <c r="W33" i="34" s="1"/>
  <c r="AB964" i="32"/>
  <c r="Y964" i="32"/>
  <c r="AA964" i="32"/>
  <c r="Z964" i="32"/>
  <c r="W43" i="34" s="1"/>
  <c r="X964" i="32"/>
  <c r="AB957" i="32"/>
  <c r="AA957" i="32"/>
  <c r="Z957" i="32"/>
  <c r="W36" i="34" s="1"/>
  <c r="Y957" i="32"/>
  <c r="X957" i="32"/>
  <c r="AB956" i="32"/>
  <c r="Z956" i="32"/>
  <c r="W35" i="34" s="1"/>
  <c r="Y956" i="32"/>
  <c r="X956" i="32"/>
  <c r="AA956" i="32"/>
  <c r="L1008" i="32"/>
  <c r="L1010" i="32"/>
  <c r="L1009" i="32"/>
  <c r="L1006" i="32"/>
  <c r="L1011" i="32"/>
  <c r="L1005" i="32"/>
  <c r="L1002" i="32"/>
  <c r="L1003" i="32"/>
  <c r="L1012" i="32"/>
  <c r="L1004" i="32"/>
  <c r="L1007" i="32"/>
  <c r="L1013" i="32"/>
  <c r="AA955" i="32"/>
  <c r="X955" i="32"/>
  <c r="AB955" i="32"/>
  <c r="Z955" i="32"/>
  <c r="W34" i="34" s="1"/>
  <c r="Y955" i="32"/>
  <c r="Y963" i="32"/>
  <c r="AA963" i="32"/>
  <c r="Z963" i="32"/>
  <c r="W42" i="34" s="1"/>
  <c r="AB963" i="32"/>
  <c r="X963" i="32"/>
  <c r="AB962" i="32"/>
  <c r="Y962" i="32"/>
  <c r="AA962" i="32"/>
  <c r="Z962" i="32"/>
  <c r="W41" i="34" s="1"/>
  <c r="X962" i="32"/>
  <c r="Y960" i="32"/>
  <c r="AA960" i="32"/>
  <c r="Z960" i="32"/>
  <c r="W39" i="34" s="1"/>
  <c r="X960" i="32"/>
  <c r="AB960" i="32"/>
  <c r="Y959" i="32"/>
  <c r="X959" i="32"/>
  <c r="AB959" i="32"/>
  <c r="AA959" i="32"/>
  <c r="Z959" i="32"/>
  <c r="W38" i="34" s="1"/>
  <c r="Y967" i="32"/>
  <c r="AB967" i="32"/>
  <c r="AA967" i="32"/>
  <c r="X967" i="32"/>
  <c r="Z967" i="32"/>
  <c r="W46" i="34" s="1"/>
  <c r="AA961" i="32"/>
  <c r="Z961" i="32"/>
  <c r="W40" i="34" s="1"/>
  <c r="AB961" i="32"/>
  <c r="X961" i="32"/>
  <c r="Y961" i="32"/>
  <c r="J37" i="31"/>
  <c r="K37" i="31" s="1"/>
  <c r="L37" i="31"/>
  <c r="M37" i="31"/>
  <c r="N36" i="31"/>
  <c r="F38" i="31"/>
  <c r="L38" i="41"/>
  <c r="I38" i="31" s="1"/>
  <c r="G39" i="41"/>
  <c r="U502" i="32"/>
  <c r="K640" i="32"/>
  <c r="G640" i="32"/>
  <c r="O638" i="32"/>
  <c r="P638" i="32"/>
  <c r="Q638" i="32" s="1"/>
  <c r="Y637" i="32"/>
  <c r="AB637" i="32"/>
  <c r="AA637" i="32"/>
  <c r="Z637" i="32"/>
  <c r="P38" i="34" s="1"/>
  <c r="X637" i="32"/>
  <c r="T641" i="32"/>
  <c r="V641" i="32"/>
  <c r="R641" i="32"/>
  <c r="W641" i="32"/>
  <c r="U641" i="32"/>
  <c r="S641" i="32"/>
  <c r="M639" i="32"/>
  <c r="N639" i="32" s="1"/>
  <c r="H639" i="32"/>
  <c r="F641" i="32"/>
  <c r="L642" i="32"/>
  <c r="U318" i="32"/>
  <c r="F547" i="32"/>
  <c r="G547" i="32" s="1"/>
  <c r="R318" i="32"/>
  <c r="V318" i="32"/>
  <c r="R502" i="32"/>
  <c r="V409" i="32"/>
  <c r="R409" i="32"/>
  <c r="S318" i="32"/>
  <c r="S689" i="32"/>
  <c r="T455" i="32"/>
  <c r="W409" i="32"/>
  <c r="R547" i="32"/>
  <c r="U455" i="32"/>
  <c r="G593" i="32"/>
  <c r="K593" i="32"/>
  <c r="O499" i="32"/>
  <c r="P499" i="32"/>
  <c r="Q499" i="32" s="1"/>
  <c r="R365" i="32"/>
  <c r="Z315" i="32"/>
  <c r="I38" i="34" s="1"/>
  <c r="Y315" i="32"/>
  <c r="AA315" i="32"/>
  <c r="AB315" i="32"/>
  <c r="X315" i="32"/>
  <c r="K318" i="32"/>
  <c r="G318" i="32"/>
  <c r="M736" i="32"/>
  <c r="N736" i="32" s="1"/>
  <c r="H736" i="32"/>
  <c r="L366" i="32"/>
  <c r="U366" i="32" s="1"/>
  <c r="F319" i="32"/>
  <c r="O36" i="32"/>
  <c r="P36" i="32"/>
  <c r="Q36" i="32" s="1"/>
  <c r="Z223" i="32"/>
  <c r="G38" i="34" s="1"/>
  <c r="Y223" i="32"/>
  <c r="AA223" i="32"/>
  <c r="AB223" i="32"/>
  <c r="X223" i="32"/>
  <c r="L503" i="32"/>
  <c r="S503" i="32" s="1"/>
  <c r="T689" i="32"/>
  <c r="W689" i="32"/>
  <c r="V689" i="32"/>
  <c r="R593" i="32"/>
  <c r="T593" i="32"/>
  <c r="H37" i="32"/>
  <c r="M37" i="32"/>
  <c r="N37" i="32" s="1"/>
  <c r="S365" i="32"/>
  <c r="K84" i="32"/>
  <c r="G84" i="32"/>
  <c r="F85" i="32"/>
  <c r="H592" i="32"/>
  <c r="M592" i="32"/>
  <c r="N592" i="32" s="1"/>
  <c r="AA81" i="32"/>
  <c r="AB81" i="32"/>
  <c r="Z81" i="32"/>
  <c r="D34" i="34" s="1"/>
  <c r="X81" i="32"/>
  <c r="Y81" i="32"/>
  <c r="AB685" i="32"/>
  <c r="AA685" i="32"/>
  <c r="X685" i="32"/>
  <c r="Z685" i="32"/>
  <c r="Q40" i="34" s="1"/>
  <c r="Y685" i="32"/>
  <c r="F594" i="32"/>
  <c r="T318" i="32"/>
  <c r="Y176" i="32"/>
  <c r="AB176" i="32"/>
  <c r="AA176" i="32"/>
  <c r="X176" i="32"/>
  <c r="Z176" i="32"/>
  <c r="F37" i="34" s="1"/>
  <c r="W455" i="32"/>
  <c r="R455" i="32"/>
  <c r="H363" i="32"/>
  <c r="M363" i="32"/>
  <c r="N363" i="32" s="1"/>
  <c r="L319" i="32"/>
  <c r="V319" i="32" s="1"/>
  <c r="W502" i="32"/>
  <c r="V502" i="32"/>
  <c r="M500" i="32"/>
  <c r="N500" i="32" s="1"/>
  <c r="H500" i="32"/>
  <c r="O316" i="32"/>
  <c r="P316" i="32"/>
  <c r="Q316" i="32" s="1"/>
  <c r="H178" i="32"/>
  <c r="M178" i="32"/>
  <c r="N178" i="32" s="1"/>
  <c r="X35" i="32"/>
  <c r="AB35" i="32"/>
  <c r="Z35" i="32"/>
  <c r="C34" i="34" s="1"/>
  <c r="Y35" i="32"/>
  <c r="AA35" i="32"/>
  <c r="O224" i="32"/>
  <c r="P224" i="32"/>
  <c r="Q224" i="32" s="1"/>
  <c r="U409" i="32"/>
  <c r="S547" i="32"/>
  <c r="U547" i="32"/>
  <c r="V547" i="32"/>
  <c r="H454" i="32"/>
  <c r="M454" i="32"/>
  <c r="N454" i="32" s="1"/>
  <c r="U365" i="32"/>
  <c r="O407" i="32"/>
  <c r="P407" i="32"/>
  <c r="Q407" i="32" s="1"/>
  <c r="S44" i="34"/>
  <c r="S593" i="32"/>
  <c r="V593" i="32"/>
  <c r="K226" i="32"/>
  <c r="G226" i="32"/>
  <c r="F227" i="32"/>
  <c r="L410" i="32"/>
  <c r="V410" i="32" s="1"/>
  <c r="F365" i="32"/>
  <c r="W365" i="32"/>
  <c r="L548" i="32"/>
  <c r="V548" i="32" s="1"/>
  <c r="L456" i="32"/>
  <c r="V456" i="32" s="1"/>
  <c r="G408" i="32"/>
  <c r="K408" i="32"/>
  <c r="O82" i="32"/>
  <c r="P82" i="32"/>
  <c r="Q82" i="32" s="1"/>
  <c r="L691" i="32"/>
  <c r="W691" i="32" s="1"/>
  <c r="G272" i="32"/>
  <c r="K272" i="32"/>
  <c r="F273" i="32"/>
  <c r="Y361" i="32"/>
  <c r="AA361" i="32"/>
  <c r="Z361" i="32"/>
  <c r="J38" i="34" s="1"/>
  <c r="X361" i="32"/>
  <c r="AB361" i="32"/>
  <c r="L594" i="32"/>
  <c r="W594" i="32" s="1"/>
  <c r="K737" i="32"/>
  <c r="G737" i="32"/>
  <c r="O545" i="32"/>
  <c r="P545" i="32"/>
  <c r="Q545" i="32" s="1"/>
  <c r="O453" i="32"/>
  <c r="P453" i="32"/>
  <c r="Q453" i="32" s="1"/>
  <c r="V455" i="32"/>
  <c r="F455" i="32"/>
  <c r="O406" i="32"/>
  <c r="P406" i="32"/>
  <c r="Q406" i="32" s="1"/>
  <c r="F502" i="32"/>
  <c r="S502" i="32"/>
  <c r="O687" i="32"/>
  <c r="P687" i="32"/>
  <c r="Q687" i="32" s="1"/>
  <c r="Y544" i="32"/>
  <c r="X544" i="32"/>
  <c r="AB544" i="32"/>
  <c r="AA544" i="32"/>
  <c r="Z544" i="32"/>
  <c r="N37" i="34" s="1"/>
  <c r="F409" i="32"/>
  <c r="T409" i="32"/>
  <c r="T547" i="32"/>
  <c r="K689" i="32"/>
  <c r="G689" i="32"/>
  <c r="AB405" i="32"/>
  <c r="AA405" i="32"/>
  <c r="X405" i="32"/>
  <c r="Y405" i="32"/>
  <c r="Z405" i="32"/>
  <c r="K36" i="34" s="1"/>
  <c r="H271" i="32"/>
  <c r="M271" i="32"/>
  <c r="N271" i="32" s="1"/>
  <c r="R689" i="32"/>
  <c r="W593" i="32"/>
  <c r="H225" i="32"/>
  <c r="M225" i="32"/>
  <c r="N225" i="32" s="1"/>
  <c r="AA590" i="32"/>
  <c r="AB590" i="32"/>
  <c r="X590" i="32"/>
  <c r="Y590" i="32"/>
  <c r="Z590" i="32"/>
  <c r="O37" i="34" s="1"/>
  <c r="K38" i="32"/>
  <c r="G38" i="32"/>
  <c r="F39" i="32"/>
  <c r="O591" i="32"/>
  <c r="P591" i="32"/>
  <c r="Q591" i="32" s="1"/>
  <c r="V365" i="32"/>
  <c r="H83" i="32"/>
  <c r="M83" i="32"/>
  <c r="N83" i="32" s="1"/>
  <c r="AA362" i="32"/>
  <c r="Z362" i="32"/>
  <c r="J39" i="34" s="1"/>
  <c r="Y362" i="32"/>
  <c r="X362" i="32"/>
  <c r="AB362" i="32"/>
  <c r="L690" i="32"/>
  <c r="U690" i="32" s="1"/>
  <c r="F690" i="32"/>
  <c r="F691" i="32" s="1"/>
  <c r="O177" i="32"/>
  <c r="P177" i="32"/>
  <c r="Q177" i="32" s="1"/>
  <c r="H688" i="32"/>
  <c r="M688" i="32"/>
  <c r="N688" i="32" s="1"/>
  <c r="K501" i="32"/>
  <c r="G501" i="32"/>
  <c r="O735" i="32"/>
  <c r="P735" i="32"/>
  <c r="Q735" i="32" s="1"/>
  <c r="AB269" i="32"/>
  <c r="Y269" i="32"/>
  <c r="Z269" i="32"/>
  <c r="H38" i="34" s="1"/>
  <c r="X269" i="32"/>
  <c r="AA269" i="32"/>
  <c r="H317" i="32"/>
  <c r="M317" i="32"/>
  <c r="N317" i="32" s="1"/>
  <c r="Z452" i="32"/>
  <c r="L37" i="34" s="1"/>
  <c r="AA452" i="32"/>
  <c r="Y452" i="32"/>
  <c r="AB452" i="32"/>
  <c r="X452" i="32"/>
  <c r="O686" i="32"/>
  <c r="P686" i="32"/>
  <c r="Q686" i="32" s="1"/>
  <c r="H364" i="32"/>
  <c r="M364" i="32"/>
  <c r="N364" i="32" s="1"/>
  <c r="G546" i="32"/>
  <c r="K546" i="32"/>
  <c r="O270" i="32"/>
  <c r="P270" i="32"/>
  <c r="Q270" i="32" s="1"/>
  <c r="K179" i="32"/>
  <c r="G179" i="32"/>
  <c r="F180" i="32"/>
  <c r="G131" i="32" l="1"/>
  <c r="K131" i="32"/>
  <c r="F132" i="32"/>
  <c r="M130" i="32"/>
  <c r="N130" i="32" s="1"/>
  <c r="H130" i="32"/>
  <c r="Z128" i="32"/>
  <c r="E35" i="34" s="1"/>
  <c r="Y128" i="32"/>
  <c r="AB128" i="32"/>
  <c r="X128" i="32"/>
  <c r="AA128" i="32"/>
  <c r="O129" i="32"/>
  <c r="P129" i="32"/>
  <c r="Q129" i="32" s="1"/>
  <c r="U1007" i="32"/>
  <c r="T1007" i="32"/>
  <c r="S1007" i="32"/>
  <c r="R1007" i="32"/>
  <c r="W1007" i="32"/>
  <c r="V1007" i="32"/>
  <c r="P1007" i="32"/>
  <c r="Q1007" i="32" s="1"/>
  <c r="V1012" i="32"/>
  <c r="T1012" i="32"/>
  <c r="R1012" i="32"/>
  <c r="P1012" i="32"/>
  <c r="Q1012" i="32" s="1"/>
  <c r="U1012" i="32"/>
  <c r="W1012" i="32"/>
  <c r="S1012" i="32"/>
  <c r="U1002" i="32"/>
  <c r="S1002" i="32"/>
  <c r="P1002" i="32"/>
  <c r="Q1002" i="32" s="1"/>
  <c r="T1002" i="32"/>
  <c r="W1002" i="32"/>
  <c r="V1002" i="32"/>
  <c r="R1002" i="32"/>
  <c r="U1011" i="32"/>
  <c r="T1011" i="32"/>
  <c r="S1011" i="32"/>
  <c r="R1011" i="32"/>
  <c r="W1011" i="32"/>
  <c r="V1011" i="32"/>
  <c r="P1011" i="32"/>
  <c r="Q1011" i="32" s="1"/>
  <c r="W1009" i="32"/>
  <c r="V1009" i="32"/>
  <c r="R1009" i="32"/>
  <c r="T1009" i="32"/>
  <c r="S1009" i="32"/>
  <c r="U1009" i="32"/>
  <c r="P1009" i="32"/>
  <c r="Q1009" i="32" s="1"/>
  <c r="V1008" i="32"/>
  <c r="S1008" i="32"/>
  <c r="T1008" i="32"/>
  <c r="P1008" i="32"/>
  <c r="Q1008" i="32" s="1"/>
  <c r="R1008" i="32"/>
  <c r="U1008" i="32"/>
  <c r="W1008" i="32"/>
  <c r="U1013" i="32"/>
  <c r="S1013" i="32"/>
  <c r="T1013" i="32"/>
  <c r="R1013" i="32"/>
  <c r="P1013" i="32"/>
  <c r="Q1013" i="32" s="1"/>
  <c r="W1013" i="32"/>
  <c r="V1013" i="32"/>
  <c r="U1004" i="32"/>
  <c r="S1004" i="32"/>
  <c r="T1004" i="32"/>
  <c r="W1004" i="32"/>
  <c r="V1004" i="32"/>
  <c r="R1004" i="32"/>
  <c r="P1004" i="32"/>
  <c r="Q1004" i="32" s="1"/>
  <c r="W1003" i="32"/>
  <c r="R1003" i="32"/>
  <c r="T1003" i="32"/>
  <c r="S1003" i="32"/>
  <c r="V1003" i="32"/>
  <c r="U1003" i="32"/>
  <c r="P1003" i="32"/>
  <c r="Q1003" i="32" s="1"/>
  <c r="T1005" i="32"/>
  <c r="S1005" i="32"/>
  <c r="W1005" i="32"/>
  <c r="R1005" i="32"/>
  <c r="P1005" i="32"/>
  <c r="Q1005" i="32" s="1"/>
  <c r="V1005" i="32"/>
  <c r="U1005" i="32"/>
  <c r="T1006" i="32"/>
  <c r="R1006" i="32"/>
  <c r="P1006" i="32"/>
  <c r="Q1006" i="32" s="1"/>
  <c r="S1006" i="32"/>
  <c r="W1006" i="32"/>
  <c r="V1006" i="32"/>
  <c r="U1006" i="32"/>
  <c r="V1010" i="32"/>
  <c r="U1010" i="32"/>
  <c r="W1010" i="32"/>
  <c r="S1010" i="32"/>
  <c r="T1010" i="32"/>
  <c r="R1010" i="32"/>
  <c r="P1010" i="32"/>
  <c r="Q1010" i="32" s="1"/>
  <c r="N37" i="31"/>
  <c r="F39" i="31"/>
  <c r="G40" i="41"/>
  <c r="L39" i="41"/>
  <c r="I39" i="31" s="1"/>
  <c r="J38" i="31"/>
  <c r="K38" i="31" s="1"/>
  <c r="L38" i="31"/>
  <c r="M38" i="31"/>
  <c r="S690" i="32"/>
  <c r="T410" i="32"/>
  <c r="W690" i="32"/>
  <c r="V690" i="32"/>
  <c r="R690" i="32"/>
  <c r="T690" i="32"/>
  <c r="R642" i="32"/>
  <c r="V642" i="32"/>
  <c r="T642" i="32"/>
  <c r="S642" i="32"/>
  <c r="W642" i="32"/>
  <c r="L645" i="32"/>
  <c r="W645" i="32" s="1"/>
  <c r="K641" i="32"/>
  <c r="G641" i="32"/>
  <c r="O639" i="32"/>
  <c r="P639" i="32"/>
  <c r="Q639" i="32" s="1"/>
  <c r="X638" i="32"/>
  <c r="AA638" i="32"/>
  <c r="AB638" i="32"/>
  <c r="Y638" i="32"/>
  <c r="Z638" i="32"/>
  <c r="P39" i="34" s="1"/>
  <c r="F642" i="32"/>
  <c r="L643" i="32"/>
  <c r="M640" i="32"/>
  <c r="N640" i="32" s="1"/>
  <c r="H640" i="32"/>
  <c r="U642" i="32"/>
  <c r="R319" i="32"/>
  <c r="R503" i="32"/>
  <c r="K547" i="32"/>
  <c r="F548" i="32"/>
  <c r="G548" i="32" s="1"/>
  <c r="W319" i="32"/>
  <c r="W503" i="32"/>
  <c r="S410" i="32"/>
  <c r="S319" i="32"/>
  <c r="T691" i="32"/>
  <c r="S691" i="32"/>
  <c r="R456" i="32"/>
  <c r="W548" i="32"/>
  <c r="T548" i="32"/>
  <c r="V366" i="32"/>
  <c r="F366" i="32"/>
  <c r="G366" i="32" s="1"/>
  <c r="V691" i="32"/>
  <c r="R691" i="32"/>
  <c r="W456" i="32"/>
  <c r="R548" i="32"/>
  <c r="U548" i="32"/>
  <c r="U691" i="32"/>
  <c r="T456" i="32"/>
  <c r="U456" i="32"/>
  <c r="S548" i="32"/>
  <c r="R366" i="32"/>
  <c r="K691" i="32"/>
  <c r="G691" i="32"/>
  <c r="H546" i="32"/>
  <c r="M546" i="32"/>
  <c r="N546" i="32" s="1"/>
  <c r="O225" i="32"/>
  <c r="P225" i="32"/>
  <c r="Q225" i="32" s="1"/>
  <c r="G409" i="32"/>
  <c r="K409" i="32"/>
  <c r="O454" i="32"/>
  <c r="P454" i="32"/>
  <c r="Q454" i="32" s="1"/>
  <c r="S45" i="34"/>
  <c r="G85" i="32"/>
  <c r="K85" i="32"/>
  <c r="F86" i="32"/>
  <c r="L320" i="32"/>
  <c r="V320" i="32" s="1"/>
  <c r="O736" i="32"/>
  <c r="P736" i="32"/>
  <c r="Q736" i="32" s="1"/>
  <c r="M593" i="32"/>
  <c r="N593" i="32" s="1"/>
  <c r="H593" i="32"/>
  <c r="L504" i="32"/>
  <c r="T504" i="32" s="1"/>
  <c r="AA270" i="32"/>
  <c r="X270" i="32"/>
  <c r="Y270" i="32"/>
  <c r="Z270" i="32"/>
  <c r="H39" i="34" s="1"/>
  <c r="AB270" i="32"/>
  <c r="O364" i="32"/>
  <c r="P364" i="32"/>
  <c r="Q364" i="32" s="1"/>
  <c r="Z735" i="32"/>
  <c r="R44" i="34" s="1"/>
  <c r="AB735" i="32"/>
  <c r="X735" i="32"/>
  <c r="AA735" i="32"/>
  <c r="Y735" i="32"/>
  <c r="O688" i="32"/>
  <c r="P688" i="32"/>
  <c r="Q688" i="32" s="1"/>
  <c r="M38" i="32"/>
  <c r="N38" i="32" s="1"/>
  <c r="H38" i="32"/>
  <c r="G502" i="32"/>
  <c r="K502" i="32"/>
  <c r="T594" i="32"/>
  <c r="S594" i="32"/>
  <c r="U594" i="32"/>
  <c r="M272" i="32"/>
  <c r="N272" i="32" s="1"/>
  <c r="H272" i="32"/>
  <c r="S456" i="32"/>
  <c r="F410" i="32"/>
  <c r="R410" i="32"/>
  <c r="M226" i="32"/>
  <c r="N226" i="32" s="1"/>
  <c r="H226" i="32"/>
  <c r="O178" i="32"/>
  <c r="P178" i="32"/>
  <c r="Q178" i="32" s="1"/>
  <c r="T319" i="32"/>
  <c r="U319" i="32"/>
  <c r="L549" i="32"/>
  <c r="T549" i="32" s="1"/>
  <c r="H84" i="32"/>
  <c r="M84" i="32"/>
  <c r="N84" i="32" s="1"/>
  <c r="O37" i="32"/>
  <c r="P37" i="32"/>
  <c r="Q37" i="32" s="1"/>
  <c r="L411" i="32"/>
  <c r="R411" i="32" s="1"/>
  <c r="T503" i="32"/>
  <c r="W366" i="32"/>
  <c r="M318" i="32"/>
  <c r="N318" i="32" s="1"/>
  <c r="H318" i="32"/>
  <c r="Y499" i="32"/>
  <c r="Z499" i="32"/>
  <c r="M38" i="34" s="1"/>
  <c r="AA499" i="32"/>
  <c r="AB499" i="32"/>
  <c r="X499" i="32"/>
  <c r="G39" i="32"/>
  <c r="K39" i="32"/>
  <c r="F40" i="32"/>
  <c r="M689" i="32"/>
  <c r="N689" i="32" s="1"/>
  <c r="H689" i="32"/>
  <c r="G455" i="32"/>
  <c r="K455" i="32"/>
  <c r="F456" i="32"/>
  <c r="G319" i="32"/>
  <c r="K319" i="32"/>
  <c r="K180" i="32"/>
  <c r="G180" i="32"/>
  <c r="F181" i="32"/>
  <c r="G690" i="32"/>
  <c r="K690" i="32"/>
  <c r="AB591" i="32"/>
  <c r="AA591" i="32"/>
  <c r="Z591" i="32"/>
  <c r="O38" i="34" s="1"/>
  <c r="X591" i="32"/>
  <c r="Y591" i="32"/>
  <c r="Z687" i="32"/>
  <c r="Q42" i="34" s="1"/>
  <c r="X687" i="32"/>
  <c r="AB687" i="32"/>
  <c r="Y687" i="32"/>
  <c r="AA687" i="32"/>
  <c r="Z406" i="32"/>
  <c r="K37" i="34" s="1"/>
  <c r="AB406" i="32"/>
  <c r="AA406" i="32"/>
  <c r="Y406" i="32"/>
  <c r="X406" i="32"/>
  <c r="X453" i="32"/>
  <c r="AA453" i="32"/>
  <c r="AB453" i="32"/>
  <c r="Y453" i="32"/>
  <c r="Z453" i="32"/>
  <c r="L38" i="34" s="1"/>
  <c r="V594" i="32"/>
  <c r="H408" i="32"/>
  <c r="M408" i="32"/>
  <c r="N408" i="32" s="1"/>
  <c r="G365" i="32"/>
  <c r="K365" i="32"/>
  <c r="U410" i="32"/>
  <c r="W410" i="32"/>
  <c r="Y224" i="32"/>
  <c r="AA224" i="32"/>
  <c r="AB224" i="32"/>
  <c r="Z224" i="32"/>
  <c r="G39" i="34" s="1"/>
  <c r="X224" i="32"/>
  <c r="O500" i="32"/>
  <c r="P500" i="32"/>
  <c r="Q500" i="32" s="1"/>
  <c r="O363" i="32"/>
  <c r="P363" i="32"/>
  <c r="Q363" i="32" s="1"/>
  <c r="F595" i="32"/>
  <c r="O592" i="32"/>
  <c r="P592" i="32"/>
  <c r="Q592" i="32" s="1"/>
  <c r="F503" i="32"/>
  <c r="Y36" i="32"/>
  <c r="Z36" i="32"/>
  <c r="C35" i="34" s="1"/>
  <c r="AB36" i="32"/>
  <c r="AA36" i="32"/>
  <c r="X36" i="32"/>
  <c r="S366" i="32"/>
  <c r="T366" i="32"/>
  <c r="H547" i="32"/>
  <c r="M547" i="32"/>
  <c r="N547" i="32" s="1"/>
  <c r="O271" i="32"/>
  <c r="P271" i="32"/>
  <c r="Q271" i="32" s="1"/>
  <c r="Y545" i="32"/>
  <c r="Z545" i="32"/>
  <c r="N38" i="34" s="1"/>
  <c r="AB545" i="32"/>
  <c r="AA545" i="32"/>
  <c r="X545" i="32"/>
  <c r="G594" i="32"/>
  <c r="K594" i="32"/>
  <c r="K227" i="32"/>
  <c r="G227" i="32"/>
  <c r="F228" i="32"/>
  <c r="M179" i="32"/>
  <c r="N179" i="32" s="1"/>
  <c r="H179" i="32"/>
  <c r="Z686" i="32"/>
  <c r="Q41" i="34" s="1"/>
  <c r="AB686" i="32"/>
  <c r="Y686" i="32"/>
  <c r="AA686" i="32"/>
  <c r="X686" i="32"/>
  <c r="O317" i="32"/>
  <c r="P317" i="32"/>
  <c r="Q317" i="32" s="1"/>
  <c r="L367" i="32"/>
  <c r="R367" i="32" s="1"/>
  <c r="M501" i="32"/>
  <c r="N501" i="32" s="1"/>
  <c r="H501" i="32"/>
  <c r="Y177" i="32"/>
  <c r="Z177" i="32"/>
  <c r="F38" i="34" s="1"/>
  <c r="AB177" i="32"/>
  <c r="AA177" i="32"/>
  <c r="X177" i="32"/>
  <c r="O83" i="32"/>
  <c r="P83" i="32"/>
  <c r="Q83" i="32" s="1"/>
  <c r="M737" i="32"/>
  <c r="N737" i="32" s="1"/>
  <c r="H737" i="32"/>
  <c r="R594" i="32"/>
  <c r="G273" i="32"/>
  <c r="K273" i="32"/>
  <c r="F274" i="32"/>
  <c r="Y82" i="32"/>
  <c r="AB82" i="32"/>
  <c r="AA82" i="32"/>
  <c r="X82" i="32"/>
  <c r="Z82" i="32"/>
  <c r="D35" i="34" s="1"/>
  <c r="K548" i="32"/>
  <c r="X407" i="32"/>
  <c r="Y407" i="32"/>
  <c r="AB407" i="32"/>
  <c r="AA407" i="32"/>
  <c r="Z407" i="32"/>
  <c r="K38" i="34" s="1"/>
  <c r="Z316" i="32"/>
  <c r="I39" i="34" s="1"/>
  <c r="X316" i="32"/>
  <c r="Y316" i="32"/>
  <c r="AB316" i="32"/>
  <c r="AA316" i="32"/>
  <c r="L595" i="32"/>
  <c r="V595" i="32" s="1"/>
  <c r="L457" i="32"/>
  <c r="R457" i="32" s="1"/>
  <c r="U503" i="32"/>
  <c r="V503" i="32"/>
  <c r="AA129" i="32" l="1"/>
  <c r="X129" i="32"/>
  <c r="Y129" i="32"/>
  <c r="Z129" i="32"/>
  <c r="E36" i="34" s="1"/>
  <c r="AB129" i="32"/>
  <c r="O130" i="32"/>
  <c r="P130" i="32"/>
  <c r="Q130" i="32" s="1"/>
  <c r="G132" i="32"/>
  <c r="K132" i="32"/>
  <c r="F133" i="32"/>
  <c r="H131" i="32"/>
  <c r="M131" i="32"/>
  <c r="N131" i="32" s="1"/>
  <c r="U645" i="32"/>
  <c r="S645" i="32"/>
  <c r="L1054" i="32"/>
  <c r="L1051" i="32"/>
  <c r="L1055" i="32"/>
  <c r="L1053" i="32"/>
  <c r="L1057" i="32"/>
  <c r="L1056" i="32"/>
  <c r="L1052" i="32"/>
  <c r="L1059" i="32"/>
  <c r="L1050" i="32"/>
  <c r="L1058" i="32"/>
  <c r="AB1010" i="32"/>
  <c r="AA1010" i="32"/>
  <c r="X1010" i="32"/>
  <c r="Y1010" i="32"/>
  <c r="Z1010" i="32"/>
  <c r="X43" i="34" s="1"/>
  <c r="AA1005" i="32"/>
  <c r="X1005" i="32"/>
  <c r="Z1005" i="32"/>
  <c r="X38" i="34" s="1"/>
  <c r="AB1005" i="32"/>
  <c r="Y1005" i="32"/>
  <c r="Z1004" i="32"/>
  <c r="X37" i="34" s="1"/>
  <c r="Y1004" i="32"/>
  <c r="AA1004" i="32"/>
  <c r="X1004" i="32"/>
  <c r="AB1004" i="32"/>
  <c r="Z1011" i="32"/>
  <c r="X44" i="34" s="1"/>
  <c r="Y1011" i="32"/>
  <c r="AB1011" i="32"/>
  <c r="X1011" i="32"/>
  <c r="AA1011" i="32"/>
  <c r="AA1006" i="32"/>
  <c r="AB1006" i="32"/>
  <c r="Y1006" i="32"/>
  <c r="Z1006" i="32"/>
  <c r="X39" i="34" s="1"/>
  <c r="X1006" i="32"/>
  <c r="AB1003" i="32"/>
  <c r="Y1003" i="32"/>
  <c r="AA1003" i="32"/>
  <c r="X1003" i="32"/>
  <c r="Z1003" i="32"/>
  <c r="X36" i="34" s="1"/>
  <c r="AA1013" i="32"/>
  <c r="AB1013" i="32"/>
  <c r="X1013" i="32"/>
  <c r="Y1013" i="32"/>
  <c r="Z1013" i="32"/>
  <c r="X46" i="34" s="1"/>
  <c r="Y1008" i="32"/>
  <c r="Z1008" i="32"/>
  <c r="X41" i="34" s="1"/>
  <c r="AB1008" i="32"/>
  <c r="AA1008" i="32"/>
  <c r="X1008" i="32"/>
  <c r="X1009" i="32"/>
  <c r="AA1009" i="32"/>
  <c r="Z1009" i="32"/>
  <c r="X42" i="34" s="1"/>
  <c r="Y1009" i="32"/>
  <c r="AB1009" i="32"/>
  <c r="AA1002" i="32"/>
  <c r="X1002" i="32"/>
  <c r="AB1002" i="32"/>
  <c r="Z1002" i="32"/>
  <c r="X35" i="34" s="1"/>
  <c r="Y1002" i="32"/>
  <c r="Y1012" i="32"/>
  <c r="Z1012" i="32"/>
  <c r="X45" i="34" s="1"/>
  <c r="AB1012" i="32"/>
  <c r="AA1012" i="32"/>
  <c r="X1012" i="32"/>
  <c r="Y1007" i="32"/>
  <c r="AB1007" i="32"/>
  <c r="X1007" i="32"/>
  <c r="AA1007" i="32"/>
  <c r="Z1007" i="32"/>
  <c r="X40" i="34" s="1"/>
  <c r="R645" i="32"/>
  <c r="F367" i="32"/>
  <c r="K366" i="32"/>
  <c r="U35" i="34"/>
  <c r="U40" i="34"/>
  <c r="U44" i="34"/>
  <c r="N38" i="31"/>
  <c r="G41" i="41"/>
  <c r="L40" i="41"/>
  <c r="I40" i="31" s="1"/>
  <c r="F40" i="31"/>
  <c r="U39" i="34"/>
  <c r="U43" i="34"/>
  <c r="U36" i="34"/>
  <c r="U38" i="34"/>
  <c r="U42" i="34"/>
  <c r="U46" i="34"/>
  <c r="M39" i="31"/>
  <c r="J39" i="31"/>
  <c r="K39" i="31" s="1"/>
  <c r="L39" i="31"/>
  <c r="U37" i="34"/>
  <c r="U41" i="34"/>
  <c r="U45" i="34"/>
  <c r="T645" i="32"/>
  <c r="V645" i="32"/>
  <c r="P640" i="32"/>
  <c r="Q640" i="32" s="1"/>
  <c r="O640" i="32"/>
  <c r="K642" i="32"/>
  <c r="G642" i="32"/>
  <c r="AB639" i="32"/>
  <c r="X639" i="32"/>
  <c r="Y639" i="32"/>
  <c r="AA639" i="32"/>
  <c r="Z639" i="32"/>
  <c r="P40" i="34" s="1"/>
  <c r="M641" i="32"/>
  <c r="N641" i="32" s="1"/>
  <c r="H641" i="32"/>
  <c r="F643" i="32"/>
  <c r="L644" i="32"/>
  <c r="W643" i="32"/>
  <c r="S643" i="32"/>
  <c r="U643" i="32"/>
  <c r="R643" i="32"/>
  <c r="V643" i="32"/>
  <c r="T643" i="32"/>
  <c r="S367" i="32"/>
  <c r="R320" i="32"/>
  <c r="S320" i="32"/>
  <c r="U367" i="32"/>
  <c r="V367" i="32"/>
  <c r="S457" i="32"/>
  <c r="W367" i="32"/>
  <c r="T457" i="32"/>
  <c r="T367" i="32"/>
  <c r="S411" i="32"/>
  <c r="R595" i="32"/>
  <c r="F504" i="32"/>
  <c r="G504" i="32" s="1"/>
  <c r="U549" i="32"/>
  <c r="U320" i="32"/>
  <c r="W595" i="32"/>
  <c r="T595" i="32"/>
  <c r="V549" i="32"/>
  <c r="G595" i="32"/>
  <c r="K595" i="32"/>
  <c r="S46" i="34"/>
  <c r="M273" i="32"/>
  <c r="N273" i="32" s="1"/>
  <c r="H273" i="32"/>
  <c r="G367" i="32"/>
  <c r="K367" i="32"/>
  <c r="AA271" i="32"/>
  <c r="AB271" i="32"/>
  <c r="X271" i="32"/>
  <c r="Y271" i="32"/>
  <c r="Z271" i="32"/>
  <c r="H40" i="34" s="1"/>
  <c r="K503" i="32"/>
  <c r="G503" i="32"/>
  <c r="AA363" i="32"/>
  <c r="Y363" i="32"/>
  <c r="AB363" i="32"/>
  <c r="Z363" i="32"/>
  <c r="J40" i="34" s="1"/>
  <c r="X363" i="32"/>
  <c r="L321" i="32"/>
  <c r="S321" i="32" s="1"/>
  <c r="O84" i="32"/>
  <c r="P84" i="32"/>
  <c r="Q84" i="32" s="1"/>
  <c r="G410" i="32"/>
  <c r="K410" i="32"/>
  <c r="H502" i="32"/>
  <c r="M502" i="32"/>
  <c r="N502" i="32" s="1"/>
  <c r="O593" i="32"/>
  <c r="P593" i="32"/>
  <c r="Q593" i="32" s="1"/>
  <c r="F320" i="32"/>
  <c r="F321" i="32" s="1"/>
  <c r="G86" i="32"/>
  <c r="K86" i="32"/>
  <c r="F87" i="32"/>
  <c r="L550" i="32"/>
  <c r="U550" i="32" s="1"/>
  <c r="M691" i="32"/>
  <c r="N691" i="32" s="1"/>
  <c r="H691" i="32"/>
  <c r="W457" i="32"/>
  <c r="U457" i="32"/>
  <c r="U595" i="32"/>
  <c r="S595" i="32"/>
  <c r="O179" i="32"/>
  <c r="P179" i="32"/>
  <c r="Q179" i="32" s="1"/>
  <c r="AB592" i="32"/>
  <c r="Z592" i="32"/>
  <c r="O39" i="34" s="1"/>
  <c r="Y592" i="32"/>
  <c r="X592" i="32"/>
  <c r="AA592" i="32"/>
  <c r="F596" i="32"/>
  <c r="L368" i="32"/>
  <c r="V368" i="32" s="1"/>
  <c r="F368" i="32"/>
  <c r="F369" i="32" s="1"/>
  <c r="L412" i="32"/>
  <c r="R412" i="32" s="1"/>
  <c r="O689" i="32"/>
  <c r="P689" i="32"/>
  <c r="Q689" i="32" s="1"/>
  <c r="P318" i="32"/>
  <c r="Q318" i="32" s="1"/>
  <c r="O318" i="32"/>
  <c r="T411" i="32"/>
  <c r="V411" i="32"/>
  <c r="W411" i="32"/>
  <c r="R549" i="32"/>
  <c r="W549" i="32"/>
  <c r="S549" i="32"/>
  <c r="Z178" i="32"/>
  <c r="F39" i="34" s="1"/>
  <c r="Y178" i="32"/>
  <c r="X178" i="32"/>
  <c r="AA178" i="32"/>
  <c r="AB178" i="32"/>
  <c r="O226" i="32"/>
  <c r="P226" i="32"/>
  <c r="Q226" i="32" s="1"/>
  <c r="U504" i="32"/>
  <c r="S504" i="32"/>
  <c r="Z736" i="32"/>
  <c r="R45" i="34" s="1"/>
  <c r="Y736" i="32"/>
  <c r="AA736" i="32"/>
  <c r="AB736" i="32"/>
  <c r="X736" i="32"/>
  <c r="T320" i="32"/>
  <c r="H409" i="32"/>
  <c r="M409" i="32"/>
  <c r="N409" i="32" s="1"/>
  <c r="AB83" i="32"/>
  <c r="Y83" i="32"/>
  <c r="Z83" i="32"/>
  <c r="D36" i="34" s="1"/>
  <c r="AA83" i="32"/>
  <c r="X83" i="32"/>
  <c r="L458" i="32"/>
  <c r="R458" i="32" s="1"/>
  <c r="V457" i="32"/>
  <c r="K274" i="32"/>
  <c r="G274" i="32"/>
  <c r="F275" i="32"/>
  <c r="AB317" i="32"/>
  <c r="X317" i="32"/>
  <c r="Z317" i="32"/>
  <c r="I40" i="34" s="1"/>
  <c r="Y317" i="32"/>
  <c r="AA317" i="32"/>
  <c r="K228" i="32"/>
  <c r="G228" i="32"/>
  <c r="F229" i="32"/>
  <c r="M594" i="32"/>
  <c r="N594" i="32" s="1"/>
  <c r="H594" i="32"/>
  <c r="O547" i="32"/>
  <c r="P547" i="32"/>
  <c r="Q547" i="32" s="1"/>
  <c r="L596" i="32"/>
  <c r="W596" i="32" s="1"/>
  <c r="Z500" i="32"/>
  <c r="M39" i="34" s="1"/>
  <c r="AB500" i="32"/>
  <c r="X500" i="32"/>
  <c r="Y500" i="32"/>
  <c r="AA500" i="32"/>
  <c r="M365" i="32"/>
  <c r="N365" i="32" s="1"/>
  <c r="H365" i="32"/>
  <c r="G40" i="32"/>
  <c r="K40" i="32"/>
  <c r="F41" i="32"/>
  <c r="L505" i="32"/>
  <c r="R505" i="32" s="1"/>
  <c r="F411" i="32"/>
  <c r="U411" i="32"/>
  <c r="X37" i="32"/>
  <c r="AA37" i="32"/>
  <c r="Z37" i="32"/>
  <c r="C36" i="34" s="1"/>
  <c r="Y37" i="32"/>
  <c r="AB37" i="32"/>
  <c r="F549" i="32"/>
  <c r="O38" i="32"/>
  <c r="P38" i="32"/>
  <c r="Q38" i="32" s="1"/>
  <c r="W504" i="32"/>
  <c r="V504" i="32"/>
  <c r="R504" i="32"/>
  <c r="W320" i="32"/>
  <c r="H85" i="32"/>
  <c r="M85" i="32"/>
  <c r="N85" i="32" s="1"/>
  <c r="X454" i="32"/>
  <c r="Y454" i="32"/>
  <c r="AA454" i="32"/>
  <c r="Z454" i="32"/>
  <c r="L39" i="34" s="1"/>
  <c r="AB454" i="32"/>
  <c r="AB225" i="32"/>
  <c r="AA225" i="32"/>
  <c r="Z225" i="32"/>
  <c r="G40" i="34" s="1"/>
  <c r="X225" i="32"/>
  <c r="Y225" i="32"/>
  <c r="O546" i="32"/>
  <c r="P546" i="32"/>
  <c r="Q546" i="32" s="1"/>
  <c r="M366" i="32"/>
  <c r="N366" i="32" s="1"/>
  <c r="H366" i="32"/>
  <c r="O501" i="32"/>
  <c r="P501" i="32"/>
  <c r="Q501" i="32" s="1"/>
  <c r="L369" i="32"/>
  <c r="U369" i="32" s="1"/>
  <c r="M180" i="32"/>
  <c r="N180" i="32" s="1"/>
  <c r="H180" i="32"/>
  <c r="G456" i="32"/>
  <c r="K456" i="32"/>
  <c r="M39" i="32"/>
  <c r="N39" i="32" s="1"/>
  <c r="H39" i="32"/>
  <c r="F457" i="32"/>
  <c r="M548" i="32"/>
  <c r="N548" i="32" s="1"/>
  <c r="H548" i="32"/>
  <c r="P737" i="32"/>
  <c r="Q737" i="32" s="1"/>
  <c r="O737" i="32"/>
  <c r="M227" i="32"/>
  <c r="N227" i="32" s="1"/>
  <c r="H227" i="32"/>
  <c r="P408" i="32"/>
  <c r="Q408" i="32" s="1"/>
  <c r="O408" i="32"/>
  <c r="H690" i="32"/>
  <c r="M690" i="32"/>
  <c r="N690" i="32" s="1"/>
  <c r="G181" i="32"/>
  <c r="K181" i="32"/>
  <c r="F182" i="32"/>
  <c r="H319" i="32"/>
  <c r="M319" i="32"/>
  <c r="N319" i="32" s="1"/>
  <c r="H455" i="32"/>
  <c r="M455" i="32"/>
  <c r="N455" i="32" s="1"/>
  <c r="O272" i="32"/>
  <c r="P272" i="32"/>
  <c r="Q272" i="32" s="1"/>
  <c r="Z688" i="32"/>
  <c r="Q43" i="34" s="1"/>
  <c r="AA688" i="32"/>
  <c r="AB688" i="32"/>
  <c r="X688" i="32"/>
  <c r="Y688" i="32"/>
  <c r="X364" i="32"/>
  <c r="AB364" i="32"/>
  <c r="Y364" i="32"/>
  <c r="Z364" i="32"/>
  <c r="J41" i="34" s="1"/>
  <c r="AA364" i="32"/>
  <c r="H132" i="32" l="1"/>
  <c r="M132" i="32"/>
  <c r="N132" i="32" s="1"/>
  <c r="Y130" i="32"/>
  <c r="AA130" i="32"/>
  <c r="Z130" i="32"/>
  <c r="E37" i="34" s="1"/>
  <c r="X130" i="32"/>
  <c r="AB130" i="32"/>
  <c r="O131" i="32"/>
  <c r="P131" i="32"/>
  <c r="Q131" i="32" s="1"/>
  <c r="G133" i="32"/>
  <c r="K133" i="32"/>
  <c r="F134" i="32"/>
  <c r="V1058" i="32"/>
  <c r="T1058" i="32"/>
  <c r="U1058" i="32"/>
  <c r="P1058" i="32"/>
  <c r="Q1058" i="32" s="1"/>
  <c r="R1058" i="32"/>
  <c r="W1058" i="32"/>
  <c r="S1058" i="32"/>
  <c r="V1059" i="32"/>
  <c r="T1059" i="32"/>
  <c r="W1059" i="32"/>
  <c r="R1059" i="32"/>
  <c r="S1059" i="32"/>
  <c r="U1059" i="32"/>
  <c r="P1059" i="32"/>
  <c r="Q1059" i="32" s="1"/>
  <c r="R1056" i="32"/>
  <c r="W1056" i="32"/>
  <c r="S1056" i="32"/>
  <c r="P1056" i="32"/>
  <c r="Q1056" i="32" s="1"/>
  <c r="V1056" i="32"/>
  <c r="T1056" i="32"/>
  <c r="U1056" i="32"/>
  <c r="R1053" i="32"/>
  <c r="S1053" i="32"/>
  <c r="U1053" i="32"/>
  <c r="V1053" i="32"/>
  <c r="T1053" i="32"/>
  <c r="W1053" i="32"/>
  <c r="P1053" i="32"/>
  <c r="Q1053" i="32" s="1"/>
  <c r="T1051" i="32"/>
  <c r="S1051" i="32"/>
  <c r="R1051" i="32"/>
  <c r="W1051" i="32"/>
  <c r="U1051" i="32"/>
  <c r="V1051" i="32"/>
  <c r="P1051" i="32"/>
  <c r="Q1051" i="32" s="1"/>
  <c r="U1050" i="32"/>
  <c r="T1050" i="32"/>
  <c r="W1050" i="32"/>
  <c r="S1050" i="32"/>
  <c r="V1050" i="32"/>
  <c r="R1050" i="32"/>
  <c r="P1050" i="32"/>
  <c r="Q1050" i="32" s="1"/>
  <c r="V1052" i="32"/>
  <c r="T1052" i="32"/>
  <c r="U1052" i="32"/>
  <c r="P1052" i="32"/>
  <c r="Q1052" i="32" s="1"/>
  <c r="R1052" i="32"/>
  <c r="W1052" i="32"/>
  <c r="S1052" i="32"/>
  <c r="R1057" i="32"/>
  <c r="S1057" i="32"/>
  <c r="U1057" i="32"/>
  <c r="P1057" i="32"/>
  <c r="Q1057" i="32" s="1"/>
  <c r="V1057" i="32"/>
  <c r="T1057" i="32"/>
  <c r="W1057" i="32"/>
  <c r="R1055" i="32"/>
  <c r="S1055" i="32"/>
  <c r="U1055" i="32"/>
  <c r="V1055" i="32"/>
  <c r="T1055" i="32"/>
  <c r="W1055" i="32"/>
  <c r="P1055" i="32"/>
  <c r="Q1055" i="32" s="1"/>
  <c r="R1054" i="32"/>
  <c r="W1054" i="32"/>
  <c r="S1054" i="32"/>
  <c r="P1054" i="32"/>
  <c r="Q1054" i="32" s="1"/>
  <c r="V1054" i="32"/>
  <c r="T1054" i="32"/>
  <c r="U1054" i="32"/>
  <c r="N39" i="31"/>
  <c r="L40" i="31"/>
  <c r="J40" i="31"/>
  <c r="K40" i="31" s="1"/>
  <c r="M40" i="31"/>
  <c r="G42" i="41"/>
  <c r="F41" i="31"/>
  <c r="L41" i="41"/>
  <c r="I41" i="31" s="1"/>
  <c r="W321" i="32"/>
  <c r="S505" i="32"/>
  <c r="V458" i="32"/>
  <c r="W412" i="32"/>
  <c r="T321" i="32"/>
  <c r="K643" i="32"/>
  <c r="G643" i="32"/>
  <c r="F644" i="32"/>
  <c r="P641" i="32"/>
  <c r="Q641" i="32" s="1"/>
  <c r="O641" i="32"/>
  <c r="M642" i="32"/>
  <c r="N642" i="32" s="1"/>
  <c r="H642" i="32"/>
  <c r="V644" i="32"/>
  <c r="T644" i="32"/>
  <c r="U644" i="32"/>
  <c r="W644" i="32"/>
  <c r="R644" i="32"/>
  <c r="S644" i="32"/>
  <c r="X640" i="32"/>
  <c r="AA640" i="32"/>
  <c r="Z640" i="32"/>
  <c r="P41" i="34" s="1"/>
  <c r="Y640" i="32"/>
  <c r="AB640" i="32"/>
  <c r="F505" i="32"/>
  <c r="G505" i="32" s="1"/>
  <c r="U505" i="32"/>
  <c r="S550" i="32"/>
  <c r="R321" i="32"/>
  <c r="S368" i="32"/>
  <c r="V369" i="32"/>
  <c r="T368" i="32"/>
  <c r="S369" i="32"/>
  <c r="W368" i="32"/>
  <c r="T596" i="32"/>
  <c r="V596" i="32"/>
  <c r="U596" i="32"/>
  <c r="T369" i="32"/>
  <c r="T505" i="32"/>
  <c r="R596" i="32"/>
  <c r="S596" i="32"/>
  <c r="W458" i="32"/>
  <c r="S412" i="32"/>
  <c r="R368" i="32"/>
  <c r="U368" i="32"/>
  <c r="K504" i="32"/>
  <c r="T458" i="32"/>
  <c r="G321" i="32"/>
  <c r="K321" i="32"/>
  <c r="L551" i="32"/>
  <c r="T551" i="32" s="1"/>
  <c r="H456" i="32"/>
  <c r="M456" i="32"/>
  <c r="N456" i="32" s="1"/>
  <c r="X546" i="32"/>
  <c r="AB546" i="32"/>
  <c r="Z546" i="32"/>
  <c r="N39" i="34" s="1"/>
  <c r="Y546" i="32"/>
  <c r="AA546" i="32"/>
  <c r="G549" i="32"/>
  <c r="K549" i="32"/>
  <c r="AB547" i="32"/>
  <c r="AA547" i="32"/>
  <c r="Y547" i="32"/>
  <c r="Z547" i="32"/>
  <c r="N40" i="34" s="1"/>
  <c r="X547" i="32"/>
  <c r="O409" i="32"/>
  <c r="P409" i="32"/>
  <c r="Q409" i="32" s="1"/>
  <c r="L507" i="32"/>
  <c r="S507" i="32" s="1"/>
  <c r="P691" i="32"/>
  <c r="Q691" i="32" s="1"/>
  <c r="O691" i="32"/>
  <c r="H86" i="32"/>
  <c r="M86" i="32"/>
  <c r="N86" i="32" s="1"/>
  <c r="P502" i="32"/>
  <c r="Q502" i="32" s="1"/>
  <c r="O502" i="32"/>
  <c r="AA84" i="32"/>
  <c r="Y84" i="32"/>
  <c r="AB84" i="32"/>
  <c r="X84" i="32"/>
  <c r="Z84" i="32"/>
  <c r="D37" i="34" s="1"/>
  <c r="H503" i="32"/>
  <c r="M503" i="32"/>
  <c r="N503" i="32" s="1"/>
  <c r="M367" i="32"/>
  <c r="N367" i="32" s="1"/>
  <c r="H367" i="32"/>
  <c r="G182" i="32"/>
  <c r="K182" i="32"/>
  <c r="F183" i="32"/>
  <c r="L459" i="32"/>
  <c r="T459" i="32" s="1"/>
  <c r="Z737" i="32"/>
  <c r="R46" i="34" s="1"/>
  <c r="AA737" i="32"/>
  <c r="AB737" i="32"/>
  <c r="Y737" i="32"/>
  <c r="X737" i="32"/>
  <c r="K369" i="32"/>
  <c r="G369" i="32"/>
  <c r="W369" i="32"/>
  <c r="W505" i="32"/>
  <c r="V505" i="32"/>
  <c r="K41" i="32"/>
  <c r="G41" i="32"/>
  <c r="F42" i="32"/>
  <c r="O365" i="32"/>
  <c r="P365" i="32"/>
  <c r="Q365" i="32" s="1"/>
  <c r="G596" i="32"/>
  <c r="K596" i="32"/>
  <c r="H228" i="32"/>
  <c r="M228" i="32"/>
  <c r="N228" i="32" s="1"/>
  <c r="U458" i="32"/>
  <c r="S458" i="32"/>
  <c r="Z226" i="32"/>
  <c r="G41" i="34" s="1"/>
  <c r="AA226" i="32"/>
  <c r="Y226" i="32"/>
  <c r="X226" i="32"/>
  <c r="AB226" i="32"/>
  <c r="L506" i="32"/>
  <c r="U506" i="32" s="1"/>
  <c r="F506" i="32"/>
  <c r="U412" i="32"/>
  <c r="K368" i="32"/>
  <c r="G368" i="32"/>
  <c r="Y179" i="32"/>
  <c r="Z179" i="32"/>
  <c r="F40" i="34" s="1"/>
  <c r="AA179" i="32"/>
  <c r="X179" i="32"/>
  <c r="AB179" i="32"/>
  <c r="F550" i="32"/>
  <c r="W550" i="32"/>
  <c r="V550" i="32"/>
  <c r="G320" i="32"/>
  <c r="K320" i="32"/>
  <c r="U321" i="32"/>
  <c r="V321" i="32"/>
  <c r="M595" i="32"/>
  <c r="N595" i="32" s="1"/>
  <c r="H595" i="32"/>
  <c r="O455" i="32"/>
  <c r="P455" i="32"/>
  <c r="Q455" i="32" s="1"/>
  <c r="G457" i="32"/>
  <c r="K457" i="32"/>
  <c r="O85" i="32"/>
  <c r="P85" i="32"/>
  <c r="Q85" i="32" s="1"/>
  <c r="G229" i="32"/>
  <c r="K229" i="32"/>
  <c r="F230" i="32"/>
  <c r="L323" i="32"/>
  <c r="T323" i="32" s="1"/>
  <c r="P319" i="32"/>
  <c r="Q319" i="32" s="1"/>
  <c r="O319" i="32"/>
  <c r="O39" i="32"/>
  <c r="P39" i="32"/>
  <c r="Q39" i="32" s="1"/>
  <c r="O180" i="32"/>
  <c r="P180" i="32"/>
  <c r="Q180" i="32" s="1"/>
  <c r="R369" i="32"/>
  <c r="AB38" i="32"/>
  <c r="Z38" i="32"/>
  <c r="C37" i="34" s="1"/>
  <c r="X38" i="32"/>
  <c r="Y38" i="32"/>
  <c r="AA38" i="32"/>
  <c r="G275" i="32"/>
  <c r="K275" i="32"/>
  <c r="F276" i="32"/>
  <c r="L413" i="32"/>
  <c r="T413" i="32" s="1"/>
  <c r="Z689" i="32"/>
  <c r="Q44" i="34" s="1"/>
  <c r="AA689" i="32"/>
  <c r="Y689" i="32"/>
  <c r="AB689" i="32"/>
  <c r="X689" i="32"/>
  <c r="V412" i="32"/>
  <c r="T412" i="32"/>
  <c r="F597" i="32"/>
  <c r="R550" i="32"/>
  <c r="T550" i="32"/>
  <c r="K87" i="32"/>
  <c r="G87" i="32"/>
  <c r="F88" i="32"/>
  <c r="AA593" i="32"/>
  <c r="AB593" i="32"/>
  <c r="X593" i="32"/>
  <c r="Y593" i="32"/>
  <c r="Z593" i="32"/>
  <c r="O40" i="34" s="1"/>
  <c r="O273" i="32"/>
  <c r="P273" i="32"/>
  <c r="Q273" i="32" s="1"/>
  <c r="O690" i="32"/>
  <c r="P690" i="32"/>
  <c r="Q690" i="32" s="1"/>
  <c r="Y501" i="32"/>
  <c r="X501" i="32"/>
  <c r="Z501" i="32"/>
  <c r="M40" i="34" s="1"/>
  <c r="AA501" i="32"/>
  <c r="AB501" i="32"/>
  <c r="Z272" i="32"/>
  <c r="H41" i="34" s="1"/>
  <c r="X272" i="32"/>
  <c r="AB272" i="32"/>
  <c r="Y272" i="32"/>
  <c r="AA272" i="32"/>
  <c r="L322" i="32"/>
  <c r="S322" i="32" s="1"/>
  <c r="F322" i="32"/>
  <c r="M181" i="32"/>
  <c r="N181" i="32" s="1"/>
  <c r="H181" i="32"/>
  <c r="AA408" i="32"/>
  <c r="Y408" i="32"/>
  <c r="Z408" i="32"/>
  <c r="K39" i="34" s="1"/>
  <c r="AB408" i="32"/>
  <c r="X408" i="32"/>
  <c r="O227" i="32"/>
  <c r="P227" i="32"/>
  <c r="Q227" i="32" s="1"/>
  <c r="P548" i="32"/>
  <c r="Q548" i="32" s="1"/>
  <c r="O548" i="32"/>
  <c r="O366" i="32"/>
  <c r="P366" i="32"/>
  <c r="Q366" i="32" s="1"/>
  <c r="G411" i="32"/>
  <c r="K411" i="32"/>
  <c r="H40" i="32"/>
  <c r="M40" i="32"/>
  <c r="N40" i="32" s="1"/>
  <c r="O594" i="32"/>
  <c r="P594" i="32"/>
  <c r="Q594" i="32" s="1"/>
  <c r="M274" i="32"/>
  <c r="N274" i="32" s="1"/>
  <c r="H274" i="32"/>
  <c r="F458" i="32"/>
  <c r="X318" i="32"/>
  <c r="AA318" i="32"/>
  <c r="AB318" i="32"/>
  <c r="Y318" i="32"/>
  <c r="Z318" i="32"/>
  <c r="I41" i="34" s="1"/>
  <c r="F412" i="32"/>
  <c r="L597" i="32"/>
  <c r="S597" i="32" s="1"/>
  <c r="M410" i="32"/>
  <c r="N410" i="32" s="1"/>
  <c r="H410" i="32"/>
  <c r="H504" i="32"/>
  <c r="M504" i="32"/>
  <c r="N504" i="32" s="1"/>
  <c r="K505" i="32" l="1"/>
  <c r="G134" i="32"/>
  <c r="F135" i="32"/>
  <c r="K134" i="32"/>
  <c r="M133" i="32"/>
  <c r="N133" i="32" s="1"/>
  <c r="H133" i="32"/>
  <c r="O132" i="32"/>
  <c r="P132" i="32"/>
  <c r="Q132" i="32" s="1"/>
  <c r="X131" i="32"/>
  <c r="Z131" i="32"/>
  <c r="E38" i="34" s="1"/>
  <c r="Y131" i="32"/>
  <c r="AB131" i="32"/>
  <c r="AA131" i="32"/>
  <c r="L1100" i="32"/>
  <c r="L1098" i="32"/>
  <c r="L1102" i="32"/>
  <c r="L1105" i="32"/>
  <c r="L1101" i="32"/>
  <c r="L1099" i="32"/>
  <c r="L1103" i="32"/>
  <c r="L1104" i="32"/>
  <c r="X1052" i="32"/>
  <c r="AB1052" i="32"/>
  <c r="Y1052" i="32"/>
  <c r="AA1052" i="32"/>
  <c r="Z1052" i="32"/>
  <c r="Y39" i="34" s="1"/>
  <c r="Z1050" i="32"/>
  <c r="Y37" i="34" s="1"/>
  <c r="Y1050" i="32"/>
  <c r="AB1050" i="32"/>
  <c r="AA1050" i="32"/>
  <c r="X1050" i="32"/>
  <c r="AA1053" i="32"/>
  <c r="Z1053" i="32"/>
  <c r="Y40" i="34" s="1"/>
  <c r="AB1053" i="32"/>
  <c r="X1053" i="32"/>
  <c r="Y1053" i="32"/>
  <c r="AA1056" i="32"/>
  <c r="Z1056" i="32"/>
  <c r="Y43" i="34" s="1"/>
  <c r="X1056" i="32"/>
  <c r="AB1056" i="32"/>
  <c r="Y1056" i="32"/>
  <c r="X1059" i="32"/>
  <c r="Y1059" i="32"/>
  <c r="AA1059" i="32"/>
  <c r="Z1059" i="32"/>
  <c r="Y46" i="34" s="1"/>
  <c r="AB1059" i="32"/>
  <c r="AB1058" i="32"/>
  <c r="Y1058" i="32"/>
  <c r="AA1058" i="32"/>
  <c r="Z1058" i="32"/>
  <c r="Y45" i="34" s="1"/>
  <c r="X1058" i="32"/>
  <c r="Y1054" i="32"/>
  <c r="AA1054" i="32"/>
  <c r="Z1054" i="32"/>
  <c r="Y41" i="34" s="1"/>
  <c r="X1054" i="32"/>
  <c r="AB1054" i="32"/>
  <c r="AA1055" i="32"/>
  <c r="Z1055" i="32"/>
  <c r="Y42" i="34" s="1"/>
  <c r="AB1055" i="32"/>
  <c r="X1055" i="32"/>
  <c r="Y1055" i="32"/>
  <c r="AA1057" i="32"/>
  <c r="Z1057" i="32"/>
  <c r="Y44" i="34" s="1"/>
  <c r="AB1057" i="32"/>
  <c r="X1057" i="32"/>
  <c r="Y1057" i="32"/>
  <c r="X1051" i="32"/>
  <c r="AB1051" i="32"/>
  <c r="AA1051" i="32"/>
  <c r="Z1051" i="32"/>
  <c r="Y38" i="34" s="1"/>
  <c r="Y1051" i="32"/>
  <c r="L42" i="41"/>
  <c r="I42" i="31" s="1"/>
  <c r="F42" i="31"/>
  <c r="G43" i="41"/>
  <c r="J41" i="31"/>
  <c r="K41" i="31" s="1"/>
  <c r="M41" i="31"/>
  <c r="L41" i="31"/>
  <c r="N40" i="31"/>
  <c r="V322" i="32"/>
  <c r="W322" i="32"/>
  <c r="F413" i="32"/>
  <c r="K413" i="32" s="1"/>
  <c r="P642" i="32"/>
  <c r="Q642" i="32" s="1"/>
  <c r="O642" i="32"/>
  <c r="Z641" i="32"/>
  <c r="P42" i="34" s="1"/>
  <c r="AB641" i="32"/>
  <c r="X641" i="32"/>
  <c r="Y641" i="32"/>
  <c r="AA641" i="32"/>
  <c r="M643" i="32"/>
  <c r="N643" i="32" s="1"/>
  <c r="H643" i="32"/>
  <c r="G644" i="32"/>
  <c r="F645" i="32"/>
  <c r="K644" i="32"/>
  <c r="U323" i="32"/>
  <c r="S323" i="32"/>
  <c r="R323" i="32"/>
  <c r="W323" i="32"/>
  <c r="R322" i="32"/>
  <c r="F551" i="32"/>
  <c r="K551" i="32" s="1"/>
  <c r="V323" i="32"/>
  <c r="T507" i="32"/>
  <c r="F459" i="32"/>
  <c r="G459" i="32" s="1"/>
  <c r="V506" i="32"/>
  <c r="U551" i="32"/>
  <c r="R506" i="32"/>
  <c r="W507" i="32"/>
  <c r="S551" i="32"/>
  <c r="W597" i="32"/>
  <c r="T597" i="32"/>
  <c r="V459" i="32"/>
  <c r="U507" i="32"/>
  <c r="V551" i="32"/>
  <c r="G413" i="32"/>
  <c r="Y594" i="32"/>
  <c r="X594" i="32"/>
  <c r="AB594" i="32"/>
  <c r="AA594" i="32"/>
  <c r="Z594" i="32"/>
  <c r="O41" i="34" s="1"/>
  <c r="H275" i="32"/>
  <c r="M275" i="32"/>
  <c r="N275" i="32" s="1"/>
  <c r="Y319" i="32"/>
  <c r="X319" i="32"/>
  <c r="Z319" i="32"/>
  <c r="I42" i="34" s="1"/>
  <c r="AA319" i="32"/>
  <c r="AB319" i="32"/>
  <c r="H229" i="32"/>
  <c r="M229" i="32"/>
  <c r="N229" i="32" s="1"/>
  <c r="H457" i="32"/>
  <c r="M457" i="32"/>
  <c r="N457" i="32" s="1"/>
  <c r="O595" i="32"/>
  <c r="P595" i="32"/>
  <c r="Q595" i="32" s="1"/>
  <c r="H320" i="32"/>
  <c r="M320" i="32"/>
  <c r="N320" i="32" s="1"/>
  <c r="G506" i="32"/>
  <c r="K506" i="32"/>
  <c r="O228" i="32"/>
  <c r="P228" i="32"/>
  <c r="Q228" i="32" s="1"/>
  <c r="AA365" i="32"/>
  <c r="Z365" i="32"/>
  <c r="J42" i="34" s="1"/>
  <c r="Y365" i="32"/>
  <c r="X365" i="32"/>
  <c r="AB365" i="32"/>
  <c r="H369" i="32"/>
  <c r="M369" i="32"/>
  <c r="N369" i="32" s="1"/>
  <c r="K183" i="32"/>
  <c r="G183" i="32"/>
  <c r="F184" i="32"/>
  <c r="O367" i="32"/>
  <c r="P367" i="32"/>
  <c r="Q367" i="32" s="1"/>
  <c r="F507" i="32"/>
  <c r="L460" i="32"/>
  <c r="W460" i="32" s="1"/>
  <c r="V597" i="32"/>
  <c r="U597" i="32"/>
  <c r="K458" i="32"/>
  <c r="G458" i="32"/>
  <c r="M411" i="32"/>
  <c r="N411" i="32" s="1"/>
  <c r="H411" i="32"/>
  <c r="AA548" i="32"/>
  <c r="Z548" i="32"/>
  <c r="N41" i="34" s="1"/>
  <c r="AB548" i="32"/>
  <c r="Y548" i="32"/>
  <c r="X548" i="32"/>
  <c r="U322" i="32"/>
  <c r="L553" i="32"/>
  <c r="W553" i="32" s="1"/>
  <c r="M505" i="32"/>
  <c r="N505" i="32" s="1"/>
  <c r="H505" i="32"/>
  <c r="G88" i="32"/>
  <c r="K88" i="32"/>
  <c r="F89" i="32"/>
  <c r="W413" i="32"/>
  <c r="Z39" i="32"/>
  <c r="C38" i="34" s="1"/>
  <c r="X39" i="32"/>
  <c r="AA39" i="32"/>
  <c r="AB39" i="32"/>
  <c r="Y39" i="32"/>
  <c r="AB85" i="32"/>
  <c r="X85" i="32"/>
  <c r="Y85" i="32"/>
  <c r="Z85" i="32"/>
  <c r="D38" i="34" s="1"/>
  <c r="AA85" i="32"/>
  <c r="Z455" i="32"/>
  <c r="L40" i="34" s="1"/>
  <c r="X455" i="32"/>
  <c r="AA455" i="32"/>
  <c r="Y455" i="32"/>
  <c r="AB455" i="32"/>
  <c r="H368" i="32"/>
  <c r="M368" i="32"/>
  <c r="N368" i="32" s="1"/>
  <c r="W506" i="32"/>
  <c r="S506" i="32"/>
  <c r="R459" i="32"/>
  <c r="S459" i="32"/>
  <c r="U459" i="32"/>
  <c r="O503" i="32"/>
  <c r="P503" i="32"/>
  <c r="Q503" i="32" s="1"/>
  <c r="X502" i="32"/>
  <c r="Z502" i="32"/>
  <c r="M41" i="34" s="1"/>
  <c r="AA502" i="32"/>
  <c r="AB502" i="32"/>
  <c r="Y502" i="32"/>
  <c r="X691" i="32"/>
  <c r="AA691" i="32"/>
  <c r="Y691" i="32"/>
  <c r="AB691" i="32"/>
  <c r="Z691" i="32"/>
  <c r="Q46" i="34" s="1"/>
  <c r="R507" i="32"/>
  <c r="V507" i="32"/>
  <c r="X409" i="32"/>
  <c r="Y409" i="32"/>
  <c r="AB409" i="32"/>
  <c r="AA409" i="32"/>
  <c r="Z409" i="32"/>
  <c r="K40" i="34" s="1"/>
  <c r="P456" i="32"/>
  <c r="Q456" i="32" s="1"/>
  <c r="O456" i="32"/>
  <c r="K322" i="32"/>
  <c r="G322" i="32"/>
  <c r="K597" i="32"/>
  <c r="G597" i="32"/>
  <c r="O40" i="32"/>
  <c r="P40" i="32"/>
  <c r="Q40" i="32" s="1"/>
  <c r="AB366" i="32"/>
  <c r="Z366" i="32"/>
  <c r="J43" i="34" s="1"/>
  <c r="Y366" i="32"/>
  <c r="AA366" i="32"/>
  <c r="X366" i="32"/>
  <c r="AB227" i="32"/>
  <c r="Y227" i="32"/>
  <c r="AA227" i="32"/>
  <c r="Z227" i="32"/>
  <c r="G42" i="34" s="1"/>
  <c r="X227" i="32"/>
  <c r="O181" i="32"/>
  <c r="P181" i="32"/>
  <c r="Q181" i="32" s="1"/>
  <c r="F552" i="32"/>
  <c r="L552" i="32"/>
  <c r="U552" i="32" s="1"/>
  <c r="AA273" i="32"/>
  <c r="Z273" i="32"/>
  <c r="H42" i="34" s="1"/>
  <c r="Y273" i="32"/>
  <c r="X273" i="32"/>
  <c r="AB273" i="32"/>
  <c r="H87" i="32"/>
  <c r="M87" i="32"/>
  <c r="N87" i="32" s="1"/>
  <c r="L599" i="32"/>
  <c r="S599" i="32" s="1"/>
  <c r="V413" i="32"/>
  <c r="R413" i="32"/>
  <c r="G276" i="32"/>
  <c r="K276" i="32"/>
  <c r="F277" i="32"/>
  <c r="F323" i="32"/>
  <c r="G230" i="32"/>
  <c r="K230" i="32"/>
  <c r="F231" i="32"/>
  <c r="L415" i="32"/>
  <c r="U415" i="32" s="1"/>
  <c r="K42" i="32"/>
  <c r="G42" i="32"/>
  <c r="F43" i="32"/>
  <c r="M182" i="32"/>
  <c r="N182" i="32" s="1"/>
  <c r="H182" i="32"/>
  <c r="O86" i="32"/>
  <c r="P86" i="32"/>
  <c r="Q86" i="32" s="1"/>
  <c r="W551" i="32"/>
  <c r="K412" i="32"/>
  <c r="G412" i="32"/>
  <c r="Y690" i="32"/>
  <c r="AB690" i="32"/>
  <c r="AA690" i="32"/>
  <c r="X690" i="32"/>
  <c r="Z690" i="32"/>
  <c r="Q45" i="34" s="1"/>
  <c r="O504" i="32"/>
  <c r="P504" i="32"/>
  <c r="Q504" i="32" s="1"/>
  <c r="O410" i="32"/>
  <c r="P410" i="32"/>
  <c r="Q410" i="32" s="1"/>
  <c r="R597" i="32"/>
  <c r="O274" i="32"/>
  <c r="P274" i="32"/>
  <c r="Q274" i="32" s="1"/>
  <c r="T322" i="32"/>
  <c r="L598" i="32"/>
  <c r="S598" i="32" s="1"/>
  <c r="F598" i="32"/>
  <c r="U413" i="32"/>
  <c r="S413" i="32"/>
  <c r="X180" i="32"/>
  <c r="Y180" i="32"/>
  <c r="AA180" i="32"/>
  <c r="Z180" i="32"/>
  <c r="F41" i="34" s="1"/>
  <c r="AB180" i="32"/>
  <c r="K550" i="32"/>
  <c r="G550" i="32"/>
  <c r="T506" i="32"/>
  <c r="L414" i="32"/>
  <c r="T414" i="32" s="1"/>
  <c r="M596" i="32"/>
  <c r="N596" i="32" s="1"/>
  <c r="H596" i="32"/>
  <c r="H41" i="32"/>
  <c r="M41" i="32"/>
  <c r="N41" i="32" s="1"/>
  <c r="W459" i="32"/>
  <c r="M549" i="32"/>
  <c r="N549" i="32" s="1"/>
  <c r="H549" i="32"/>
  <c r="L461" i="32"/>
  <c r="S461" i="32" s="1"/>
  <c r="R551" i="32"/>
  <c r="H321" i="32"/>
  <c r="M321" i="32"/>
  <c r="N321" i="32" s="1"/>
  <c r="AA132" i="32" l="1"/>
  <c r="Y132" i="32"/>
  <c r="X132" i="32"/>
  <c r="AB132" i="32"/>
  <c r="Z132" i="32"/>
  <c r="E39" i="34" s="1"/>
  <c r="O133" i="32"/>
  <c r="P133" i="32"/>
  <c r="Q133" i="32" s="1"/>
  <c r="F136" i="32"/>
  <c r="G135" i="32"/>
  <c r="K135" i="32"/>
  <c r="H134" i="32"/>
  <c r="M134" i="32"/>
  <c r="N134" i="32" s="1"/>
  <c r="K459" i="32"/>
  <c r="V1104" i="32"/>
  <c r="T1104" i="32"/>
  <c r="U1104" i="32"/>
  <c r="R1104" i="32"/>
  <c r="W1104" i="32"/>
  <c r="S1104" i="32"/>
  <c r="P1104" i="32"/>
  <c r="Q1104" i="32" s="1"/>
  <c r="U1099" i="32"/>
  <c r="V1099" i="32"/>
  <c r="S1099" i="32"/>
  <c r="P1099" i="32"/>
  <c r="Q1099" i="32" s="1"/>
  <c r="T1099" i="32"/>
  <c r="W1099" i="32"/>
  <c r="R1099" i="32"/>
  <c r="S1105" i="32"/>
  <c r="T1105" i="32"/>
  <c r="U1105" i="32"/>
  <c r="W1105" i="32"/>
  <c r="V1105" i="32"/>
  <c r="R1105" i="32"/>
  <c r="P1105" i="32"/>
  <c r="Q1105" i="32" s="1"/>
  <c r="V1098" i="32"/>
  <c r="R1098" i="32"/>
  <c r="S1098" i="32"/>
  <c r="P1098" i="32"/>
  <c r="Q1098" i="32" s="1"/>
  <c r="T1098" i="32"/>
  <c r="W1098" i="32"/>
  <c r="U1098" i="32"/>
  <c r="W1103" i="32"/>
  <c r="V1103" i="32"/>
  <c r="R1103" i="32"/>
  <c r="P1103" i="32"/>
  <c r="Q1103" i="32" s="1"/>
  <c r="T1103" i="32"/>
  <c r="S1103" i="32"/>
  <c r="U1103" i="32"/>
  <c r="U1101" i="32"/>
  <c r="W1101" i="32"/>
  <c r="V1101" i="32"/>
  <c r="T1101" i="32"/>
  <c r="R1101" i="32"/>
  <c r="S1101" i="32"/>
  <c r="P1101" i="32"/>
  <c r="Q1101" i="32" s="1"/>
  <c r="V1102" i="32"/>
  <c r="R1102" i="32"/>
  <c r="T1102" i="32"/>
  <c r="P1102" i="32"/>
  <c r="Q1102" i="32" s="1"/>
  <c r="U1102" i="32"/>
  <c r="S1102" i="32"/>
  <c r="W1102" i="32"/>
  <c r="V1100" i="32"/>
  <c r="R1100" i="32"/>
  <c r="T1100" i="32"/>
  <c r="S1100" i="32"/>
  <c r="U1100" i="32"/>
  <c r="W1100" i="32"/>
  <c r="P1100" i="32"/>
  <c r="Q1100" i="32" s="1"/>
  <c r="G551" i="32"/>
  <c r="H551" i="32" s="1"/>
  <c r="V42" i="34"/>
  <c r="V46" i="34"/>
  <c r="V38" i="34"/>
  <c r="V41" i="34"/>
  <c r="V45" i="34"/>
  <c r="J42" i="31"/>
  <c r="K42" i="31" s="1"/>
  <c r="M42" i="31"/>
  <c r="L42" i="31"/>
  <c r="V40" i="34"/>
  <c r="V44" i="34"/>
  <c r="N41" i="31"/>
  <c r="V39" i="34"/>
  <c r="V43" i="34"/>
  <c r="G44" i="41"/>
  <c r="L43" i="41"/>
  <c r="I43" i="31" s="1"/>
  <c r="F43" i="31"/>
  <c r="F414" i="32"/>
  <c r="T460" i="32"/>
  <c r="V460" i="32"/>
  <c r="R460" i="32"/>
  <c r="F460" i="32"/>
  <c r="F461" i="32" s="1"/>
  <c r="K461" i="32" s="1"/>
  <c r="H644" i="32"/>
  <c r="M644" i="32"/>
  <c r="N644" i="32" s="1"/>
  <c r="P643" i="32"/>
  <c r="Q643" i="32" s="1"/>
  <c r="O643" i="32"/>
  <c r="R414" i="32"/>
  <c r="G645" i="32"/>
  <c r="K645" i="32"/>
  <c r="Z642" i="32"/>
  <c r="P43" i="34" s="1"/>
  <c r="AA642" i="32"/>
  <c r="AB642" i="32"/>
  <c r="Y642" i="32"/>
  <c r="X642" i="32"/>
  <c r="R599" i="32"/>
  <c r="V414" i="32"/>
  <c r="V599" i="32"/>
  <c r="W552" i="32"/>
  <c r="T599" i="32"/>
  <c r="U460" i="32"/>
  <c r="W414" i="32"/>
  <c r="U414" i="32"/>
  <c r="S414" i="32"/>
  <c r="S460" i="32"/>
  <c r="V598" i="32"/>
  <c r="W461" i="32"/>
  <c r="U598" i="32"/>
  <c r="W598" i="32"/>
  <c r="W599" i="32"/>
  <c r="R598" i="32"/>
  <c r="T598" i="32"/>
  <c r="Z504" i="32"/>
  <c r="M43" i="34" s="1"/>
  <c r="AA504" i="32"/>
  <c r="Y504" i="32"/>
  <c r="AB504" i="32"/>
  <c r="X504" i="32"/>
  <c r="O182" i="32"/>
  <c r="P182" i="32"/>
  <c r="Q182" i="32" s="1"/>
  <c r="G323" i="32"/>
  <c r="K323" i="32"/>
  <c r="Z456" i="32"/>
  <c r="L41" i="34" s="1"/>
  <c r="X456" i="32"/>
  <c r="AB456" i="32"/>
  <c r="Y456" i="32"/>
  <c r="AA456" i="32"/>
  <c r="O411" i="32"/>
  <c r="P411" i="32"/>
  <c r="Q411" i="32" s="1"/>
  <c r="G507" i="32"/>
  <c r="K507" i="32"/>
  <c r="H183" i="32"/>
  <c r="M183" i="32"/>
  <c r="N183" i="32" s="1"/>
  <c r="P369" i="32"/>
  <c r="Q369" i="32" s="1"/>
  <c r="O369" i="32"/>
  <c r="O275" i="32"/>
  <c r="P275" i="32"/>
  <c r="Q275" i="32" s="1"/>
  <c r="U461" i="32"/>
  <c r="R461" i="32"/>
  <c r="O549" i="32"/>
  <c r="P549" i="32"/>
  <c r="Q549" i="32" s="1"/>
  <c r="H550" i="32"/>
  <c r="M550" i="32"/>
  <c r="N550" i="32" s="1"/>
  <c r="G598" i="32"/>
  <c r="K598" i="32"/>
  <c r="Z86" i="32"/>
  <c r="D39" i="34" s="1"/>
  <c r="AA86" i="32"/>
  <c r="AB86" i="32"/>
  <c r="X86" i="32"/>
  <c r="Y86" i="32"/>
  <c r="G43" i="32"/>
  <c r="K43" i="32"/>
  <c r="F44" i="32"/>
  <c r="W415" i="32"/>
  <c r="K231" i="32"/>
  <c r="G231" i="32"/>
  <c r="G277" i="32"/>
  <c r="K277" i="32"/>
  <c r="F599" i="32"/>
  <c r="U599" i="32"/>
  <c r="V552" i="32"/>
  <c r="K552" i="32"/>
  <c r="G552" i="32"/>
  <c r="T552" i="32"/>
  <c r="M597" i="32"/>
  <c r="N597" i="32" s="1"/>
  <c r="H597" i="32"/>
  <c r="H322" i="32"/>
  <c r="M322" i="32"/>
  <c r="N322" i="32" s="1"/>
  <c r="P368" i="32"/>
  <c r="Q368" i="32" s="1"/>
  <c r="O368" i="32"/>
  <c r="M88" i="32"/>
  <c r="N88" i="32" s="1"/>
  <c r="H88" i="32"/>
  <c r="V553" i="32"/>
  <c r="S553" i="32"/>
  <c r="M458" i="32"/>
  <c r="N458" i="32" s="1"/>
  <c r="H458" i="32"/>
  <c r="AA367" i="32"/>
  <c r="Y367" i="32"/>
  <c r="AB367" i="32"/>
  <c r="X367" i="32"/>
  <c r="Z367" i="32"/>
  <c r="J44" i="34" s="1"/>
  <c r="Y595" i="32"/>
  <c r="AA595" i="32"/>
  <c r="Z595" i="32"/>
  <c r="O42" i="34" s="1"/>
  <c r="AB595" i="32"/>
  <c r="X595" i="32"/>
  <c r="O229" i="32"/>
  <c r="P229" i="32"/>
  <c r="Q229" i="32" s="1"/>
  <c r="M551" i="32"/>
  <c r="N551" i="32" s="1"/>
  <c r="R415" i="32"/>
  <c r="K460" i="32"/>
  <c r="V461" i="32"/>
  <c r="P596" i="32"/>
  <c r="Q596" i="32" s="1"/>
  <c r="O596" i="32"/>
  <c r="Z274" i="32"/>
  <c r="H43" i="34" s="1"/>
  <c r="AA274" i="32"/>
  <c r="AB274" i="32"/>
  <c r="Y274" i="32"/>
  <c r="X274" i="32"/>
  <c r="Z410" i="32"/>
  <c r="K41" i="34" s="1"/>
  <c r="AA410" i="32"/>
  <c r="AB410" i="32"/>
  <c r="X410" i="32"/>
  <c r="Y410" i="32"/>
  <c r="H42" i="32"/>
  <c r="M42" i="32"/>
  <c r="N42" i="32" s="1"/>
  <c r="T415" i="32"/>
  <c r="S415" i="32"/>
  <c r="R552" i="32"/>
  <c r="S552" i="32"/>
  <c r="AB503" i="32"/>
  <c r="Z503" i="32"/>
  <c r="M42" i="34" s="1"/>
  <c r="Y503" i="32"/>
  <c r="X503" i="32"/>
  <c r="AA503" i="32"/>
  <c r="R553" i="32"/>
  <c r="U553" i="32"/>
  <c r="M506" i="32"/>
  <c r="N506" i="32" s="1"/>
  <c r="H506" i="32"/>
  <c r="O321" i="32"/>
  <c r="P321" i="32"/>
  <c r="Q321" i="32" s="1"/>
  <c r="T461" i="32"/>
  <c r="O41" i="32"/>
  <c r="P41" i="32"/>
  <c r="Q41" i="32" s="1"/>
  <c r="G414" i="32"/>
  <c r="K414" i="32"/>
  <c r="H412" i="32"/>
  <c r="M412" i="32"/>
  <c r="N412" i="32" s="1"/>
  <c r="V415" i="32"/>
  <c r="F415" i="32"/>
  <c r="M230" i="32"/>
  <c r="N230" i="32" s="1"/>
  <c r="H230" i="32"/>
  <c r="M276" i="32"/>
  <c r="N276" i="32" s="1"/>
  <c r="H276" i="32"/>
  <c r="O87" i="32"/>
  <c r="P87" i="32"/>
  <c r="Q87" i="32" s="1"/>
  <c r="Y181" i="32"/>
  <c r="AA181" i="32"/>
  <c r="Z181" i="32"/>
  <c r="F42" i="34" s="1"/>
  <c r="X181" i="32"/>
  <c r="AB181" i="32"/>
  <c r="Z40" i="32"/>
  <c r="C39" i="34" s="1"/>
  <c r="AA40" i="32"/>
  <c r="X40" i="32"/>
  <c r="Y40" i="32"/>
  <c r="AB40" i="32"/>
  <c r="G89" i="32"/>
  <c r="K89" i="32"/>
  <c r="F90" i="32"/>
  <c r="O505" i="32"/>
  <c r="P505" i="32"/>
  <c r="Q505" i="32" s="1"/>
  <c r="F553" i="32"/>
  <c r="T553" i="32"/>
  <c r="K184" i="32"/>
  <c r="G184" i="32"/>
  <c r="F185" i="32"/>
  <c r="M459" i="32"/>
  <c r="N459" i="32" s="1"/>
  <c r="H459" i="32"/>
  <c r="AB228" i="32"/>
  <c r="Z228" i="32"/>
  <c r="G43" i="34" s="1"/>
  <c r="X228" i="32"/>
  <c r="AA228" i="32"/>
  <c r="Y228" i="32"/>
  <c r="O320" i="32"/>
  <c r="P320" i="32"/>
  <c r="Q320" i="32" s="1"/>
  <c r="O457" i="32"/>
  <c r="P457" i="32"/>
  <c r="Q457" i="32" s="1"/>
  <c r="M413" i="32"/>
  <c r="N413" i="32" s="1"/>
  <c r="H413" i="32"/>
  <c r="AA133" i="32" l="1"/>
  <c r="Y133" i="32"/>
  <c r="AB133" i="32"/>
  <c r="Z133" i="32"/>
  <c r="E40" i="34" s="1"/>
  <c r="X133" i="32"/>
  <c r="K136" i="32"/>
  <c r="G136" i="32"/>
  <c r="F137" i="32"/>
  <c r="O134" i="32"/>
  <c r="P134" i="32"/>
  <c r="Q134" i="32" s="1"/>
  <c r="M135" i="32"/>
  <c r="N135" i="32" s="1"/>
  <c r="H135" i="32"/>
  <c r="G461" i="32"/>
  <c r="M461" i="32" s="1"/>
  <c r="N461" i="32" s="1"/>
  <c r="G460" i="32"/>
  <c r="AB1100" i="32"/>
  <c r="AA1100" i="32"/>
  <c r="X1100" i="32"/>
  <c r="Y1100" i="32"/>
  <c r="Z1100" i="32"/>
  <c r="Z41" i="34" s="1"/>
  <c r="Z1102" i="32"/>
  <c r="Z43" i="34" s="1"/>
  <c r="AB1102" i="32"/>
  <c r="AA1102" i="32"/>
  <c r="X1102" i="32"/>
  <c r="Y1102" i="32"/>
  <c r="AB1101" i="32"/>
  <c r="X1101" i="32"/>
  <c r="Z1101" i="32"/>
  <c r="Z42" i="34" s="1"/>
  <c r="Y1101" i="32"/>
  <c r="AA1101" i="32"/>
  <c r="X1103" i="32"/>
  <c r="Z1103" i="32"/>
  <c r="Z44" i="34" s="1"/>
  <c r="Y1103" i="32"/>
  <c r="AA1103" i="32"/>
  <c r="AB1103" i="32"/>
  <c r="Y1098" i="32"/>
  <c r="X1098" i="32"/>
  <c r="AA1098" i="32"/>
  <c r="Z1098" i="32"/>
  <c r="Z39" i="34" s="1"/>
  <c r="AB1098" i="32"/>
  <c r="Z1105" i="32"/>
  <c r="Z46" i="34" s="1"/>
  <c r="AA1105" i="32"/>
  <c r="AB1105" i="32"/>
  <c r="X1105" i="32"/>
  <c r="Y1105" i="32"/>
  <c r="X1099" i="32"/>
  <c r="Z1099" i="32"/>
  <c r="Z40" i="34" s="1"/>
  <c r="Y1099" i="32"/>
  <c r="AA1099" i="32"/>
  <c r="AB1099" i="32"/>
  <c r="Y1104" i="32"/>
  <c r="Z1104" i="32"/>
  <c r="Z45" i="34" s="1"/>
  <c r="AB1104" i="32"/>
  <c r="AA1104" i="32"/>
  <c r="X1104" i="32"/>
  <c r="L43" i="31"/>
  <c r="M43" i="31"/>
  <c r="J43" i="31"/>
  <c r="K43" i="31" s="1"/>
  <c r="F44" i="31"/>
  <c r="G45" i="41"/>
  <c r="L44" i="41"/>
  <c r="I44" i="31" s="1"/>
  <c r="N42" i="31"/>
  <c r="H645" i="32"/>
  <c r="M645" i="32"/>
  <c r="N645" i="32" s="1"/>
  <c r="P644" i="32"/>
  <c r="Q644" i="32" s="1"/>
  <c r="O644" i="32"/>
  <c r="AB643" i="32"/>
  <c r="X643" i="32"/>
  <c r="Z643" i="32"/>
  <c r="P44" i="34" s="1"/>
  <c r="Y643" i="32"/>
  <c r="AA643" i="32"/>
  <c r="AB457" i="32"/>
  <c r="Y457" i="32"/>
  <c r="AA457" i="32"/>
  <c r="Z457" i="32"/>
  <c r="L42" i="34" s="1"/>
  <c r="X457" i="32"/>
  <c r="H89" i="32"/>
  <c r="M89" i="32"/>
  <c r="N89" i="32" s="1"/>
  <c r="O413" i="32"/>
  <c r="P413" i="32"/>
  <c r="Q413" i="32" s="1"/>
  <c r="O230" i="32"/>
  <c r="P230" i="32"/>
  <c r="Q230" i="32" s="1"/>
  <c r="O412" i="32"/>
  <c r="P412" i="32"/>
  <c r="Q412" i="32" s="1"/>
  <c r="Z41" i="32"/>
  <c r="C40" i="34" s="1"/>
  <c r="X41" i="32"/>
  <c r="AA41" i="32"/>
  <c r="AB41" i="32"/>
  <c r="Y41" i="32"/>
  <c r="O42" i="32"/>
  <c r="P42" i="32"/>
  <c r="Q42" i="32" s="1"/>
  <c r="Y368" i="32"/>
  <c r="AA368" i="32"/>
  <c r="X368" i="32"/>
  <c r="Z368" i="32"/>
  <c r="J45" i="34" s="1"/>
  <c r="AB368" i="32"/>
  <c r="O597" i="32"/>
  <c r="P597" i="32"/>
  <c r="Q597" i="32" s="1"/>
  <c r="H277" i="32"/>
  <c r="M277" i="32"/>
  <c r="N277" i="32" s="1"/>
  <c r="K44" i="32"/>
  <c r="G44" i="32"/>
  <c r="F45" i="32"/>
  <c r="Y369" i="32"/>
  <c r="AB369" i="32"/>
  <c r="Z369" i="32"/>
  <c r="J46" i="34" s="1"/>
  <c r="AA369" i="32"/>
  <c r="X369" i="32"/>
  <c r="H507" i="32"/>
  <c r="M507" i="32"/>
  <c r="N507" i="32" s="1"/>
  <c r="X505" i="32"/>
  <c r="AB505" i="32"/>
  <c r="AA505" i="32"/>
  <c r="Y505" i="32"/>
  <c r="Z505" i="32"/>
  <c r="M44" i="34" s="1"/>
  <c r="M414" i="32"/>
  <c r="N414" i="32" s="1"/>
  <c r="H414" i="32"/>
  <c r="M460" i="32"/>
  <c r="N460" i="32" s="1"/>
  <c r="H460" i="32"/>
  <c r="AB320" i="32"/>
  <c r="Z320" i="32"/>
  <c r="I43" i="34" s="1"/>
  <c r="X320" i="32"/>
  <c r="AA320" i="32"/>
  <c r="Y320" i="32"/>
  <c r="O459" i="32"/>
  <c r="P459" i="32"/>
  <c r="Q459" i="32" s="1"/>
  <c r="K90" i="32"/>
  <c r="G90" i="32"/>
  <c r="F91" i="32"/>
  <c r="K415" i="32"/>
  <c r="G415" i="32"/>
  <c r="X321" i="32"/>
  <c r="AA321" i="32"/>
  <c r="AB321" i="32"/>
  <c r="Y321" i="32"/>
  <c r="Z321" i="32"/>
  <c r="I44" i="34" s="1"/>
  <c r="AB596" i="32"/>
  <c r="AA596" i="32"/>
  <c r="Z596" i="32"/>
  <c r="O43" i="34" s="1"/>
  <c r="Y596" i="32"/>
  <c r="X596" i="32"/>
  <c r="O551" i="32"/>
  <c r="P551" i="32"/>
  <c r="Q551" i="32" s="1"/>
  <c r="Y229" i="32"/>
  <c r="Z229" i="32"/>
  <c r="G44" i="34" s="1"/>
  <c r="AA229" i="32"/>
  <c r="AB229" i="32"/>
  <c r="X229" i="32"/>
  <c r="O322" i="32"/>
  <c r="P322" i="32"/>
  <c r="Q322" i="32" s="1"/>
  <c r="H231" i="32"/>
  <c r="M231" i="32"/>
  <c r="N231" i="32" s="1"/>
  <c r="M598" i="32"/>
  <c r="N598" i="32" s="1"/>
  <c r="H598" i="32"/>
  <c r="Z549" i="32"/>
  <c r="N42" i="34" s="1"/>
  <c r="AA549" i="32"/>
  <c r="AB549" i="32"/>
  <c r="X549" i="32"/>
  <c r="Y549" i="32"/>
  <c r="X275" i="32"/>
  <c r="AB275" i="32"/>
  <c r="AA275" i="32"/>
  <c r="Y275" i="32"/>
  <c r="Z275" i="32"/>
  <c r="H44" i="34" s="1"/>
  <c r="O183" i="32"/>
  <c r="P183" i="32"/>
  <c r="Q183" i="32" s="1"/>
  <c r="Y411" i="32"/>
  <c r="AB411" i="32"/>
  <c r="Z411" i="32"/>
  <c r="K42" i="34" s="1"/>
  <c r="X411" i="32"/>
  <c r="AA411" i="32"/>
  <c r="M323" i="32"/>
  <c r="N323" i="32" s="1"/>
  <c r="H323" i="32"/>
  <c r="H184" i="32"/>
  <c r="M184" i="32"/>
  <c r="N184" i="32" s="1"/>
  <c r="K185" i="32"/>
  <c r="G185" i="32"/>
  <c r="K553" i="32"/>
  <c r="G553" i="32"/>
  <c r="AB87" i="32"/>
  <c r="Y87" i="32"/>
  <c r="AA87" i="32"/>
  <c r="Z87" i="32"/>
  <c r="D40" i="34" s="1"/>
  <c r="X87" i="32"/>
  <c r="O276" i="32"/>
  <c r="P276" i="32"/>
  <c r="Q276" i="32" s="1"/>
  <c r="O506" i="32"/>
  <c r="P506" i="32"/>
  <c r="Q506" i="32" s="1"/>
  <c r="O458" i="32"/>
  <c r="P458" i="32"/>
  <c r="Q458" i="32" s="1"/>
  <c r="O88" i="32"/>
  <c r="P88" i="32"/>
  <c r="Q88" i="32" s="1"/>
  <c r="H552" i="32"/>
  <c r="M552" i="32"/>
  <c r="N552" i="32" s="1"/>
  <c r="G599" i="32"/>
  <c r="K599" i="32"/>
  <c r="H43" i="32"/>
  <c r="M43" i="32"/>
  <c r="N43" i="32" s="1"/>
  <c r="O550" i="32"/>
  <c r="P550" i="32"/>
  <c r="Q550" i="32" s="1"/>
  <c r="AB182" i="32"/>
  <c r="Z182" i="32"/>
  <c r="F43" i="34" s="1"/>
  <c r="AA182" i="32"/>
  <c r="Y182" i="32"/>
  <c r="X182" i="32"/>
  <c r="H461" i="32"/>
  <c r="M136" i="32" l="1"/>
  <c r="N136" i="32" s="1"/>
  <c r="H136" i="32"/>
  <c r="K137" i="32"/>
  <c r="G137" i="32"/>
  <c r="F138" i="32"/>
  <c r="P135" i="32"/>
  <c r="Q135" i="32" s="1"/>
  <c r="O135" i="32"/>
  <c r="Z134" i="32"/>
  <c r="E41" i="34" s="1"/>
  <c r="AB134" i="32"/>
  <c r="Y134" i="32"/>
  <c r="X134" i="32"/>
  <c r="AA134" i="32"/>
  <c r="J44" i="31"/>
  <c r="K44" i="31" s="1"/>
  <c r="M44" i="31"/>
  <c r="L44" i="31"/>
  <c r="G46" i="41"/>
  <c r="L45" i="41"/>
  <c r="I45" i="31" s="1"/>
  <c r="F45" i="31"/>
  <c r="N43" i="31"/>
  <c r="O645" i="32"/>
  <c r="P645" i="32"/>
  <c r="Q645" i="32" s="1"/>
  <c r="AA644" i="32"/>
  <c r="Y644" i="32"/>
  <c r="X644" i="32"/>
  <c r="Z644" i="32"/>
  <c r="P45" i="34" s="1"/>
  <c r="AB644" i="32"/>
  <c r="O43" i="32"/>
  <c r="P43" i="32"/>
  <c r="Q43" i="32" s="1"/>
  <c r="X458" i="32"/>
  <c r="Z458" i="32"/>
  <c r="L43" i="34" s="1"/>
  <c r="Y458" i="32"/>
  <c r="AB458" i="32"/>
  <c r="AA458" i="32"/>
  <c r="H185" i="32"/>
  <c r="M185" i="32"/>
  <c r="N185" i="32" s="1"/>
  <c r="P598" i="32"/>
  <c r="Q598" i="32" s="1"/>
  <c r="O598" i="32"/>
  <c r="Z506" i="32"/>
  <c r="M45" i="34" s="1"/>
  <c r="Y506" i="32"/>
  <c r="X506" i="32"/>
  <c r="AB506" i="32"/>
  <c r="AA506" i="32"/>
  <c r="P323" i="32"/>
  <c r="Q323" i="32" s="1"/>
  <c r="O323" i="32"/>
  <c r="O231" i="32"/>
  <c r="P231" i="32"/>
  <c r="Q231" i="32" s="1"/>
  <c r="G91" i="32"/>
  <c r="K91" i="32"/>
  <c r="F92" i="32"/>
  <c r="P460" i="32"/>
  <c r="Q460" i="32" s="1"/>
  <c r="O460" i="32"/>
  <c r="P507" i="32"/>
  <c r="Q507" i="32" s="1"/>
  <c r="O507" i="32"/>
  <c r="M44" i="32"/>
  <c r="N44" i="32" s="1"/>
  <c r="H44" i="32"/>
  <c r="AA597" i="32"/>
  <c r="X597" i="32"/>
  <c r="Z597" i="32"/>
  <c r="O44" i="34" s="1"/>
  <c r="Y597" i="32"/>
  <c r="AB597" i="32"/>
  <c r="X230" i="32"/>
  <c r="AB230" i="32"/>
  <c r="AA230" i="32"/>
  <c r="Y230" i="32"/>
  <c r="Z230" i="32"/>
  <c r="G45" i="34" s="1"/>
  <c r="O89" i="32"/>
  <c r="P89" i="32"/>
  <c r="Q89" i="32" s="1"/>
  <c r="O552" i="32"/>
  <c r="P552" i="32"/>
  <c r="Q552" i="32" s="1"/>
  <c r="X550" i="32"/>
  <c r="AB550" i="32"/>
  <c r="AA550" i="32"/>
  <c r="Y550" i="32"/>
  <c r="Z550" i="32"/>
  <c r="N43" i="34" s="1"/>
  <c r="Y88" i="32"/>
  <c r="X88" i="32"/>
  <c r="AB88" i="32"/>
  <c r="Z88" i="32"/>
  <c r="D41" i="34" s="1"/>
  <c r="AA88" i="32"/>
  <c r="H553" i="32"/>
  <c r="M553" i="32"/>
  <c r="N553" i="32" s="1"/>
  <c r="O184" i="32"/>
  <c r="P184" i="32"/>
  <c r="Q184" i="32" s="1"/>
  <c r="AB551" i="32"/>
  <c r="Y551" i="32"/>
  <c r="X551" i="32"/>
  <c r="Z551" i="32"/>
  <c r="N44" i="34" s="1"/>
  <c r="AA551" i="32"/>
  <c r="H90" i="32"/>
  <c r="M90" i="32"/>
  <c r="N90" i="32" s="1"/>
  <c r="AB459" i="32"/>
  <c r="Z459" i="32"/>
  <c r="L44" i="34" s="1"/>
  <c r="Y459" i="32"/>
  <c r="AA459" i="32"/>
  <c r="X459" i="32"/>
  <c r="G45" i="32"/>
  <c r="K45" i="32"/>
  <c r="F46" i="32"/>
  <c r="AA42" i="32"/>
  <c r="Y42" i="32"/>
  <c r="X42" i="32"/>
  <c r="AB42" i="32"/>
  <c r="Z42" i="32"/>
  <c r="C41" i="34" s="1"/>
  <c r="O461" i="32"/>
  <c r="P461" i="32"/>
  <c r="Q461" i="32" s="1"/>
  <c r="H599" i="32"/>
  <c r="M599" i="32"/>
  <c r="N599" i="32" s="1"/>
  <c r="Y276" i="32"/>
  <c r="Z276" i="32"/>
  <c r="H45" i="34" s="1"/>
  <c r="AB276" i="32"/>
  <c r="AA276" i="32"/>
  <c r="X276" i="32"/>
  <c r="Z183" i="32"/>
  <c r="F44" i="34" s="1"/>
  <c r="Y183" i="32"/>
  <c r="AB183" i="32"/>
  <c r="AA183" i="32"/>
  <c r="X183" i="32"/>
  <c r="X322" i="32"/>
  <c r="AA322" i="32"/>
  <c r="AB322" i="32"/>
  <c r="Y322" i="32"/>
  <c r="Z322" i="32"/>
  <c r="I45" i="34" s="1"/>
  <c r="M415" i="32"/>
  <c r="N415" i="32" s="1"/>
  <c r="H415" i="32"/>
  <c r="O414" i="32"/>
  <c r="P414" i="32"/>
  <c r="Q414" i="32" s="1"/>
  <c r="P277" i="32"/>
  <c r="Q277" i="32" s="1"/>
  <c r="O277" i="32"/>
  <c r="AB412" i="32"/>
  <c r="Z412" i="32"/>
  <c r="K43" i="34" s="1"/>
  <c r="Y412" i="32"/>
  <c r="X412" i="32"/>
  <c r="AA412" i="32"/>
  <c r="AB413" i="32"/>
  <c r="Z413" i="32"/>
  <c r="K44" i="34" s="1"/>
  <c r="Y413" i="32"/>
  <c r="AA413" i="32"/>
  <c r="X413" i="32"/>
  <c r="AA135" i="32" l="1"/>
  <c r="Z135" i="32"/>
  <c r="E42" i="34" s="1"/>
  <c r="AB135" i="32"/>
  <c r="Y135" i="32"/>
  <c r="X135" i="32"/>
  <c r="M137" i="32"/>
  <c r="N137" i="32" s="1"/>
  <c r="H137" i="32"/>
  <c r="K138" i="32"/>
  <c r="G138" i="32"/>
  <c r="F139" i="32"/>
  <c r="O136" i="32"/>
  <c r="P136" i="32"/>
  <c r="Q136" i="32" s="1"/>
  <c r="M45" i="31"/>
  <c r="L45" i="31"/>
  <c r="J45" i="31"/>
  <c r="K45" i="31" s="1"/>
  <c r="G47" i="41"/>
  <c r="L46" i="41"/>
  <c r="I46" i="31" s="1"/>
  <c r="F46" i="31"/>
  <c r="N44" i="31"/>
  <c r="Y645" i="32"/>
  <c r="X645" i="32"/>
  <c r="Z645" i="32"/>
  <c r="P46" i="34" s="1"/>
  <c r="AA645" i="32"/>
  <c r="AB645" i="32"/>
  <c r="X460" i="32"/>
  <c r="Y460" i="32"/>
  <c r="AA460" i="32"/>
  <c r="Z460" i="32"/>
  <c r="L45" i="34" s="1"/>
  <c r="AB460" i="32"/>
  <c r="X277" i="32"/>
  <c r="Z277" i="32"/>
  <c r="H46" i="34" s="1"/>
  <c r="AA277" i="32"/>
  <c r="AB277" i="32"/>
  <c r="Y277" i="32"/>
  <c r="O415" i="32"/>
  <c r="P415" i="32"/>
  <c r="Q415" i="32" s="1"/>
  <c r="X461" i="32"/>
  <c r="AB461" i="32"/>
  <c r="Y461" i="32"/>
  <c r="AA461" i="32"/>
  <c r="Z461" i="32"/>
  <c r="L46" i="34" s="1"/>
  <c r="O553" i="32"/>
  <c r="P553" i="32"/>
  <c r="Q553" i="32" s="1"/>
  <c r="Y89" i="32"/>
  <c r="X89" i="32"/>
  <c r="AB89" i="32"/>
  <c r="AA89" i="32"/>
  <c r="Z89" i="32"/>
  <c r="D42" i="34" s="1"/>
  <c r="G92" i="32"/>
  <c r="K92" i="32"/>
  <c r="F93" i="32"/>
  <c r="O90" i="32"/>
  <c r="P90" i="32"/>
  <c r="Q90" i="32" s="1"/>
  <c r="Y231" i="32"/>
  <c r="Z231" i="32"/>
  <c r="G46" i="34" s="1"/>
  <c r="AA231" i="32"/>
  <c r="AB231" i="32"/>
  <c r="X231" i="32"/>
  <c r="AB414" i="32"/>
  <c r="Y414" i="32"/>
  <c r="X414" i="32"/>
  <c r="AA414" i="32"/>
  <c r="Z414" i="32"/>
  <c r="K45" i="34" s="1"/>
  <c r="H45" i="32"/>
  <c r="M45" i="32"/>
  <c r="N45" i="32" s="1"/>
  <c r="Z507" i="32"/>
  <c r="M46" i="34" s="1"/>
  <c r="X507" i="32"/>
  <c r="Y507" i="32"/>
  <c r="AB507" i="32"/>
  <c r="AA507" i="32"/>
  <c r="AA598" i="32"/>
  <c r="Y598" i="32"/>
  <c r="Z598" i="32"/>
  <c r="O45" i="34" s="1"/>
  <c r="AB598" i="32"/>
  <c r="X598" i="32"/>
  <c r="AA43" i="32"/>
  <c r="AB43" i="32"/>
  <c r="Z43" i="32"/>
  <c r="C42" i="34" s="1"/>
  <c r="Y43" i="32"/>
  <c r="X43" i="32"/>
  <c r="K46" i="32"/>
  <c r="G46" i="32"/>
  <c r="F47" i="32"/>
  <c r="O44" i="32"/>
  <c r="P44" i="32"/>
  <c r="Q44" i="32" s="1"/>
  <c r="O599" i="32"/>
  <c r="P599" i="32"/>
  <c r="Q599" i="32" s="1"/>
  <c r="Y184" i="32"/>
  <c r="AA184" i="32"/>
  <c r="Z184" i="32"/>
  <c r="F45" i="34" s="1"/>
  <c r="X184" i="32"/>
  <c r="AB184" i="32"/>
  <c r="AA552" i="32"/>
  <c r="Z552" i="32"/>
  <c r="N45" i="34" s="1"/>
  <c r="X552" i="32"/>
  <c r="Y552" i="32"/>
  <c r="AB552" i="32"/>
  <c r="M91" i="32"/>
  <c r="N91" i="32" s="1"/>
  <c r="H91" i="32"/>
  <c r="Y323" i="32"/>
  <c r="X323" i="32"/>
  <c r="AA323" i="32"/>
  <c r="AB323" i="32"/>
  <c r="Z323" i="32"/>
  <c r="I46" i="34" s="1"/>
  <c r="O185" i="32"/>
  <c r="P185" i="32"/>
  <c r="Q185" i="32" s="1"/>
  <c r="O137" i="32" l="1"/>
  <c r="P137" i="32"/>
  <c r="Q137" i="32" s="1"/>
  <c r="Y136" i="32"/>
  <c r="AA136" i="32"/>
  <c r="Z136" i="32"/>
  <c r="E43" i="34" s="1"/>
  <c r="AB136" i="32"/>
  <c r="X136" i="32"/>
  <c r="G139" i="32"/>
  <c r="K139" i="32"/>
  <c r="H138" i="32"/>
  <c r="M138" i="32"/>
  <c r="N138" i="32" s="1"/>
  <c r="L46" i="31"/>
  <c r="J46" i="31"/>
  <c r="K46" i="31" s="1"/>
  <c r="M46" i="31"/>
  <c r="L47" i="41"/>
  <c r="I47" i="31" s="1"/>
  <c r="G48" i="41"/>
  <c r="F47" i="31"/>
  <c r="N45" i="31"/>
  <c r="AB185" i="32"/>
  <c r="AA185" i="32"/>
  <c r="Y185" i="32"/>
  <c r="Z185" i="32"/>
  <c r="F46" i="34" s="1"/>
  <c r="X185" i="32"/>
  <c r="O91" i="32"/>
  <c r="P91" i="32"/>
  <c r="Q91" i="32" s="1"/>
  <c r="AA599" i="32"/>
  <c r="Z599" i="32"/>
  <c r="O46" i="34" s="1"/>
  <c r="X599" i="32"/>
  <c r="AB599" i="32"/>
  <c r="Y599" i="32"/>
  <c r="K47" i="32"/>
  <c r="G47" i="32"/>
  <c r="G93" i="32"/>
  <c r="K93" i="32"/>
  <c r="Y553" i="32"/>
  <c r="Z553" i="32"/>
  <c r="N46" i="34" s="1"/>
  <c r="AB553" i="32"/>
  <c r="AA553" i="32"/>
  <c r="X553" i="32"/>
  <c r="M46" i="32"/>
  <c r="N46" i="32" s="1"/>
  <c r="H46" i="32"/>
  <c r="X415" i="32"/>
  <c r="Y415" i="32"/>
  <c r="AA415" i="32"/>
  <c r="AB415" i="32"/>
  <c r="Z415" i="32"/>
  <c r="K46" i="34" s="1"/>
  <c r="X44" i="32"/>
  <c r="AA44" i="32"/>
  <c r="AB44" i="32"/>
  <c r="Y44" i="32"/>
  <c r="Z44" i="32"/>
  <c r="C43" i="34" s="1"/>
  <c r="O45" i="32"/>
  <c r="P45" i="32"/>
  <c r="Q45" i="32" s="1"/>
  <c r="AB90" i="32"/>
  <c r="Y90" i="32"/>
  <c r="AA90" i="32"/>
  <c r="X90" i="32"/>
  <c r="Z90" i="32"/>
  <c r="D43" i="34" s="1"/>
  <c r="M92" i="32"/>
  <c r="N92" i="32" s="1"/>
  <c r="H92" i="32"/>
  <c r="O138" i="32" l="1"/>
  <c r="P138" i="32"/>
  <c r="Q138" i="32" s="1"/>
  <c r="Y137" i="32"/>
  <c r="Z137" i="32"/>
  <c r="E44" i="34" s="1"/>
  <c r="X137" i="32"/>
  <c r="AB137" i="32"/>
  <c r="AA137" i="32"/>
  <c r="H139" i="32"/>
  <c r="M139" i="32"/>
  <c r="N139" i="32" s="1"/>
  <c r="N46" i="31"/>
  <c r="M47" i="31"/>
  <c r="J47" i="31"/>
  <c r="K47" i="31" s="1"/>
  <c r="L47" i="31"/>
  <c r="F48" i="31"/>
  <c r="L48" i="41"/>
  <c r="I48" i="31" s="1"/>
  <c r="O92" i="32"/>
  <c r="P92" i="32"/>
  <c r="Q92" i="32" s="1"/>
  <c r="X91" i="32"/>
  <c r="Y91" i="32"/>
  <c r="AA91" i="32"/>
  <c r="AB91" i="32"/>
  <c r="Z91" i="32"/>
  <c r="D44" i="34" s="1"/>
  <c r="O46" i="32"/>
  <c r="P46" i="32"/>
  <c r="Q46" i="32" s="1"/>
  <c r="H47" i="32"/>
  <c r="M47" i="32"/>
  <c r="N47" i="32" s="1"/>
  <c r="M93" i="32"/>
  <c r="N93" i="32" s="1"/>
  <c r="H93" i="32"/>
  <c r="AB45" i="32"/>
  <c r="Z45" i="32"/>
  <c r="C44" i="34" s="1"/>
  <c r="AA45" i="32"/>
  <c r="X45" i="32"/>
  <c r="Y45" i="32"/>
  <c r="X138" i="32" l="1"/>
  <c r="AA138" i="32"/>
  <c r="Z138" i="32"/>
  <c r="E45" i="34" s="1"/>
  <c r="Y138" i="32"/>
  <c r="AB138" i="32"/>
  <c r="O139" i="32"/>
  <c r="P139" i="32"/>
  <c r="Q139" i="32" s="1"/>
  <c r="N47" i="31"/>
  <c r="L48" i="31"/>
  <c r="J48" i="31"/>
  <c r="K48" i="31" s="1"/>
  <c r="M48" i="31"/>
  <c r="O47" i="32"/>
  <c r="P47" i="32"/>
  <c r="Q47" i="32" s="1"/>
  <c r="Z46" i="32"/>
  <c r="C45" i="34" s="1"/>
  <c r="AB46" i="32"/>
  <c r="AA46" i="32"/>
  <c r="Y46" i="32"/>
  <c r="X46" i="32"/>
  <c r="Z92" i="32"/>
  <c r="D45" i="34" s="1"/>
  <c r="AA92" i="32"/>
  <c r="X92" i="32"/>
  <c r="Y92" i="32"/>
  <c r="AB92" i="32"/>
  <c r="O93" i="32"/>
  <c r="P93" i="32"/>
  <c r="Q93" i="32" s="1"/>
  <c r="AA139" i="32" l="1"/>
  <c r="AB139" i="32"/>
  <c r="Z139" i="32"/>
  <c r="E46" i="34" s="1"/>
  <c r="Y139" i="32"/>
  <c r="X139" i="32"/>
  <c r="N48" i="31"/>
  <c r="AA93" i="32"/>
  <c r="AB93" i="32"/>
  <c r="Z93" i="32"/>
  <c r="D46" i="34" s="1"/>
  <c r="X93" i="32"/>
  <c r="Y93" i="32"/>
  <c r="AB47" i="32"/>
  <c r="Z47" i="32"/>
  <c r="C46" i="34" s="1"/>
  <c r="AA47" i="32"/>
  <c r="Y47" i="32"/>
  <c r="X47" i="32"/>
</calcChain>
</file>

<file path=xl/sharedStrings.xml><?xml version="1.0" encoding="utf-8"?>
<sst xmlns="http://schemas.openxmlformats.org/spreadsheetml/2006/main" count="893" uniqueCount="287">
  <si>
    <t>張り出し
上限金額</t>
    <rPh sb="0" eb="1">
      <t>ハ</t>
    </rPh>
    <rPh sb="2" eb="3">
      <t>ダ</t>
    </rPh>
    <phoneticPr fontId="6"/>
  </si>
  <si>
    <t>年齢</t>
    <rPh sb="0" eb="2">
      <t>ネンレイ</t>
    </rPh>
    <phoneticPr fontId="13"/>
  </si>
  <si>
    <t>青字＝入力セル</t>
    <rPh sb="0" eb="1">
      <t>アオ</t>
    </rPh>
    <rPh sb="1" eb="2">
      <t>ジ</t>
    </rPh>
    <rPh sb="3" eb="5">
      <t>ニュウリョク</t>
    </rPh>
    <phoneticPr fontId="6"/>
  </si>
  <si>
    <t>黒字＝自動計算セル</t>
    <rPh sb="0" eb="2">
      <t>クロジ</t>
    </rPh>
    <rPh sb="3" eb="5">
      <t>ジドウ</t>
    </rPh>
    <rPh sb="5" eb="7">
      <t>ケイサン</t>
    </rPh>
    <phoneticPr fontId="6"/>
  </si>
  <si>
    <t>　</t>
    <phoneticPr fontId="6"/>
  </si>
  <si>
    <t>　</t>
    <phoneticPr fontId="6"/>
  </si>
  <si>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6"/>
  </si>
  <si>
    <t>１．免責について</t>
    <rPh sb="2" eb="4">
      <t>メンセキ</t>
    </rPh>
    <phoneticPr fontId="6"/>
  </si>
  <si>
    <t>　あなたがこのソフトウェアをご利用になることで生じたいかなる損害に対しても、</t>
    <rPh sb="23" eb="24">
      <t>ショウ</t>
    </rPh>
    <rPh sb="30" eb="32">
      <t>ソンガイ</t>
    </rPh>
    <rPh sb="33" eb="34">
      <t>タイ</t>
    </rPh>
    <phoneticPr fontId="6"/>
  </si>
  <si>
    <t>当方は一切の補償はいたしません。</t>
    <rPh sb="0" eb="2">
      <t>トウホウ</t>
    </rPh>
    <rPh sb="3" eb="5">
      <t>イッサイ</t>
    </rPh>
    <rPh sb="6" eb="8">
      <t>ホショウ</t>
    </rPh>
    <phoneticPr fontId="6"/>
  </si>
  <si>
    <t>２．解析・改造について</t>
    <rPh sb="2" eb="4">
      <t>カイセキ</t>
    </rPh>
    <rPh sb="5" eb="7">
      <t>カイゾウ</t>
    </rPh>
    <phoneticPr fontId="6"/>
  </si>
  <si>
    <t>　このソフトウェアはクライアントのニーズに合わせて自由に設計変更して</t>
    <rPh sb="21" eb="22">
      <t>ア</t>
    </rPh>
    <rPh sb="25" eb="27">
      <t>ジユウ</t>
    </rPh>
    <rPh sb="28" eb="30">
      <t>セッケイ</t>
    </rPh>
    <rPh sb="30" eb="32">
      <t>ヘンコウ</t>
    </rPh>
    <phoneticPr fontId="6"/>
  </si>
  <si>
    <t>ご使用下さい。</t>
    <rPh sb="1" eb="3">
      <t>シヨウ</t>
    </rPh>
    <rPh sb="3" eb="4">
      <t>クダ</t>
    </rPh>
    <phoneticPr fontId="6"/>
  </si>
  <si>
    <t>３．第三者への配布禁止</t>
    <rPh sb="2" eb="5">
      <t>ダイサンシャ</t>
    </rPh>
    <rPh sb="7" eb="9">
      <t>ハイフ</t>
    </rPh>
    <rPh sb="9" eb="11">
      <t>キンシ</t>
    </rPh>
    <phoneticPr fontId="6"/>
  </si>
  <si>
    <t>　このソフトウェアを複製して第三者に配布することは禁止いたします。</t>
    <rPh sb="10" eb="12">
      <t>フクセイ</t>
    </rPh>
    <rPh sb="14" eb="17">
      <t>ダイサンシャ</t>
    </rPh>
    <rPh sb="18" eb="20">
      <t>ハイフ</t>
    </rPh>
    <rPh sb="25" eb="27">
      <t>キンシ</t>
    </rPh>
    <phoneticPr fontId="6"/>
  </si>
  <si>
    <t>横井人事労務サポート事務所</t>
    <rPh sb="0" eb="2">
      <t>ヨコイ</t>
    </rPh>
    <rPh sb="2" eb="4">
      <t>ジンジ</t>
    </rPh>
    <rPh sb="4" eb="6">
      <t>ロウム</t>
    </rPh>
    <rPh sb="10" eb="13">
      <t>ジムショ</t>
    </rPh>
    <phoneticPr fontId="6"/>
  </si>
  <si>
    <t>　　横　井　明　徳</t>
    <rPh sb="2" eb="3">
      <t>ヨコ</t>
    </rPh>
    <rPh sb="4" eb="5">
      <t>セイ</t>
    </rPh>
    <rPh sb="6" eb="7">
      <t>メイ</t>
    </rPh>
    <rPh sb="8" eb="9">
      <t>トク</t>
    </rPh>
    <phoneticPr fontId="6"/>
  </si>
  <si>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6"/>
  </si>
  <si>
    <t>昇格昇給額</t>
    <rPh sb="0" eb="2">
      <t>ショウカク</t>
    </rPh>
    <phoneticPr fontId="6"/>
  </si>
  <si>
    <t>等級内昇級
昇給額</t>
    <rPh sb="0" eb="2">
      <t>トウキュウ</t>
    </rPh>
    <rPh sb="2" eb="3">
      <t>ナイ</t>
    </rPh>
    <rPh sb="3" eb="5">
      <t>ショウキュウ</t>
    </rPh>
    <rPh sb="6" eb="8">
      <t>ショウキュウ</t>
    </rPh>
    <rPh sb="8" eb="9">
      <t>ガク</t>
    </rPh>
    <phoneticPr fontId="6"/>
  </si>
  <si>
    <t>一般職群</t>
    <rPh sb="0" eb="2">
      <t>イッパン</t>
    </rPh>
    <rPh sb="2" eb="3">
      <t>ショク</t>
    </rPh>
    <rPh sb="3" eb="4">
      <t>グン</t>
    </rPh>
    <phoneticPr fontId="6"/>
  </si>
  <si>
    <t>総合職群</t>
    <rPh sb="0" eb="2">
      <t>ソウゴウ</t>
    </rPh>
    <rPh sb="2" eb="3">
      <t>ショク</t>
    </rPh>
    <rPh sb="3" eb="4">
      <t>グン</t>
    </rPh>
    <phoneticPr fontId="6"/>
  </si>
  <si>
    <t>管理職群</t>
    <rPh sb="0" eb="2">
      <t>カンリ</t>
    </rPh>
    <rPh sb="2" eb="3">
      <t>ショク</t>
    </rPh>
    <rPh sb="3" eb="4">
      <t>グン</t>
    </rPh>
    <phoneticPr fontId="6"/>
  </si>
  <si>
    <t>M</t>
    <phoneticPr fontId="6"/>
  </si>
  <si>
    <t>グレード</t>
    <phoneticPr fontId="6"/>
  </si>
  <si>
    <t>一般事務職
技術職
営業職</t>
    <rPh sb="0" eb="1">
      <t>イッパン</t>
    </rPh>
    <rPh sb="1" eb="3">
      <t>ジム</t>
    </rPh>
    <rPh sb="4" eb="5">
      <t>ショク</t>
    </rPh>
    <rPh sb="5" eb="7">
      <t>ギジュツ</t>
    </rPh>
    <rPh sb="8" eb="9">
      <t>ショク</t>
    </rPh>
    <rPh sb="9" eb="11">
      <t>エイギョウ</t>
    </rPh>
    <rPh sb="12" eb="13">
      <t>ショク</t>
    </rPh>
    <phoneticPr fontId="6"/>
  </si>
  <si>
    <t>S</t>
    <phoneticPr fontId="6"/>
  </si>
  <si>
    <t>定型・補助業務
現業職
定型事務職</t>
    <rPh sb="9" eb="10">
      <t>ショク</t>
    </rPh>
    <rPh sb="11" eb="13">
      <t>テイケイ</t>
    </rPh>
    <rPh sb="13" eb="15">
      <t>ジム</t>
    </rPh>
    <rPh sb="16" eb="17">
      <t>ショク</t>
    </rPh>
    <phoneticPr fontId="6"/>
  </si>
  <si>
    <t>熟練定型業務
熟練技能者
一般事務職</t>
    <rPh sb="7" eb="8">
      <t>ジュクレン</t>
    </rPh>
    <rPh sb="8" eb="11">
      <t>ギノウシャ</t>
    </rPh>
    <rPh sb="12" eb="14">
      <t>イッパン</t>
    </rPh>
    <rPh sb="14" eb="16">
      <t>ジム</t>
    </rPh>
    <rPh sb="17" eb="18">
      <t>ショク</t>
    </rPh>
    <phoneticPr fontId="6"/>
  </si>
  <si>
    <t>参照セル</t>
    <rPh sb="0" eb="2">
      <t>サンショウ</t>
    </rPh>
    <phoneticPr fontId="6"/>
  </si>
  <si>
    <t>管理・企画業務
【参考役職】
課長
次長</t>
    <rPh sb="16" eb="18">
      <t>カチョウ</t>
    </rPh>
    <rPh sb="19" eb="21">
      <t>ジチョウ</t>
    </rPh>
    <phoneticPr fontId="6"/>
  </si>
  <si>
    <t>判断指導業務
【参考役職】
職場リーダー</t>
    <rPh sb="2" eb="4">
      <t>シドウ</t>
    </rPh>
    <rPh sb="14" eb="15">
      <t>ショクバ</t>
    </rPh>
    <phoneticPr fontId="6"/>
  </si>
  <si>
    <t>高度専門職
（ﾌﾟﾛﾌｪｯｼｮﾅﾙ）
【参考役職】
専門課長代理</t>
    <rPh sb="0" eb="2">
      <t>コウド</t>
    </rPh>
    <rPh sb="2" eb="4">
      <t>センモン</t>
    </rPh>
    <rPh sb="4" eb="5">
      <t>ショク</t>
    </rPh>
    <rPh sb="27" eb="29">
      <t>センモン</t>
    </rPh>
    <rPh sb="29" eb="31">
      <t>カチョウ</t>
    </rPh>
    <rPh sb="31" eb="33">
      <t>ダイリ</t>
    </rPh>
    <phoneticPr fontId="6"/>
  </si>
  <si>
    <t>E</t>
    <phoneticPr fontId="6"/>
  </si>
  <si>
    <t>L</t>
    <phoneticPr fontId="6"/>
  </si>
  <si>
    <t>習熟昇給額
B</t>
    <phoneticPr fontId="6"/>
  </si>
  <si>
    <t>上限年数
C</t>
    <rPh sb="0" eb="2">
      <t>ジョウゲン</t>
    </rPh>
    <rPh sb="2" eb="4">
      <t>ネンスウ</t>
    </rPh>
    <phoneticPr fontId="6"/>
  </si>
  <si>
    <t>張り出し年数
D</t>
    <rPh sb="0" eb="1">
      <t>ハ</t>
    </rPh>
    <rPh sb="2" eb="3">
      <t>ダ</t>
    </rPh>
    <rPh sb="4" eb="6">
      <t>ネンスウ</t>
    </rPh>
    <phoneticPr fontId="6"/>
  </si>
  <si>
    <t>初号金額
A</t>
    <phoneticPr fontId="6"/>
  </si>
  <si>
    <t>高度事務職
高度技術職
企画営業職
【参考役職】
班長・主任</t>
    <rPh sb="0" eb="1">
      <t>コウド</t>
    </rPh>
    <rPh sb="1" eb="3">
      <t>ジム</t>
    </rPh>
    <rPh sb="3" eb="4">
      <t>ショク</t>
    </rPh>
    <rPh sb="6" eb="8">
      <t>コウド</t>
    </rPh>
    <rPh sb="8" eb="10">
      <t>ギジュツ</t>
    </rPh>
    <rPh sb="10" eb="11">
      <t>ショク</t>
    </rPh>
    <rPh sb="11" eb="13">
      <t>キカク</t>
    </rPh>
    <rPh sb="14" eb="16">
      <t>エイギョウ</t>
    </rPh>
    <rPh sb="15" eb="16">
      <t>ショク</t>
    </rPh>
    <rPh sb="20" eb="22">
      <t>サンコウ</t>
    </rPh>
    <rPh sb="22" eb="24">
      <t>ヤクショク</t>
    </rPh>
    <rPh sb="26" eb="28">
      <t>ハンチョウ</t>
    </rPh>
    <rPh sb="29" eb="31">
      <t>シュニン</t>
    </rPh>
    <phoneticPr fontId="6"/>
  </si>
  <si>
    <t>指導・監督業務
【参考役職】
係長
課長代理
所長代理</t>
    <rPh sb="0" eb="1">
      <t>シドウ</t>
    </rPh>
    <rPh sb="1" eb="2">
      <t>カントク</t>
    </rPh>
    <rPh sb="2" eb="3">
      <t>ショク</t>
    </rPh>
    <rPh sb="5" eb="7">
      <t>ギョウム</t>
    </rPh>
    <rPh sb="16" eb="17">
      <t>カカリ</t>
    </rPh>
    <rPh sb="17" eb="18">
      <t>チョウ</t>
    </rPh>
    <phoneticPr fontId="6"/>
  </si>
  <si>
    <t>C</t>
    <phoneticPr fontId="6"/>
  </si>
  <si>
    <t>J</t>
    <phoneticPr fontId="6"/>
  </si>
  <si>
    <t>経営管理業務
【参考役職】
部長
本部長</t>
    <rPh sb="0" eb="2">
      <t>ケイエイ</t>
    </rPh>
    <rPh sb="15" eb="17">
      <t>ブチョウ</t>
    </rPh>
    <rPh sb="18" eb="21">
      <t>ホンブチョウ</t>
    </rPh>
    <phoneticPr fontId="6"/>
  </si>
  <si>
    <t>張り出し定昇
上限年齢</t>
    <rPh sb="0" eb="1">
      <t>ハ</t>
    </rPh>
    <rPh sb="2" eb="3">
      <t>ダ</t>
    </rPh>
    <rPh sb="4" eb="6">
      <t>テイショウ</t>
    </rPh>
    <rPh sb="7" eb="9">
      <t>ジョウゲン</t>
    </rPh>
    <rPh sb="9" eb="11">
      <t>ネンレイ</t>
    </rPh>
    <phoneticPr fontId="6"/>
  </si>
  <si>
    <t>張り出し
習熟昇給額</t>
    <rPh sb="0" eb="1">
      <t>ハ</t>
    </rPh>
    <rPh sb="2" eb="3">
      <t>ダ</t>
    </rPh>
    <phoneticPr fontId="6"/>
  </si>
  <si>
    <t>張り出し率</t>
    <rPh sb="0" eb="1">
      <t>ハ</t>
    </rPh>
    <rPh sb="2" eb="3">
      <t>ダ</t>
    </rPh>
    <rPh sb="4" eb="5">
      <t>リツ</t>
    </rPh>
    <phoneticPr fontId="6"/>
  </si>
  <si>
    <t>上限金額
A＋B×C</t>
    <phoneticPr fontId="6"/>
  </si>
  <si>
    <t>モデル
年数</t>
    <rPh sb="4" eb="6">
      <t>ネンスウ</t>
    </rPh>
    <phoneticPr fontId="6"/>
  </si>
  <si>
    <t>モデル
年齢</t>
    <rPh sb="4" eb="6">
      <t>ネンレイ</t>
    </rPh>
    <phoneticPr fontId="6"/>
  </si>
  <si>
    <t>モデル
到達年齢（歳）</t>
    <rPh sb="9" eb="10">
      <t>サイ</t>
    </rPh>
    <phoneticPr fontId="6"/>
  </si>
  <si>
    <t>全て自動計算</t>
    <rPh sb="0" eb="1">
      <t>スベ</t>
    </rPh>
    <rPh sb="2" eb="4">
      <t>ジドウ</t>
    </rPh>
    <rPh sb="4" eb="6">
      <t>ケイサン</t>
    </rPh>
    <phoneticPr fontId="6"/>
  </si>
  <si>
    <t>X</t>
    <phoneticPr fontId="6"/>
  </si>
  <si>
    <t>－</t>
    <phoneticPr fontId="6"/>
  </si>
  <si>
    <t/>
  </si>
  <si>
    <t>制度設計のフレームは、等級数を７（予備１）とし、各等級内に４～５のグレードを設けています。</t>
    <rPh sb="0" eb="2">
      <t>セイド</t>
    </rPh>
    <rPh sb="2" eb="4">
      <t>セッケイ</t>
    </rPh>
    <rPh sb="11" eb="13">
      <t>トウキュウ</t>
    </rPh>
    <rPh sb="13" eb="14">
      <t>スウ</t>
    </rPh>
    <rPh sb="17" eb="19">
      <t>ヨビ</t>
    </rPh>
    <rPh sb="24" eb="25">
      <t>カク</t>
    </rPh>
    <rPh sb="25" eb="27">
      <t>トウキュウ</t>
    </rPh>
    <rPh sb="27" eb="28">
      <t>ナイ</t>
    </rPh>
    <rPh sb="38" eb="39">
      <t>モウ</t>
    </rPh>
    <phoneticPr fontId="6"/>
  </si>
  <si>
    <t>　職務・職責、等々を自社に合わせて自由に変更して下さい。</t>
    <rPh sb="7" eb="9">
      <t>トウトウ</t>
    </rPh>
    <rPh sb="10" eb="12">
      <t>ジシャ</t>
    </rPh>
    <rPh sb="13" eb="14">
      <t>ア</t>
    </rPh>
    <rPh sb="17" eb="19">
      <t>ジユウ</t>
    </rPh>
    <rPh sb="20" eb="22">
      <t>ヘンコウ</t>
    </rPh>
    <rPh sb="24" eb="25">
      <t>クダ</t>
    </rPh>
    <phoneticPr fontId="6"/>
  </si>
  <si>
    <r>
      <t>3</t>
    </r>
    <r>
      <rPr>
        <sz val="11"/>
        <color indexed="10"/>
        <rFont val="ＭＳ Ｐゴシック"/>
        <family val="3"/>
        <charset val="128"/>
      </rPr>
      <t>.【必須】</t>
    </r>
    <r>
      <rPr>
        <sz val="11"/>
        <rFont val="ＭＳ Ｐゴシック"/>
        <family val="3"/>
        <charset val="128"/>
      </rPr>
      <t>設計する各グレードに該当するモデル経験年数を入力します。</t>
    </r>
    <rPh sb="3" eb="5">
      <t>ヒッス</t>
    </rPh>
    <rPh sb="6" eb="8">
      <t>セッケイ</t>
    </rPh>
    <rPh sb="10" eb="11">
      <t>カク</t>
    </rPh>
    <rPh sb="16" eb="18">
      <t>ガイトウ</t>
    </rPh>
    <rPh sb="23" eb="25">
      <t>ケイケン</t>
    </rPh>
    <rPh sb="25" eb="27">
      <t>ネンスウ</t>
    </rPh>
    <rPh sb="28" eb="30">
      <t>ニュウリョク</t>
    </rPh>
    <phoneticPr fontId="6"/>
  </si>
  <si>
    <t>　　上限年数：同じ職務グレード内で青天井でいつまでも昇給させることはできません。</t>
    <rPh sb="2" eb="4">
      <t>ジョウゲン</t>
    </rPh>
    <rPh sb="4" eb="6">
      <t>ネンスウ</t>
    </rPh>
    <rPh sb="7" eb="8">
      <t>オナ</t>
    </rPh>
    <rPh sb="9" eb="11">
      <t>ショクム</t>
    </rPh>
    <rPh sb="15" eb="16">
      <t>ナイ</t>
    </rPh>
    <rPh sb="17" eb="20">
      <t>アオテンジョウ</t>
    </rPh>
    <rPh sb="26" eb="28">
      <t>ショウキュウ</t>
    </rPh>
    <phoneticPr fontId="6"/>
  </si>
  <si>
    <t>　 そこで、昇給の上限となる年数を設定します。</t>
    <rPh sb="6" eb="8">
      <t>ショウキュウ</t>
    </rPh>
    <rPh sb="14" eb="16">
      <t>ネンスウ</t>
    </rPh>
    <rPh sb="17" eb="19">
      <t>セッテイ</t>
    </rPh>
    <phoneticPr fontId="6"/>
  </si>
  <si>
    <t>　　一定年数で上位グレードへの昇級や上位資格への昇格を行いますが、それが遅れたり</t>
    <rPh sb="2" eb="4">
      <t>イッテイ</t>
    </rPh>
    <rPh sb="4" eb="6">
      <t>ネンスウ</t>
    </rPh>
    <rPh sb="7" eb="9">
      <t>ジョウイ</t>
    </rPh>
    <rPh sb="15" eb="17">
      <t>ショウキュウ</t>
    </rPh>
    <rPh sb="18" eb="20">
      <t>ジョウイ</t>
    </rPh>
    <rPh sb="20" eb="22">
      <t>シカク</t>
    </rPh>
    <rPh sb="24" eb="26">
      <t>ショウカク</t>
    </rPh>
    <rPh sb="27" eb="28">
      <t>オコナ</t>
    </rPh>
    <rPh sb="36" eb="37">
      <t>オク</t>
    </rPh>
    <phoneticPr fontId="6"/>
  </si>
  <si>
    <t>　　ストップする者が出てきます。</t>
    <rPh sb="8" eb="9">
      <t>モノ</t>
    </rPh>
    <rPh sb="10" eb="11">
      <t>デ</t>
    </rPh>
    <phoneticPr fontId="6"/>
  </si>
  <si>
    <t>1.高校新卒初任給を入力します。</t>
    <rPh sb="2" eb="4">
      <t>コウコウ</t>
    </rPh>
    <rPh sb="4" eb="6">
      <t>シンソツ</t>
    </rPh>
    <rPh sb="6" eb="9">
      <t>ショニンキュウ</t>
    </rPh>
    <rPh sb="10" eb="12">
      <t>ニュウリョク</t>
    </rPh>
    <phoneticPr fontId="6"/>
  </si>
  <si>
    <t>必ずお読み下さい！</t>
    <rPh sb="0" eb="1">
      <t>カナラ</t>
    </rPh>
    <rPh sb="3" eb="4">
      <t>ヨ</t>
    </rPh>
    <rPh sb="5" eb="6">
      <t>クダ</t>
    </rPh>
    <phoneticPr fontId="6"/>
  </si>
  <si>
    <t>　　■ 職務・職責による資格等級の賃金テーブルを設計します。</t>
    <rPh sb="4" eb="6">
      <t>ショクム</t>
    </rPh>
    <rPh sb="7" eb="9">
      <t>ショクセキ</t>
    </rPh>
    <rPh sb="12" eb="14">
      <t>シカク</t>
    </rPh>
    <rPh sb="14" eb="16">
      <t>トウキュウ</t>
    </rPh>
    <rPh sb="17" eb="19">
      <t>チンギン</t>
    </rPh>
    <rPh sb="24" eb="26">
      <t>セッケイ</t>
    </rPh>
    <phoneticPr fontId="6"/>
  </si>
  <si>
    <t>　　■ 一般職群、総合職群、管理職群等、複線型人事の考え方で設計します。</t>
    <rPh sb="4" eb="6">
      <t>イッパン</t>
    </rPh>
    <rPh sb="6" eb="7">
      <t>ショク</t>
    </rPh>
    <rPh sb="7" eb="8">
      <t>グン</t>
    </rPh>
    <rPh sb="9" eb="11">
      <t>ソウゴウ</t>
    </rPh>
    <rPh sb="11" eb="12">
      <t>ショク</t>
    </rPh>
    <rPh sb="12" eb="13">
      <t>グン</t>
    </rPh>
    <rPh sb="14" eb="16">
      <t>カンリ</t>
    </rPh>
    <rPh sb="16" eb="17">
      <t>ショク</t>
    </rPh>
    <rPh sb="17" eb="18">
      <t>グン</t>
    </rPh>
    <rPh sb="18" eb="19">
      <t>トウ</t>
    </rPh>
    <rPh sb="20" eb="23">
      <t>フクセンガタ</t>
    </rPh>
    <rPh sb="23" eb="25">
      <t>ジンジ</t>
    </rPh>
    <rPh sb="26" eb="27">
      <t>カンガ</t>
    </rPh>
    <rPh sb="28" eb="29">
      <t>カタ</t>
    </rPh>
    <rPh sb="30" eb="32">
      <t>セッケイ</t>
    </rPh>
    <phoneticPr fontId="6"/>
  </si>
  <si>
    <t>　　■ 日本型人事の運用を考慮して、職務等級内に複数グレードの賃金テーブルを設計します。</t>
    <rPh sb="4" eb="6">
      <t>ニホン</t>
    </rPh>
    <rPh sb="6" eb="7">
      <t>ガタ</t>
    </rPh>
    <rPh sb="7" eb="9">
      <t>ジンジ</t>
    </rPh>
    <rPh sb="10" eb="12">
      <t>ウンヨウ</t>
    </rPh>
    <rPh sb="13" eb="15">
      <t>コウリョ</t>
    </rPh>
    <rPh sb="18" eb="20">
      <t>ショクム</t>
    </rPh>
    <rPh sb="20" eb="22">
      <t>トウキュウ</t>
    </rPh>
    <rPh sb="22" eb="23">
      <t>ナイ</t>
    </rPh>
    <rPh sb="24" eb="26">
      <t>フクスウ</t>
    </rPh>
    <rPh sb="31" eb="33">
      <t>チンギン</t>
    </rPh>
    <rPh sb="38" eb="40">
      <t>セッケイ</t>
    </rPh>
    <phoneticPr fontId="6"/>
  </si>
  <si>
    <t>この範囲で、等級数およびグレード数の設計ができます（設計変更により更に増加できます）。</t>
    <rPh sb="2" eb="4">
      <t>ハンイ</t>
    </rPh>
    <rPh sb="6" eb="8">
      <t>トウキュウ</t>
    </rPh>
    <rPh sb="8" eb="9">
      <t>スウ</t>
    </rPh>
    <rPh sb="16" eb="17">
      <t>カズ</t>
    </rPh>
    <rPh sb="18" eb="20">
      <t>セッケイ</t>
    </rPh>
    <rPh sb="26" eb="28">
      <t>セッケイ</t>
    </rPh>
    <rPh sb="28" eb="30">
      <t>ヘンコウ</t>
    </rPh>
    <rPh sb="33" eb="34">
      <t>サラ</t>
    </rPh>
    <rPh sb="35" eb="37">
      <t>ゾウカ</t>
    </rPh>
    <phoneticPr fontId="6"/>
  </si>
  <si>
    <t>　　その他、シートに記載している入力時の注意事項を参照して下さい。</t>
    <rPh sb="4" eb="5">
      <t>ホカ</t>
    </rPh>
    <rPh sb="10" eb="12">
      <t>キサイ</t>
    </rPh>
    <rPh sb="16" eb="18">
      <t>ニュウリョク</t>
    </rPh>
    <rPh sb="18" eb="19">
      <t>ジ</t>
    </rPh>
    <rPh sb="20" eb="22">
      <t>チュウイ</t>
    </rPh>
    <rPh sb="22" eb="24">
      <t>ジコウ</t>
    </rPh>
    <rPh sb="25" eb="27">
      <t>サンショウ</t>
    </rPh>
    <rPh sb="29" eb="30">
      <t>クダ</t>
    </rPh>
    <phoneticPr fontId="6"/>
  </si>
  <si>
    <t>自社の現状と同業他社および地域等の給与水準を参考に、シミュレーションをしながら設計します。</t>
    <rPh sb="0" eb="2">
      <t>ジシャ</t>
    </rPh>
    <rPh sb="3" eb="5">
      <t>ゲンジョウ</t>
    </rPh>
    <rPh sb="6" eb="8">
      <t>ドウギョウ</t>
    </rPh>
    <rPh sb="8" eb="10">
      <t>タシャ</t>
    </rPh>
    <rPh sb="13" eb="15">
      <t>チイキ</t>
    </rPh>
    <rPh sb="15" eb="16">
      <t>トウ</t>
    </rPh>
    <rPh sb="17" eb="19">
      <t>キュウヨ</t>
    </rPh>
    <rPh sb="19" eb="21">
      <t>スイジュン</t>
    </rPh>
    <rPh sb="22" eb="24">
      <t>サンコウ</t>
    </rPh>
    <rPh sb="39" eb="41">
      <t>セッケイ</t>
    </rPh>
    <phoneticPr fontId="6"/>
  </si>
  <si>
    <t>　　なります（当初設計の習熟昇給額に対する支給率）。</t>
    <rPh sb="7" eb="9">
      <t>トウショ</t>
    </rPh>
    <rPh sb="9" eb="11">
      <t>セッケイ</t>
    </rPh>
    <rPh sb="12" eb="14">
      <t>シュウジュク</t>
    </rPh>
    <rPh sb="14" eb="16">
      <t>ショウキュウ</t>
    </rPh>
    <rPh sb="16" eb="17">
      <t>ガク</t>
    </rPh>
    <rPh sb="18" eb="19">
      <t>タイ</t>
    </rPh>
    <rPh sb="21" eb="24">
      <t>シキュウリツ</t>
    </rPh>
    <phoneticPr fontId="6"/>
  </si>
  <si>
    <t>【人事制度運用のイメージ】</t>
    <rPh sb="1" eb="3">
      <t>ジンジ</t>
    </rPh>
    <rPh sb="3" eb="5">
      <t>セイド</t>
    </rPh>
    <rPh sb="5" eb="7">
      <t>ウンヨウ</t>
    </rPh>
    <phoneticPr fontId="6"/>
  </si>
  <si>
    <t>　　　　習熟昇給の上限年数の設定もモチベーションを高めるために効果があります。</t>
    <rPh sb="4" eb="6">
      <t>シュウジュク</t>
    </rPh>
    <rPh sb="6" eb="8">
      <t>ショウキュウ</t>
    </rPh>
    <rPh sb="9" eb="11">
      <t>ジョウゲン</t>
    </rPh>
    <rPh sb="11" eb="13">
      <t>ネンスウ</t>
    </rPh>
    <rPh sb="14" eb="16">
      <t>セッテイ</t>
    </rPh>
    <rPh sb="25" eb="26">
      <t>タカ</t>
    </rPh>
    <rPh sb="31" eb="33">
      <t>コウカ</t>
    </rPh>
    <phoneticPr fontId="6"/>
  </si>
  <si>
    <t>　　　　同じ職務グレード内の習熟昇給額には差を付けず、同じ昇給（定昇）額で設計します。</t>
    <rPh sb="4" eb="5">
      <t>ドウ</t>
    </rPh>
    <rPh sb="6" eb="8">
      <t>ショクム</t>
    </rPh>
    <rPh sb="12" eb="13">
      <t>ナイ</t>
    </rPh>
    <rPh sb="14" eb="16">
      <t>シュウジュク</t>
    </rPh>
    <rPh sb="16" eb="18">
      <t>ショウキュウ</t>
    </rPh>
    <rPh sb="18" eb="19">
      <t>ガク</t>
    </rPh>
    <rPh sb="21" eb="22">
      <t>サ</t>
    </rPh>
    <rPh sb="23" eb="24">
      <t>ツ</t>
    </rPh>
    <rPh sb="27" eb="28">
      <t>オナ</t>
    </rPh>
    <rPh sb="29" eb="31">
      <t>ショウキュウ</t>
    </rPh>
    <rPh sb="32" eb="34">
      <t>テイショウ</t>
    </rPh>
    <rPh sb="35" eb="36">
      <t>ガク</t>
    </rPh>
    <rPh sb="37" eb="39">
      <t>セッケイ</t>
    </rPh>
    <phoneticPr fontId="6"/>
  </si>
  <si>
    <t>　　　　もちろん、自社の考え方に沿った、習熟昇給額、グレード昇級昇格額、昇格昇給額、等で</t>
    <rPh sb="9" eb="11">
      <t>ジシャ</t>
    </rPh>
    <rPh sb="12" eb="13">
      <t>カンガ</t>
    </rPh>
    <rPh sb="14" eb="15">
      <t>カタ</t>
    </rPh>
    <rPh sb="16" eb="17">
      <t>ソ</t>
    </rPh>
    <rPh sb="20" eb="22">
      <t>シュウジュク</t>
    </rPh>
    <rPh sb="22" eb="24">
      <t>ショウキュウ</t>
    </rPh>
    <rPh sb="24" eb="25">
      <t>ガク</t>
    </rPh>
    <rPh sb="30" eb="32">
      <t>ショウキュウ</t>
    </rPh>
    <rPh sb="32" eb="34">
      <t>ショウカク</t>
    </rPh>
    <rPh sb="34" eb="35">
      <t>ガク</t>
    </rPh>
    <rPh sb="36" eb="38">
      <t>ショウカク</t>
    </rPh>
    <rPh sb="38" eb="40">
      <t>ショウキュウ</t>
    </rPh>
    <rPh sb="40" eb="41">
      <t>ガク</t>
    </rPh>
    <rPh sb="42" eb="43">
      <t>トウ</t>
    </rPh>
    <phoneticPr fontId="6"/>
  </si>
  <si>
    <t>　　　　します。</t>
    <phoneticPr fontId="6"/>
  </si>
  <si>
    <r>
      <t>　</t>
    </r>
    <r>
      <rPr>
        <sz val="11"/>
        <color indexed="10"/>
        <rFont val="ＭＳ Ｐゴシック"/>
        <family val="3"/>
        <charset val="128"/>
      </rPr>
      <t>【注】</t>
    </r>
    <r>
      <rPr>
        <sz val="11"/>
        <color indexed="12"/>
        <rFont val="ＭＳ Ｐゴシック"/>
        <family val="3"/>
        <charset val="128"/>
      </rPr>
      <t>人事考課は、上位グレードへの昇級、或いは上位等級への昇格のスピードと賞与に反映</t>
    </r>
    <rPh sb="2" eb="3">
      <t>チュウ</t>
    </rPh>
    <rPh sb="4" eb="6">
      <t>ジンジ</t>
    </rPh>
    <rPh sb="6" eb="8">
      <t>コウカ</t>
    </rPh>
    <rPh sb="10" eb="12">
      <t>ジョウイ</t>
    </rPh>
    <rPh sb="18" eb="20">
      <t>ショウキュウ</t>
    </rPh>
    <rPh sb="21" eb="22">
      <t>アル</t>
    </rPh>
    <rPh sb="24" eb="26">
      <t>ジョウイ</t>
    </rPh>
    <rPh sb="26" eb="28">
      <t>トウキュウ</t>
    </rPh>
    <rPh sb="30" eb="32">
      <t>ショウカク</t>
    </rPh>
    <rPh sb="38" eb="40">
      <t>ショウヨ</t>
    </rPh>
    <rPh sb="41" eb="43">
      <t>ハンエイ</t>
    </rPh>
    <phoneticPr fontId="6"/>
  </si>
  <si>
    <t>　　　　設計できます。</t>
    <phoneticPr fontId="6"/>
  </si>
  <si>
    <t>　　■ 職群・職務・職責等の人事コースにより、賃金テーブルと昇給幅が決まります。</t>
    <rPh sb="4" eb="5">
      <t>ショク</t>
    </rPh>
    <rPh sb="5" eb="6">
      <t>グン</t>
    </rPh>
    <rPh sb="7" eb="9">
      <t>ショクム</t>
    </rPh>
    <rPh sb="10" eb="12">
      <t>ショクセキ</t>
    </rPh>
    <rPh sb="12" eb="13">
      <t>トウ</t>
    </rPh>
    <rPh sb="14" eb="16">
      <t>ジンジ</t>
    </rPh>
    <rPh sb="23" eb="25">
      <t>チンギン</t>
    </rPh>
    <rPh sb="30" eb="32">
      <t>ショウキュウ</t>
    </rPh>
    <rPh sb="32" eb="33">
      <t>ハバ</t>
    </rPh>
    <rPh sb="34" eb="35">
      <t>キ</t>
    </rPh>
    <phoneticPr fontId="6"/>
  </si>
  <si>
    <t>2.一般職群、総合職群、管理職群の呼称、該当するそれぞれの資格等級の該当範囲、</t>
    <rPh sb="2" eb="4">
      <t>イッパン</t>
    </rPh>
    <rPh sb="4" eb="5">
      <t>ショク</t>
    </rPh>
    <rPh sb="5" eb="6">
      <t>グン</t>
    </rPh>
    <rPh sb="7" eb="9">
      <t>ソウゴウ</t>
    </rPh>
    <rPh sb="9" eb="10">
      <t>ショク</t>
    </rPh>
    <rPh sb="10" eb="11">
      <t>グン</t>
    </rPh>
    <rPh sb="12" eb="14">
      <t>カンリ</t>
    </rPh>
    <rPh sb="14" eb="15">
      <t>ショク</t>
    </rPh>
    <rPh sb="15" eb="16">
      <t>グン</t>
    </rPh>
    <rPh sb="17" eb="19">
      <t>コショウ</t>
    </rPh>
    <rPh sb="20" eb="22">
      <t>ガイトウ</t>
    </rPh>
    <rPh sb="29" eb="31">
      <t>シカク</t>
    </rPh>
    <rPh sb="31" eb="33">
      <t>トウキュウ</t>
    </rPh>
    <rPh sb="34" eb="36">
      <t>ガイトウ</t>
    </rPh>
    <rPh sb="36" eb="38">
      <t>ハンイ</t>
    </rPh>
    <phoneticPr fontId="6"/>
  </si>
  <si>
    <t>　　　　当初の設計事例では、習熟昇給額を抑え、グレード昇級時の昇給額に多く配分しています。</t>
    <rPh sb="4" eb="6">
      <t>トウショ</t>
    </rPh>
    <rPh sb="7" eb="9">
      <t>セッケイ</t>
    </rPh>
    <rPh sb="9" eb="11">
      <t>ジレイ</t>
    </rPh>
    <rPh sb="14" eb="16">
      <t>シュウジュク</t>
    </rPh>
    <rPh sb="16" eb="18">
      <t>ショウキュウ</t>
    </rPh>
    <rPh sb="18" eb="19">
      <t>ガク</t>
    </rPh>
    <rPh sb="20" eb="21">
      <t>オサ</t>
    </rPh>
    <rPh sb="27" eb="29">
      <t>ショウキュウ</t>
    </rPh>
    <rPh sb="29" eb="30">
      <t>ジ</t>
    </rPh>
    <rPh sb="31" eb="33">
      <t>ショウキュウ</t>
    </rPh>
    <rPh sb="33" eb="34">
      <t>ガク</t>
    </rPh>
    <rPh sb="35" eb="36">
      <t>オオ</t>
    </rPh>
    <rPh sb="37" eb="39">
      <t>ハイブン</t>
    </rPh>
    <phoneticPr fontId="6"/>
  </si>
  <si>
    <t>　　　　技能習得意欲の喚起と上位職務への昇級・昇格への動機付け意図があります。</t>
    <rPh sb="4" eb="6">
      <t>ギノウ</t>
    </rPh>
    <rPh sb="6" eb="8">
      <t>シュウトク</t>
    </rPh>
    <rPh sb="8" eb="10">
      <t>イヨク</t>
    </rPh>
    <rPh sb="11" eb="13">
      <t>カンキ</t>
    </rPh>
    <rPh sb="14" eb="16">
      <t>ジョウイ</t>
    </rPh>
    <rPh sb="16" eb="18">
      <t>ショクム</t>
    </rPh>
    <rPh sb="20" eb="22">
      <t>ショウキュウ</t>
    </rPh>
    <rPh sb="23" eb="25">
      <t>ショウカク</t>
    </rPh>
    <rPh sb="27" eb="30">
      <t>ドウキヅ</t>
    </rPh>
    <rPh sb="31" eb="33">
      <t>イト</t>
    </rPh>
    <phoneticPr fontId="6"/>
  </si>
  <si>
    <t>　このことを同意の上、利用者の責任でご使用下さい。</t>
    <rPh sb="6" eb="8">
      <t>ドウイ</t>
    </rPh>
    <rPh sb="9" eb="10">
      <t>ウエ</t>
    </rPh>
    <rPh sb="11" eb="14">
      <t>リヨウシャ</t>
    </rPh>
    <rPh sb="15" eb="17">
      <t>セキニン</t>
    </rPh>
    <rPh sb="19" eb="21">
      <t>シヨウ</t>
    </rPh>
    <rPh sb="21" eb="22">
      <t>クダ</t>
    </rPh>
    <phoneticPr fontId="6"/>
  </si>
  <si>
    <t>　 設計が張り出し昇給で、その昇給の上限となる年齢を設定します。</t>
    <rPh sb="2" eb="4">
      <t>セッケイ</t>
    </rPh>
    <rPh sb="5" eb="6">
      <t>ハ</t>
    </rPh>
    <rPh sb="7" eb="8">
      <t>ダ</t>
    </rPh>
    <rPh sb="9" eb="11">
      <t>ショウキュウ</t>
    </rPh>
    <rPh sb="15" eb="17">
      <t>ショウキュウ</t>
    </rPh>
    <rPh sb="18" eb="20">
      <t>ジョウゲン</t>
    </rPh>
    <rPh sb="23" eb="25">
      <t>ネンレイ</t>
    </rPh>
    <rPh sb="26" eb="28">
      <t>セッテイ</t>
    </rPh>
    <phoneticPr fontId="6"/>
  </si>
  <si>
    <t>ｸﾞﾚｰﾄﾞ</t>
    <phoneticPr fontId="6"/>
  </si>
  <si>
    <t>号俸</t>
    <rPh sb="0" eb="2">
      <t>ゴウホウ</t>
    </rPh>
    <phoneticPr fontId="6"/>
  </si>
  <si>
    <t>手当率</t>
    <rPh sb="0" eb="2">
      <t>テアテ</t>
    </rPh>
    <rPh sb="2" eb="3">
      <t>リツ</t>
    </rPh>
    <phoneticPr fontId="6"/>
  </si>
  <si>
    <t>手当額</t>
    <rPh sb="0" eb="3">
      <t>テアテガク</t>
    </rPh>
    <phoneticPr fontId="6"/>
  </si>
  <si>
    <t>時間見合い</t>
    <rPh sb="0" eb="2">
      <t>ジカン</t>
    </rPh>
    <rPh sb="2" eb="4">
      <t>ミア</t>
    </rPh>
    <phoneticPr fontId="6"/>
  </si>
  <si>
    <t>月次賃金</t>
    <rPh sb="0" eb="2">
      <t>ゲツジ</t>
    </rPh>
    <rPh sb="2" eb="4">
      <t>チンギン</t>
    </rPh>
    <phoneticPr fontId="6"/>
  </si>
  <si>
    <t>月次計</t>
    <rPh sb="0" eb="2">
      <t>ゲツジ</t>
    </rPh>
    <rPh sb="2" eb="3">
      <t>ケイ</t>
    </rPh>
    <phoneticPr fontId="6"/>
  </si>
  <si>
    <t>固定賞与</t>
    <rPh sb="0" eb="2">
      <t>コテイ</t>
    </rPh>
    <rPh sb="2" eb="4">
      <t>ショウヨ</t>
    </rPh>
    <phoneticPr fontId="6"/>
  </si>
  <si>
    <t>年齢</t>
    <rPh sb="0" eb="2">
      <t>ネンレイ</t>
    </rPh>
    <phoneticPr fontId="6"/>
  </si>
  <si>
    <t>標準経験年数</t>
    <rPh sb="0" eb="2">
      <t>ヒョウジュン</t>
    </rPh>
    <rPh sb="2" eb="4">
      <t>ケイケン</t>
    </rPh>
    <rPh sb="4" eb="6">
      <t>ネンスウ</t>
    </rPh>
    <rPh sb="5" eb="6">
      <t>リュウネン</t>
    </rPh>
    <phoneticPr fontId="6"/>
  </si>
  <si>
    <t>役職手当額</t>
    <rPh sb="0" eb="2">
      <t>ヤクショク</t>
    </rPh>
    <rPh sb="2" eb="5">
      <t>テアテガク</t>
    </rPh>
    <phoneticPr fontId="6"/>
  </si>
  <si>
    <t>（月平均所定労働時間）</t>
    <rPh sb="1" eb="2">
      <t>ツキ</t>
    </rPh>
    <rPh sb="2" eb="4">
      <t>ヘイキン</t>
    </rPh>
    <rPh sb="4" eb="6">
      <t>ショテイ</t>
    </rPh>
    <rPh sb="6" eb="8">
      <t>ロウドウ</t>
    </rPh>
    <rPh sb="8" eb="10">
      <t>ジカン</t>
    </rPh>
    <phoneticPr fontId="6"/>
  </si>
  <si>
    <t>基本給</t>
    <rPh sb="0" eb="2">
      <t>キホン</t>
    </rPh>
    <phoneticPr fontId="6"/>
  </si>
  <si>
    <t>設計グレード</t>
    <rPh sb="0" eb="2">
      <t>セッケイ</t>
    </rPh>
    <phoneticPr fontId="6"/>
  </si>
  <si>
    <t>標準昇給額</t>
    <rPh sb="0" eb="2">
      <t>ヒョウジュン</t>
    </rPh>
    <rPh sb="2" eb="4">
      <t>ショウキュウ</t>
    </rPh>
    <rPh sb="4" eb="5">
      <t>ガク</t>
    </rPh>
    <phoneticPr fontId="6"/>
  </si>
  <si>
    <t>D</t>
    <phoneticPr fontId="6"/>
  </si>
  <si>
    <t>B</t>
    <phoneticPr fontId="6"/>
  </si>
  <si>
    <t>A</t>
    <phoneticPr fontId="6"/>
  </si>
  <si>
    <t>資格手当額</t>
    <rPh sb="0" eb="2">
      <t>シカク</t>
    </rPh>
    <rPh sb="2" eb="5">
      <t>テアテガク</t>
    </rPh>
    <phoneticPr fontId="6"/>
  </si>
  <si>
    <t>固定賞与月数</t>
    <rPh sb="0" eb="2">
      <t>コテイ</t>
    </rPh>
    <rPh sb="2" eb="4">
      <t>ショウヨ</t>
    </rPh>
    <rPh sb="4" eb="6">
      <t>ツキスウ</t>
    </rPh>
    <phoneticPr fontId="6"/>
  </si>
  <si>
    <t>変動賞与月数</t>
    <rPh sb="0" eb="2">
      <t>ヘンドウ</t>
    </rPh>
    <rPh sb="2" eb="4">
      <t>ショウヨ</t>
    </rPh>
    <rPh sb="4" eb="6">
      <t>ツキスウ</t>
    </rPh>
    <phoneticPr fontId="6"/>
  </si>
  <si>
    <t>標準年俸
「Ｂ」基準</t>
    <rPh sb="0" eb="2">
      <t>ヒョウジュン</t>
    </rPh>
    <rPh sb="2" eb="4">
      <t>ネンポウ</t>
    </rPh>
    <rPh sb="8" eb="10">
      <t>キジュン</t>
    </rPh>
    <phoneticPr fontId="6"/>
  </si>
  <si>
    <t>月次×１２ヵ月
「Ｂ」基準</t>
    <rPh sb="0" eb="2">
      <t>ゲツジ</t>
    </rPh>
    <rPh sb="6" eb="7">
      <t>ゲツ</t>
    </rPh>
    <rPh sb="11" eb="13">
      <t>キジュン</t>
    </rPh>
    <phoneticPr fontId="6"/>
  </si>
  <si>
    <t>固定賞与</t>
    <rPh sb="0" eb="2">
      <t>コテイ</t>
    </rPh>
    <rPh sb="2" eb="3">
      <t>ショウ</t>
    </rPh>
    <rPh sb="3" eb="4">
      <t>アタエ</t>
    </rPh>
    <phoneticPr fontId="6"/>
  </si>
  <si>
    <t>変動賞与「Ｂ」</t>
    <phoneticPr fontId="6"/>
  </si>
  <si>
    <t>見合い時間</t>
    <rPh sb="0" eb="2">
      <t>ミア</t>
    </rPh>
    <rPh sb="3" eb="5">
      <t>ジカン</t>
    </rPh>
    <phoneticPr fontId="6"/>
  </si>
  <si>
    <t>定額残業手当</t>
    <rPh sb="0" eb="2">
      <t>テイガク</t>
    </rPh>
    <rPh sb="2" eb="4">
      <t>ザンギョウ</t>
    </rPh>
    <rPh sb="4" eb="6">
      <t>テアテ</t>
    </rPh>
    <phoneticPr fontId="6"/>
  </si>
  <si>
    <t>定額残業手当額</t>
    <rPh sb="0" eb="2">
      <t>テイガク</t>
    </rPh>
    <rPh sb="2" eb="4">
      <t>ザンギョウ</t>
    </rPh>
    <rPh sb="4" eb="7">
      <t>テアテガク</t>
    </rPh>
    <phoneticPr fontId="6"/>
  </si>
  <si>
    <r>
      <t>月次賃金</t>
    </r>
    <r>
      <rPr>
        <sz val="10"/>
        <rFont val="ＭＳ Ｐゴシック"/>
        <family val="3"/>
        <charset val="128"/>
      </rPr>
      <t>（基本給＋資格手当＋定額残業手当）</t>
    </r>
    <rPh sb="0" eb="2">
      <t>ゲツジ</t>
    </rPh>
    <rPh sb="2" eb="4">
      <t>チンギン</t>
    </rPh>
    <rPh sb="5" eb="8">
      <t>キホンキュウ</t>
    </rPh>
    <rPh sb="9" eb="11">
      <t>シカク</t>
    </rPh>
    <rPh sb="11" eb="13">
      <t>テアテ</t>
    </rPh>
    <rPh sb="14" eb="16">
      <t>テイガク</t>
    </rPh>
    <rPh sb="16" eb="18">
      <t>ザンギョウ</t>
    </rPh>
    <rPh sb="18" eb="20">
      <t>テアテ</t>
    </rPh>
    <phoneticPr fontId="6"/>
  </si>
  <si>
    <t>標準
経験年数</t>
    <rPh sb="0" eb="2">
      <t>ヒョウジュン</t>
    </rPh>
    <rPh sb="3" eb="5">
      <t>ケイケン</t>
    </rPh>
    <rPh sb="5" eb="7">
      <t>ネンスウ</t>
    </rPh>
    <rPh sb="6" eb="7">
      <t>リュウネン</t>
    </rPh>
    <phoneticPr fontId="6"/>
  </si>
  <si>
    <t>賞与支給係数</t>
    <rPh sb="0" eb="2">
      <t>ショウヨ</t>
    </rPh>
    <rPh sb="2" eb="4">
      <t>シキュウ</t>
    </rPh>
    <rPh sb="4" eb="6">
      <t>ケイスウ</t>
    </rPh>
    <phoneticPr fontId="6"/>
  </si>
  <si>
    <t>【資格手当を、役職手当とみなして考えることもできる。】</t>
    <rPh sb="7" eb="9">
      <t>ヤクショク</t>
    </rPh>
    <rPh sb="16" eb="17">
      <t>カンガ</t>
    </rPh>
    <phoneticPr fontId="6"/>
  </si>
  <si>
    <r>
      <t>手当額</t>
    </r>
    <r>
      <rPr>
        <b/>
        <sz val="11"/>
        <color indexed="12"/>
        <rFont val="ＭＳ Ｐゴシック"/>
        <family val="3"/>
        <charset val="128"/>
      </rPr>
      <t>「１」</t>
    </r>
    <rPh sb="0" eb="3">
      <t>テアテガク</t>
    </rPh>
    <phoneticPr fontId="6"/>
  </si>
  <si>
    <t>役職手当</t>
    <rPh sb="0" eb="2">
      <t>ヤクショク</t>
    </rPh>
    <rPh sb="2" eb="4">
      <t>テアテ</t>
    </rPh>
    <phoneticPr fontId="6"/>
  </si>
  <si>
    <t>部長</t>
    <rPh sb="0" eb="2">
      <t>ブチョウ</t>
    </rPh>
    <phoneticPr fontId="6"/>
  </si>
  <si>
    <t>次長</t>
    <rPh sb="0" eb="2">
      <t>ジチョウ</t>
    </rPh>
    <phoneticPr fontId="6"/>
  </si>
  <si>
    <t>課長</t>
    <rPh sb="0" eb="2">
      <t>カチョウ</t>
    </rPh>
    <phoneticPr fontId="6"/>
  </si>
  <si>
    <t>課長代理</t>
    <rPh sb="0" eb="2">
      <t>カチョウ</t>
    </rPh>
    <rPh sb="2" eb="4">
      <t>ダイリ</t>
    </rPh>
    <phoneticPr fontId="6"/>
  </si>
  <si>
    <t>係長</t>
    <rPh sb="0" eb="1">
      <t>カカリ</t>
    </rPh>
    <rPh sb="1" eb="2">
      <t>チョウ</t>
    </rPh>
    <phoneticPr fontId="6"/>
  </si>
  <si>
    <t>主任</t>
    <rPh sb="0" eb="2">
      <t>シュニン</t>
    </rPh>
    <phoneticPr fontId="6"/>
  </si>
  <si>
    <t>基本給</t>
    <rPh sb="0" eb="3">
      <t>キホンキュウ</t>
    </rPh>
    <phoneticPr fontId="6"/>
  </si>
  <si>
    <t>　　①賞与の基礎となる賃金の設計</t>
    <rPh sb="3" eb="5">
      <t>ショウヨ</t>
    </rPh>
    <rPh sb="6" eb="8">
      <t>キソ</t>
    </rPh>
    <rPh sb="11" eb="13">
      <t>チンギン</t>
    </rPh>
    <rPh sb="14" eb="16">
      <t>セッケイ</t>
    </rPh>
    <phoneticPr fontId="6"/>
  </si>
  <si>
    <t>　　②賞与支給月数の設計</t>
    <rPh sb="3" eb="5">
      <t>ショウヨ</t>
    </rPh>
    <rPh sb="7" eb="9">
      <t>ツキスウ</t>
    </rPh>
    <phoneticPr fontId="6"/>
  </si>
  <si>
    <t>役職区分</t>
    <rPh sb="0" eb="2">
      <t>ヤクショク</t>
    </rPh>
    <rPh sb="2" eb="4">
      <t>クブン</t>
    </rPh>
    <phoneticPr fontId="6"/>
  </si>
  <si>
    <r>
      <rPr>
        <b/>
        <sz val="11"/>
        <color indexed="12"/>
        <rFont val="ＭＳ Ｐゴシック"/>
        <family val="3"/>
        <charset val="128"/>
      </rPr>
      <t>　</t>
    </r>
    <r>
      <rPr>
        <b/>
        <u/>
        <sz val="11"/>
        <color indexed="12"/>
        <rFont val="ＭＳ Ｐゴシック"/>
        <family val="3"/>
        <charset val="128"/>
      </rPr>
      <t xml:space="preserve">「１」か「２」
</t>
    </r>
    <r>
      <rPr>
        <b/>
        <sz val="11"/>
        <color indexed="12"/>
        <rFont val="ＭＳ Ｐゴシック"/>
        <family val="3"/>
        <charset val="128"/>
      </rPr>
      <t>　</t>
    </r>
    <r>
      <rPr>
        <b/>
        <u/>
        <sz val="11"/>
        <color indexed="12"/>
        <rFont val="ＭＳ Ｐゴシック"/>
        <family val="3"/>
        <charset val="128"/>
      </rPr>
      <t>を選択</t>
    </r>
    <rPh sb="11" eb="13">
      <t>センタク</t>
    </rPh>
    <phoneticPr fontId="6"/>
  </si>
  <si>
    <r>
      <t>手当額</t>
    </r>
    <r>
      <rPr>
        <b/>
        <sz val="11"/>
        <color indexed="12"/>
        <rFont val="ＭＳ Ｐゴシック"/>
        <family val="3"/>
        <charset val="128"/>
      </rPr>
      <t>「２」</t>
    </r>
    <rPh sb="0" eb="3">
      <t>テアテガク</t>
    </rPh>
    <phoneticPr fontId="6"/>
  </si>
  <si>
    <t>残業見合手当率／手当額</t>
    <rPh sb="0" eb="2">
      <t>ザンギョウ</t>
    </rPh>
    <rPh sb="2" eb="4">
      <t>ミアイ</t>
    </rPh>
    <rPh sb="4" eb="6">
      <t>テアテ</t>
    </rPh>
    <rPh sb="6" eb="7">
      <t>リツ</t>
    </rPh>
    <rPh sb="8" eb="11">
      <t>テアテガク</t>
    </rPh>
    <phoneticPr fontId="6"/>
  </si>
  <si>
    <t>変動賞与　</t>
    <rPh sb="0" eb="1">
      <t>ヘン</t>
    </rPh>
    <rPh sb="1" eb="2">
      <t>ドウ</t>
    </rPh>
    <rPh sb="2" eb="4">
      <t>ショウヨ</t>
    </rPh>
    <phoneticPr fontId="6"/>
  </si>
  <si>
    <t>年俸　（賞与評価反映）</t>
    <rPh sb="0" eb="1">
      <t>ネン</t>
    </rPh>
    <rPh sb="1" eb="2">
      <t>ブ</t>
    </rPh>
    <rPh sb="4" eb="6">
      <t>ショウヨ</t>
    </rPh>
    <phoneticPr fontId="6"/>
  </si>
  <si>
    <t>（注）役職手当、家族手当、特殊資格手当等々の諸手当の設計は、各シートには連動しません。個別の対応となります。</t>
    <rPh sb="1" eb="2">
      <t>チュウ</t>
    </rPh>
    <rPh sb="3" eb="7">
      <t>ヤクショクテアテ</t>
    </rPh>
    <rPh sb="8" eb="10">
      <t>カゾク</t>
    </rPh>
    <rPh sb="10" eb="12">
      <t>テアテ</t>
    </rPh>
    <rPh sb="13" eb="15">
      <t>トクシュ</t>
    </rPh>
    <rPh sb="15" eb="17">
      <t>シカク</t>
    </rPh>
    <rPh sb="17" eb="19">
      <t>テアテ</t>
    </rPh>
    <rPh sb="19" eb="21">
      <t>トウトウ</t>
    </rPh>
    <rPh sb="22" eb="25">
      <t>ショテアテ</t>
    </rPh>
    <rPh sb="26" eb="28">
      <t>セッケイ</t>
    </rPh>
    <rPh sb="30" eb="31">
      <t>カク</t>
    </rPh>
    <rPh sb="36" eb="38">
      <t>レンドウ</t>
    </rPh>
    <rPh sb="43" eb="45">
      <t>コベツ</t>
    </rPh>
    <rPh sb="44" eb="45">
      <t>ベツ</t>
    </rPh>
    <rPh sb="46" eb="48">
      <t>タイオウ</t>
    </rPh>
    <phoneticPr fontId="6"/>
  </si>
  <si>
    <t>（４）役職手当等、諸手当の設計</t>
    <rPh sb="3" eb="7">
      <t>ヤクショクテアテ</t>
    </rPh>
    <rPh sb="7" eb="8">
      <t>トウ</t>
    </rPh>
    <rPh sb="9" eb="12">
      <t>ショテアテ</t>
    </rPh>
    <rPh sb="13" eb="15">
      <t>セッケイ</t>
    </rPh>
    <phoneticPr fontId="6"/>
  </si>
  <si>
    <t>賞与評価別支給係数</t>
    <rPh sb="0" eb="2">
      <t>ショウヨ</t>
    </rPh>
    <rPh sb="2" eb="4">
      <t>ヒョウカ</t>
    </rPh>
    <rPh sb="4" eb="5">
      <t>ベツ</t>
    </rPh>
    <phoneticPr fontId="6"/>
  </si>
  <si>
    <t>職務・職責年俸給体系設計ソフト</t>
    <rPh sb="0" eb="2">
      <t>ショクム</t>
    </rPh>
    <rPh sb="3" eb="5">
      <t>ショクセキ</t>
    </rPh>
    <rPh sb="5" eb="7">
      <t>ネンポウ</t>
    </rPh>
    <rPh sb="7" eb="8">
      <t>キュウ</t>
    </rPh>
    <rPh sb="8" eb="10">
      <t>タイケイ</t>
    </rPh>
    <rPh sb="10" eb="12">
      <t>セッケイ</t>
    </rPh>
    <phoneticPr fontId="6"/>
  </si>
  <si>
    <t>職務（職責）資格制度の年俸給テーブルを等級とグレートにより設計します。</t>
    <rPh sb="0" eb="2">
      <t>ショクム</t>
    </rPh>
    <rPh sb="3" eb="5">
      <t>ショクセキ</t>
    </rPh>
    <rPh sb="6" eb="8">
      <t>シカク</t>
    </rPh>
    <rPh sb="8" eb="10">
      <t>セイド</t>
    </rPh>
    <rPh sb="11" eb="13">
      <t>ネンポウ</t>
    </rPh>
    <rPh sb="19" eb="21">
      <t>トウキュウ</t>
    </rPh>
    <rPh sb="29" eb="31">
      <t>セッケイ</t>
    </rPh>
    <phoneticPr fontId="6"/>
  </si>
  <si>
    <t>■このソフトは「職務・職責年俸給体系設計-賃金表」ソフトの考え方をベースにしています。</t>
    <rPh sb="8" eb="10">
      <t>ショクム</t>
    </rPh>
    <rPh sb="11" eb="13">
      <t>ショクセキ</t>
    </rPh>
    <rPh sb="13" eb="15">
      <t>ネンポウ</t>
    </rPh>
    <rPh sb="15" eb="16">
      <t>キュウ</t>
    </rPh>
    <rPh sb="16" eb="18">
      <t>タイケイ</t>
    </rPh>
    <rPh sb="18" eb="20">
      <t>セッケイ</t>
    </rPh>
    <rPh sb="21" eb="23">
      <t>チンギン</t>
    </rPh>
    <rPh sb="23" eb="24">
      <t>ヒョウ</t>
    </rPh>
    <rPh sb="29" eb="30">
      <t>カンガ</t>
    </rPh>
    <rPh sb="31" eb="32">
      <t>カタ</t>
    </rPh>
    <phoneticPr fontId="6"/>
  </si>
  <si>
    <t>【基本給（職務・職責給）の運用イメージ】</t>
    <rPh sb="1" eb="4">
      <t>キホンキュウ</t>
    </rPh>
    <rPh sb="5" eb="7">
      <t>ショクム</t>
    </rPh>
    <rPh sb="8" eb="10">
      <t>ショクセキ</t>
    </rPh>
    <rPh sb="10" eb="11">
      <t>キュウ</t>
    </rPh>
    <rPh sb="13" eb="15">
      <t>ウンヨウ</t>
    </rPh>
    <phoneticPr fontId="6"/>
  </si>
  <si>
    <t>　</t>
    <phoneticPr fontId="6"/>
  </si>
  <si>
    <r>
      <t>　</t>
    </r>
    <r>
      <rPr>
        <u/>
        <sz val="11"/>
        <color indexed="12"/>
        <rFont val="ＭＳ Ｐゴシック"/>
        <family val="3"/>
        <charset val="128"/>
      </rPr>
      <t>(2)定額残業手当の設計</t>
    </r>
    <rPh sb="4" eb="6">
      <t>テイガク</t>
    </rPh>
    <rPh sb="6" eb="8">
      <t>ザンギョウ</t>
    </rPh>
    <rPh sb="8" eb="10">
      <t>テアテ</t>
    </rPh>
    <rPh sb="11" eb="13">
      <t>セッケイ</t>
    </rPh>
    <phoneticPr fontId="6"/>
  </si>
  <si>
    <r>
      <t>　</t>
    </r>
    <r>
      <rPr>
        <u/>
        <sz val="11"/>
        <color indexed="12"/>
        <rFont val="ＭＳ Ｐゴシック"/>
        <family val="3"/>
        <charset val="128"/>
      </rPr>
      <t>(3)賞与配分の設計</t>
    </r>
    <rPh sb="4" eb="6">
      <t>ショウヨ</t>
    </rPh>
    <rPh sb="6" eb="8">
      <t>ハイブン</t>
    </rPh>
    <rPh sb="9" eb="11">
      <t>セッケイ</t>
    </rPh>
    <phoneticPr fontId="6"/>
  </si>
  <si>
    <t>（設計しないときは「0％」を入力）</t>
    <phoneticPr fontId="6"/>
  </si>
  <si>
    <t>（設計しないときは「0」を入力）</t>
    <phoneticPr fontId="6"/>
  </si>
  <si>
    <t>手当率で設計は「１」を、手当額で設計は「２」を、いずれも設計しないは「0」を入力</t>
    <rPh sb="0" eb="2">
      <t>テアテ</t>
    </rPh>
    <rPh sb="2" eb="3">
      <t>リツ</t>
    </rPh>
    <rPh sb="4" eb="6">
      <t>セッケイ</t>
    </rPh>
    <rPh sb="12" eb="14">
      <t>テアテ</t>
    </rPh>
    <rPh sb="14" eb="15">
      <t>ガク</t>
    </rPh>
    <rPh sb="16" eb="18">
      <t>セッケイ</t>
    </rPh>
    <rPh sb="28" eb="30">
      <t>セッケイ</t>
    </rPh>
    <rPh sb="38" eb="40">
      <t>ニュウリョク</t>
    </rPh>
    <phoneticPr fontId="6"/>
  </si>
  <si>
    <r>
      <t>　　　手当率で設計は</t>
    </r>
    <r>
      <rPr>
        <b/>
        <sz val="11"/>
        <color indexed="12"/>
        <rFont val="ＭＳ Ｐゴシック"/>
        <family val="3"/>
        <charset val="128"/>
      </rPr>
      <t>「１」</t>
    </r>
    <r>
      <rPr>
        <sz val="11"/>
        <rFont val="ＭＳ Ｐゴシック"/>
        <family val="3"/>
        <charset val="128"/>
      </rPr>
      <t>を、手当額で設計は</t>
    </r>
    <r>
      <rPr>
        <b/>
        <sz val="11"/>
        <color indexed="12"/>
        <rFont val="ＭＳ Ｐゴシック"/>
        <family val="3"/>
        <charset val="128"/>
      </rPr>
      <t>「２」</t>
    </r>
    <r>
      <rPr>
        <sz val="11"/>
        <rFont val="ＭＳ Ｐゴシック"/>
        <family val="3"/>
        <charset val="128"/>
      </rPr>
      <t>を、いずれも設計しないは</t>
    </r>
    <r>
      <rPr>
        <b/>
        <sz val="11"/>
        <color indexed="12"/>
        <rFont val="ＭＳ Ｐゴシック"/>
        <family val="3"/>
        <charset val="128"/>
      </rPr>
      <t>「0」</t>
    </r>
    <r>
      <rPr>
        <sz val="11"/>
        <rFont val="ＭＳ Ｐゴシック"/>
        <family val="3"/>
        <charset val="128"/>
      </rPr>
      <t>をセル「H4」に入力します。</t>
    </r>
    <rPh sb="31" eb="33">
      <t>セッケイ</t>
    </rPh>
    <phoneticPr fontId="6"/>
  </si>
  <si>
    <r>
      <t>　</t>
    </r>
    <r>
      <rPr>
        <u/>
        <sz val="11"/>
        <color indexed="12"/>
        <rFont val="ＭＳ Ｐゴシック"/>
        <family val="3"/>
        <charset val="128"/>
      </rPr>
      <t>(1)資格（役職）手当の設計（グレード連動の資格手当を設計）</t>
    </r>
    <rPh sb="4" eb="6">
      <t>シカク</t>
    </rPh>
    <rPh sb="7" eb="9">
      <t>ヤクショク</t>
    </rPh>
    <rPh sb="10" eb="12">
      <t>テアテ</t>
    </rPh>
    <rPh sb="13" eb="15">
      <t>セッケイ</t>
    </rPh>
    <phoneticPr fontId="6"/>
  </si>
  <si>
    <t>　　　　■資格（役職）手当を額で設計するときは、「手当額」の列にグレード別に「金額」を入力します。</t>
    <rPh sb="8" eb="10">
      <t>ヤクショク</t>
    </rPh>
    <rPh sb="14" eb="15">
      <t>ガク</t>
    </rPh>
    <rPh sb="16" eb="18">
      <t>セッケイ</t>
    </rPh>
    <rPh sb="27" eb="28">
      <t>ガク</t>
    </rPh>
    <rPh sb="36" eb="37">
      <t>ベツ</t>
    </rPh>
    <rPh sb="39" eb="41">
      <t>キンガク</t>
    </rPh>
    <phoneticPr fontId="6"/>
  </si>
  <si>
    <t>　　　「率」で定額残業手当を設計できます。</t>
    <rPh sb="4" eb="5">
      <t>リツ</t>
    </rPh>
    <rPh sb="7" eb="9">
      <t>テイガク</t>
    </rPh>
    <rPh sb="9" eb="11">
      <t>ザンギョウ</t>
    </rPh>
    <rPh sb="11" eb="13">
      <t>テアテ</t>
    </rPh>
    <rPh sb="14" eb="16">
      <t>セッケイ</t>
    </rPh>
    <phoneticPr fontId="6"/>
  </si>
  <si>
    <r>
      <t>　　　資格（役職）手当の設計方法を</t>
    </r>
    <r>
      <rPr>
        <u/>
        <sz val="11"/>
        <rFont val="ＭＳ Ｐゴシック"/>
        <family val="3"/>
        <charset val="128"/>
      </rPr>
      <t>「手当率で設計」か「手当額で設計」かをセル「Ｈ４」で選択</t>
    </r>
    <r>
      <rPr>
        <sz val="11"/>
        <rFont val="ＭＳ Ｐゴシック"/>
        <family val="3"/>
        <charset val="128"/>
      </rPr>
      <t>します。</t>
    </r>
    <rPh sb="6" eb="8">
      <t>ヤクショク</t>
    </rPh>
    <rPh sb="12" eb="14">
      <t>セッケイ</t>
    </rPh>
    <rPh sb="14" eb="16">
      <t>ホウホウ</t>
    </rPh>
    <rPh sb="18" eb="20">
      <t>テアテ</t>
    </rPh>
    <rPh sb="20" eb="21">
      <t>リツ</t>
    </rPh>
    <rPh sb="22" eb="24">
      <t>セッケイ</t>
    </rPh>
    <rPh sb="27" eb="30">
      <t>テアテガク</t>
    </rPh>
    <rPh sb="31" eb="33">
      <t>セッケイ</t>
    </rPh>
    <rPh sb="43" eb="45">
      <t>センタク</t>
    </rPh>
    <phoneticPr fontId="6"/>
  </si>
  <si>
    <t>　　　　■定額残業手当を設計するときは、「手当率」の列にグレード別に「率」を入力します。</t>
    <rPh sb="5" eb="7">
      <t>テイガク</t>
    </rPh>
    <rPh sb="7" eb="9">
      <t>ザンギョウ</t>
    </rPh>
    <rPh sb="12" eb="14">
      <t>セッケイ</t>
    </rPh>
    <rPh sb="32" eb="33">
      <t>ベツ</t>
    </rPh>
    <rPh sb="35" eb="36">
      <t>リツ</t>
    </rPh>
    <phoneticPr fontId="6"/>
  </si>
  <si>
    <r>
      <t>　</t>
    </r>
    <r>
      <rPr>
        <u/>
        <sz val="11"/>
        <color indexed="12"/>
        <rFont val="ＭＳ Ｐゴシック"/>
        <family val="3"/>
        <charset val="128"/>
      </rPr>
      <t>(4)役職手当等、諸手当の設計</t>
    </r>
    <rPh sb="4" eb="6">
      <t>ヤクショク</t>
    </rPh>
    <rPh sb="6" eb="8">
      <t>テアテ</t>
    </rPh>
    <rPh sb="8" eb="9">
      <t>トウ</t>
    </rPh>
    <rPh sb="10" eb="13">
      <t>ショテアテ</t>
    </rPh>
    <rPh sb="14" eb="16">
      <t>セッケイ</t>
    </rPh>
    <phoneticPr fontId="6"/>
  </si>
  <si>
    <t>基本給のみ</t>
    <rPh sb="0" eb="3">
      <t>キホンキュウ</t>
    </rPh>
    <phoneticPr fontId="6"/>
  </si>
  <si>
    <t>　　　①賞与の基礎となる賃金の設計</t>
    <phoneticPr fontId="6"/>
  </si>
  <si>
    <t>　　　　　賞与の基礎となる賃金をセル「Ｏ４」で選択します。</t>
    <rPh sb="5" eb="7">
      <t>ショウヨ</t>
    </rPh>
    <rPh sb="8" eb="10">
      <t>キソ</t>
    </rPh>
    <rPh sb="13" eb="15">
      <t>チンギン</t>
    </rPh>
    <rPh sb="23" eb="25">
      <t>センタク</t>
    </rPh>
    <phoneticPr fontId="6"/>
  </si>
  <si>
    <t>　　　　　入力します。</t>
    <phoneticPr fontId="6"/>
  </si>
  <si>
    <r>
      <t>　　　　　</t>
    </r>
    <r>
      <rPr>
        <u/>
        <sz val="11"/>
        <rFont val="ＭＳ Ｐゴシック"/>
        <family val="3"/>
        <charset val="128"/>
      </rPr>
      <t>「基本給＋資格（役職）手当」</t>
    </r>
    <r>
      <rPr>
        <sz val="11"/>
        <rFont val="ＭＳ Ｐゴシック"/>
        <family val="3"/>
        <charset val="128"/>
      </rPr>
      <t>での設計は</t>
    </r>
    <r>
      <rPr>
        <b/>
        <sz val="11"/>
        <color indexed="12"/>
        <rFont val="ＭＳ Ｐゴシック"/>
        <family val="3"/>
        <charset val="128"/>
      </rPr>
      <t>「１」</t>
    </r>
    <r>
      <rPr>
        <sz val="11"/>
        <rFont val="ＭＳ Ｐゴシック"/>
        <family val="3"/>
        <charset val="128"/>
      </rPr>
      <t>を、</t>
    </r>
    <r>
      <rPr>
        <u/>
        <sz val="11"/>
        <rFont val="ＭＳ Ｐゴシック"/>
        <family val="3"/>
        <charset val="128"/>
      </rPr>
      <t>「基本給のみ」</t>
    </r>
    <r>
      <rPr>
        <sz val="11"/>
        <rFont val="ＭＳ Ｐゴシック"/>
        <family val="3"/>
        <charset val="128"/>
      </rPr>
      <t>での設計は</t>
    </r>
    <r>
      <rPr>
        <b/>
        <sz val="11"/>
        <color indexed="12"/>
        <rFont val="ＭＳ Ｐゴシック"/>
        <family val="3"/>
        <charset val="128"/>
      </rPr>
      <t>「２」</t>
    </r>
    <r>
      <rPr>
        <sz val="11"/>
        <rFont val="ＭＳ Ｐゴシック"/>
        <family val="3"/>
        <charset val="128"/>
      </rPr>
      <t>をセル「H4」に</t>
    </r>
    <rPh sb="6" eb="9">
      <t>キホンキュウ</t>
    </rPh>
    <rPh sb="10" eb="12">
      <t>シカク</t>
    </rPh>
    <rPh sb="13" eb="15">
      <t>ヤクショク</t>
    </rPh>
    <rPh sb="30" eb="33">
      <t>キホンキュウ</t>
    </rPh>
    <phoneticPr fontId="6"/>
  </si>
  <si>
    <t>基本給+
資格（役職）手当</t>
    <rPh sb="0" eb="3">
      <t>キホンキュウ</t>
    </rPh>
    <rPh sb="5" eb="7">
      <t>シカク</t>
    </rPh>
    <rPh sb="8" eb="10">
      <t>ヤクショク</t>
    </rPh>
    <rPh sb="11" eb="13">
      <t>テアテ</t>
    </rPh>
    <phoneticPr fontId="6"/>
  </si>
  <si>
    <t>　</t>
    <phoneticPr fontId="6"/>
  </si>
  <si>
    <t>　　　②賞与支給月数の設計</t>
    <phoneticPr fontId="6"/>
  </si>
  <si>
    <r>
      <t>　　　　　賞与は</t>
    </r>
    <r>
      <rPr>
        <b/>
        <sz val="11"/>
        <color indexed="12"/>
        <rFont val="ＭＳ Ｐゴシック"/>
        <family val="3"/>
        <charset val="128"/>
      </rPr>
      <t>「固定賞与＋変動賞与」</t>
    </r>
    <r>
      <rPr>
        <sz val="11"/>
        <rFont val="ＭＳ Ｐゴシック"/>
        <family val="3"/>
        <charset val="128"/>
      </rPr>
      <t>で設計します。</t>
    </r>
    <rPh sb="5" eb="7">
      <t>ショウヨ</t>
    </rPh>
    <rPh sb="9" eb="11">
      <t>コテイ</t>
    </rPh>
    <rPh sb="11" eb="13">
      <t>ショウヨ</t>
    </rPh>
    <rPh sb="14" eb="16">
      <t>ヘンドウ</t>
    </rPh>
    <rPh sb="16" eb="18">
      <t>ショウヨ</t>
    </rPh>
    <rPh sb="20" eb="22">
      <t>セッケイ</t>
    </rPh>
    <phoneticPr fontId="6"/>
  </si>
  <si>
    <t>　③変動（評価別）賞与支給係数の設計</t>
    <rPh sb="2" eb="4">
      <t>ヘンドウ</t>
    </rPh>
    <rPh sb="9" eb="11">
      <t>ショウヨ</t>
    </rPh>
    <phoneticPr fontId="6"/>
  </si>
  <si>
    <t>　　　③変動（評価別）賞与支給係数の設計</t>
    <rPh sb="4" eb="6">
      <t>ヘンドウ</t>
    </rPh>
    <phoneticPr fontId="6"/>
  </si>
  <si>
    <r>
      <t>　　　　　変動賞与設計の該当セルに</t>
    </r>
    <r>
      <rPr>
        <b/>
        <sz val="11"/>
        <color indexed="12"/>
        <rFont val="ＭＳ Ｐゴシック"/>
        <family val="3"/>
        <charset val="128"/>
      </rPr>
      <t>「評語」</t>
    </r>
    <r>
      <rPr>
        <sz val="11"/>
        <rFont val="ＭＳ Ｐゴシック"/>
        <family val="3"/>
        <charset val="128"/>
      </rPr>
      <t>と</t>
    </r>
    <r>
      <rPr>
        <b/>
        <sz val="11"/>
        <color indexed="12"/>
        <rFont val="ＭＳ Ｐゴシック"/>
        <family val="3"/>
        <charset val="128"/>
      </rPr>
      <t>「賞与支給係数」</t>
    </r>
    <r>
      <rPr>
        <sz val="11"/>
        <rFont val="ＭＳ Ｐゴシック"/>
        <family val="3"/>
        <charset val="128"/>
      </rPr>
      <t>を入力します。</t>
    </r>
    <rPh sb="5" eb="7">
      <t>ヘンドウ</t>
    </rPh>
    <rPh sb="7" eb="9">
      <t>ショウヨ</t>
    </rPh>
    <rPh sb="9" eb="11">
      <t>セッケイ</t>
    </rPh>
    <rPh sb="12" eb="14">
      <t>ガイトウ</t>
    </rPh>
    <rPh sb="18" eb="20">
      <t>ヒョウゴ</t>
    </rPh>
    <rPh sb="23" eb="25">
      <t>ショウヨ</t>
    </rPh>
    <rPh sb="25" eb="27">
      <t>シキュウ</t>
    </rPh>
    <rPh sb="27" eb="29">
      <t>ケイスウ</t>
    </rPh>
    <rPh sb="31" eb="33">
      <t>ニュウリョク</t>
    </rPh>
    <phoneticPr fontId="6"/>
  </si>
  <si>
    <t>　　　上記(1)の「資格（役職）手当」を設計しないで役職手当を別に設計するとき、あるいは他に諸手当を</t>
    <rPh sb="3" eb="5">
      <t>ジョウキ</t>
    </rPh>
    <rPh sb="10" eb="12">
      <t>シカク</t>
    </rPh>
    <rPh sb="13" eb="15">
      <t>ヤクショク</t>
    </rPh>
    <rPh sb="16" eb="18">
      <t>テアテ</t>
    </rPh>
    <rPh sb="26" eb="28">
      <t>ヤクショク</t>
    </rPh>
    <rPh sb="28" eb="30">
      <t>テアテ</t>
    </rPh>
    <rPh sb="31" eb="32">
      <t>ベツ</t>
    </rPh>
    <rPh sb="33" eb="35">
      <t>セッケイ</t>
    </rPh>
    <rPh sb="44" eb="45">
      <t>ホカ</t>
    </rPh>
    <rPh sb="46" eb="49">
      <t>ショテアテ</t>
    </rPh>
    <phoneticPr fontId="6"/>
  </si>
  <si>
    <t>　　　設計するときのために設けています（必須ではありません）。</t>
    <rPh sb="3" eb="5">
      <t>セッケイ</t>
    </rPh>
    <rPh sb="13" eb="14">
      <t>モウ</t>
    </rPh>
    <rPh sb="20" eb="22">
      <t>ヒッス</t>
    </rPh>
    <phoneticPr fontId="6"/>
  </si>
  <si>
    <t>【変動賞与「Ｂ」評価基準】</t>
    <rPh sb="1" eb="3">
      <t>ヘンドウ</t>
    </rPh>
    <rPh sb="3" eb="5">
      <t>ショウヨ</t>
    </rPh>
    <rPh sb="8" eb="10">
      <t>ヒョウカ</t>
    </rPh>
    <rPh sb="10" eb="12">
      <t>キジュン</t>
    </rPh>
    <phoneticPr fontId="6"/>
  </si>
  <si>
    <r>
      <t>年俸は、</t>
    </r>
    <r>
      <rPr>
        <u/>
        <sz val="11"/>
        <rFont val="ＭＳ Ｐゴシック"/>
        <family val="3"/>
        <charset val="128"/>
      </rPr>
      <t>変動賞与「Ｂ評価」基準</t>
    </r>
    <r>
      <rPr>
        <sz val="11"/>
        <rFont val="ＭＳ Ｐゴシック"/>
        <family val="3"/>
        <charset val="128"/>
      </rPr>
      <t>で算出しています。</t>
    </r>
    <rPh sb="0" eb="2">
      <t>ネンポウ</t>
    </rPh>
    <rPh sb="4" eb="6">
      <t>ヘンドウ</t>
    </rPh>
    <rPh sb="6" eb="8">
      <t>ショウヨ</t>
    </rPh>
    <rPh sb="10" eb="12">
      <t>ヒョウカ</t>
    </rPh>
    <rPh sb="13" eb="15">
      <t>キジュン</t>
    </rPh>
    <rPh sb="16" eb="18">
      <t>サンシュツ</t>
    </rPh>
    <phoneticPr fontId="6"/>
  </si>
  <si>
    <r>
      <t>年俸表は、</t>
    </r>
    <r>
      <rPr>
        <u/>
        <sz val="11"/>
        <rFont val="ＭＳ Ｐゴシック"/>
        <family val="3"/>
        <charset val="128"/>
      </rPr>
      <t>評価別に一欄表で作成し</t>
    </r>
    <r>
      <rPr>
        <sz val="11"/>
        <rFont val="ＭＳ Ｐゴシック"/>
        <family val="3"/>
        <charset val="128"/>
      </rPr>
      <t>ます。</t>
    </r>
    <rPh sb="0" eb="2">
      <t>ネンポウ</t>
    </rPh>
    <rPh sb="2" eb="3">
      <t>ヒョウ</t>
    </rPh>
    <rPh sb="5" eb="7">
      <t>ヒョウカ</t>
    </rPh>
    <rPh sb="7" eb="8">
      <t>ベツ</t>
    </rPh>
    <rPh sb="9" eb="10">
      <t>イッ</t>
    </rPh>
    <rPh sb="10" eb="11">
      <t>ラン</t>
    </rPh>
    <rPh sb="11" eb="12">
      <t>ピョウ</t>
    </rPh>
    <rPh sb="13" eb="15">
      <t>サクセイ</t>
    </rPh>
    <phoneticPr fontId="6"/>
  </si>
  <si>
    <t>グレード別に集計します。</t>
    <phoneticPr fontId="6"/>
  </si>
  <si>
    <r>
      <t>「5.グレード別年俸表の作成シート」の</t>
    </r>
    <r>
      <rPr>
        <u/>
        <sz val="11"/>
        <rFont val="ＭＳ Ｐゴシック"/>
        <family val="3"/>
        <charset val="128"/>
      </rPr>
      <t>変動賞与「Ｂ評価」基準</t>
    </r>
    <r>
      <rPr>
        <sz val="11"/>
        <rFont val="ＭＳ Ｐゴシック"/>
        <family val="3"/>
        <charset val="128"/>
      </rPr>
      <t>のデータをグラフデータとして、</t>
    </r>
    <rPh sb="7" eb="11">
      <t>ベツネンポウヒョウ</t>
    </rPh>
    <rPh sb="12" eb="14">
      <t>サクセイ</t>
    </rPh>
    <rPh sb="19" eb="21">
      <t>ヘンドウ</t>
    </rPh>
    <rPh sb="21" eb="23">
      <t>ショウヨ</t>
    </rPh>
    <rPh sb="25" eb="27">
      <t>ヒョウカ</t>
    </rPh>
    <rPh sb="28" eb="30">
      <t>キジュン</t>
    </rPh>
    <phoneticPr fontId="6"/>
  </si>
  <si>
    <r>
      <t>　　　ただし、</t>
    </r>
    <r>
      <rPr>
        <u/>
        <sz val="11"/>
        <color indexed="8"/>
        <rFont val="ＭＳ Ｐゴシック"/>
        <family val="3"/>
        <charset val="128"/>
      </rPr>
      <t>ここで別途設計する役職手当、家族手当、特殊資格手当等々の諸手当は、各シートには</t>
    </r>
    <rPh sb="10" eb="12">
      <t>ベット</t>
    </rPh>
    <rPh sb="12" eb="14">
      <t>セッケイ</t>
    </rPh>
    <rPh sb="16" eb="18">
      <t>ヤクショク</t>
    </rPh>
    <rPh sb="18" eb="20">
      <t>テアテ</t>
    </rPh>
    <rPh sb="21" eb="23">
      <t>カゾク</t>
    </rPh>
    <rPh sb="23" eb="25">
      <t>テアテ</t>
    </rPh>
    <rPh sb="26" eb="28">
      <t>トクシュ</t>
    </rPh>
    <rPh sb="28" eb="30">
      <t>シカク</t>
    </rPh>
    <rPh sb="30" eb="32">
      <t>テアテ</t>
    </rPh>
    <rPh sb="32" eb="34">
      <t>トウトウ</t>
    </rPh>
    <rPh sb="35" eb="38">
      <t>ショテアテ</t>
    </rPh>
    <rPh sb="40" eb="41">
      <t>カク</t>
    </rPh>
    <phoneticPr fontId="6"/>
  </si>
  <si>
    <r>
      <t>　　　</t>
    </r>
    <r>
      <rPr>
        <u/>
        <sz val="11"/>
        <color indexed="8"/>
        <rFont val="ＭＳ Ｐゴシック"/>
        <family val="3"/>
        <charset val="128"/>
      </rPr>
      <t>連動しません。該当者のみへの個別対応となります。</t>
    </r>
    <rPh sb="10" eb="12">
      <t>ガイトウ</t>
    </rPh>
    <rPh sb="12" eb="13">
      <t>シャ</t>
    </rPh>
    <rPh sb="17" eb="19">
      <t>コベツ</t>
    </rPh>
    <phoneticPr fontId="6"/>
  </si>
  <si>
    <t>　　　　■資格（役職）手当を率で設計するときは、「手当率」の列にグレード別に「率」を入力します。</t>
    <rPh sb="8" eb="10">
      <t>ヤクショク</t>
    </rPh>
    <rPh sb="14" eb="15">
      <t>リツ</t>
    </rPh>
    <rPh sb="16" eb="18">
      <t>セッケイ</t>
    </rPh>
    <rPh sb="36" eb="37">
      <t>ベツ</t>
    </rPh>
    <rPh sb="39" eb="40">
      <t>リツ</t>
    </rPh>
    <phoneticPr fontId="6"/>
  </si>
  <si>
    <r>
      <t>（１）資格（役職）手当の設計</t>
    </r>
    <r>
      <rPr>
        <u/>
        <sz val="11"/>
        <color indexed="10"/>
        <rFont val="ＭＳ Ｐゴシック"/>
        <family val="3"/>
        <charset val="128"/>
      </rPr>
      <t>（必須）</t>
    </r>
    <rPh sb="3" eb="5">
      <t>シカク</t>
    </rPh>
    <rPh sb="6" eb="8">
      <t>ヤクショク</t>
    </rPh>
    <rPh sb="9" eb="11">
      <t>テアテ</t>
    </rPh>
    <rPh sb="12" eb="14">
      <t>セッケイ</t>
    </rPh>
    <rPh sb="15" eb="17">
      <t>ヒッス</t>
    </rPh>
    <phoneticPr fontId="6"/>
  </si>
  <si>
    <r>
      <t>（２）定額残業手当の設計</t>
    </r>
    <r>
      <rPr>
        <u/>
        <sz val="11"/>
        <color indexed="10"/>
        <rFont val="ＭＳ Ｐゴシック"/>
        <family val="3"/>
        <charset val="128"/>
      </rPr>
      <t>（必須）</t>
    </r>
    <rPh sb="3" eb="5">
      <t>テイガク</t>
    </rPh>
    <rPh sb="5" eb="7">
      <t>ザンギョウ</t>
    </rPh>
    <rPh sb="7" eb="9">
      <t>テアテ</t>
    </rPh>
    <rPh sb="10" eb="12">
      <t>セッケイ</t>
    </rPh>
    <phoneticPr fontId="6"/>
  </si>
  <si>
    <r>
      <t>（３）賞与配分の設計</t>
    </r>
    <r>
      <rPr>
        <u/>
        <sz val="11"/>
        <color indexed="10"/>
        <rFont val="ＭＳ Ｐゴシック"/>
        <family val="3"/>
        <charset val="128"/>
      </rPr>
      <t>（必須）</t>
    </r>
    <rPh sb="3" eb="5">
      <t>ショウヨ</t>
    </rPh>
    <rPh sb="5" eb="7">
      <t>ハイブン</t>
    </rPh>
    <rPh sb="8" eb="10">
      <t>セッケイ</t>
    </rPh>
    <phoneticPr fontId="6"/>
  </si>
  <si>
    <r>
      <t xml:space="preserve">ｸﾞﾚｰﾄﾞ連動の資格手当を
率で設計。
ｸﾞﾚｰﾄﾞ別に手当率を入力します。
</t>
    </r>
    <r>
      <rPr>
        <u/>
        <sz val="11"/>
        <color indexed="8"/>
        <rFont val="ＭＳ Ｐゴシック"/>
        <family val="3"/>
        <charset val="128"/>
      </rPr>
      <t>設計しないときは「0％」を入力。</t>
    </r>
    <rPh sb="6" eb="8">
      <t>レンドウ</t>
    </rPh>
    <rPh sb="9" eb="11">
      <t>シカク</t>
    </rPh>
    <rPh sb="11" eb="13">
      <t>テアテ</t>
    </rPh>
    <rPh sb="15" eb="16">
      <t>リツ</t>
    </rPh>
    <rPh sb="17" eb="19">
      <t>セッケイ</t>
    </rPh>
    <rPh sb="27" eb="28">
      <t>ベツ</t>
    </rPh>
    <rPh sb="29" eb="31">
      <t>テアテ</t>
    </rPh>
    <rPh sb="31" eb="32">
      <t>リツ</t>
    </rPh>
    <rPh sb="33" eb="35">
      <t>ニュウリョク</t>
    </rPh>
    <phoneticPr fontId="6"/>
  </si>
  <si>
    <r>
      <t>ｸﾞﾚｰﾄﾞ連動の資格手当を
額で設計
※グレート連動ではなく、</t>
    </r>
    <r>
      <rPr>
        <u/>
        <sz val="11"/>
        <color indexed="8"/>
        <rFont val="ＭＳ Ｐゴシック"/>
        <family val="3"/>
        <charset val="128"/>
      </rPr>
      <t>別途役職手当を設計するときは「0」を入力する。</t>
    </r>
    <rPh sb="9" eb="11">
      <t>シカク</t>
    </rPh>
    <rPh sb="11" eb="13">
      <t>テアテ</t>
    </rPh>
    <rPh sb="15" eb="16">
      <t>ガク</t>
    </rPh>
    <rPh sb="17" eb="19">
      <t>セッケイ</t>
    </rPh>
    <rPh sb="25" eb="27">
      <t>レンドウ</t>
    </rPh>
    <rPh sb="32" eb="34">
      <t>ベット</t>
    </rPh>
    <rPh sb="34" eb="36">
      <t>ヤクショク</t>
    </rPh>
    <rPh sb="36" eb="38">
      <t>テアテ</t>
    </rPh>
    <rPh sb="39" eb="41">
      <t>セッケイ</t>
    </rPh>
    <rPh sb="50" eb="52">
      <t>ニュウリョク</t>
    </rPh>
    <phoneticPr fontId="6"/>
  </si>
  <si>
    <r>
      <t xml:space="preserve">定額残業手当をグレード別に率で設計。
ｸﾞﾚｰﾄﾞ別に手当率を手入力します。
</t>
    </r>
    <r>
      <rPr>
        <u/>
        <sz val="11"/>
        <color indexed="8"/>
        <rFont val="ＭＳ Ｐゴシック"/>
        <family val="3"/>
        <charset val="128"/>
      </rPr>
      <t>設計しないときは「0％」を入力。</t>
    </r>
    <rPh sb="0" eb="2">
      <t>テイガク</t>
    </rPh>
    <rPh sb="2" eb="4">
      <t>ザンギョウ</t>
    </rPh>
    <rPh sb="4" eb="6">
      <t>テアテ</t>
    </rPh>
    <rPh sb="11" eb="12">
      <t>ベツ</t>
    </rPh>
    <rPh sb="13" eb="14">
      <t>リツ</t>
    </rPh>
    <rPh sb="15" eb="17">
      <t>セッケイ</t>
    </rPh>
    <rPh sb="25" eb="26">
      <t>ベツ</t>
    </rPh>
    <rPh sb="27" eb="29">
      <t>テアテ</t>
    </rPh>
    <rPh sb="29" eb="30">
      <t>リツ</t>
    </rPh>
    <rPh sb="31" eb="32">
      <t>テ</t>
    </rPh>
    <rPh sb="32" eb="34">
      <t>ニュウリョク</t>
    </rPh>
    <phoneticPr fontId="6"/>
  </si>
  <si>
    <t>評価設計
（半角入力）</t>
    <rPh sb="0" eb="2">
      <t>ヒョウカ</t>
    </rPh>
    <rPh sb="2" eb="4">
      <t>セッケイ</t>
    </rPh>
    <rPh sb="6" eb="8">
      <t>ハンカク</t>
    </rPh>
    <rPh sb="8" eb="10">
      <t>ニュウリョク</t>
    </rPh>
    <phoneticPr fontId="6"/>
  </si>
  <si>
    <r>
      <t>１ヵ月の所定労働時間を
入力</t>
    </r>
    <r>
      <rPr>
        <sz val="11"/>
        <color indexed="10"/>
        <rFont val="ＭＳ Ｐゴシック"/>
        <family val="3"/>
        <charset val="128"/>
      </rPr>
      <t>（入力必須！）</t>
    </r>
    <rPh sb="12" eb="14">
      <t>ニュウリョク</t>
    </rPh>
    <rPh sb="15" eb="17">
      <t>ニュウリョク</t>
    </rPh>
    <rPh sb="17" eb="19">
      <t>ヒッス</t>
    </rPh>
    <phoneticPr fontId="6"/>
  </si>
  <si>
    <t>Ｂ-負担費修正値
Ａ×1.318</t>
    <rPh sb="2" eb="4">
      <t>フタン</t>
    </rPh>
    <rPh sb="4" eb="5">
      <t>ヒ</t>
    </rPh>
    <rPh sb="5" eb="7">
      <t>シュウセイ</t>
    </rPh>
    <rPh sb="7" eb="8">
      <t>チ</t>
    </rPh>
    <phoneticPr fontId="3"/>
  </si>
  <si>
    <t>最低生計費
Ｂ×80％</t>
    <rPh sb="0" eb="2">
      <t>サイテイ</t>
    </rPh>
    <rPh sb="2" eb="5">
      <t>セイケイヒ</t>
    </rPh>
    <phoneticPr fontId="8"/>
  </si>
  <si>
    <t>1.制度のフレーム設計画面</t>
    <rPh sb="2" eb="4">
      <t>セイド</t>
    </rPh>
    <rPh sb="9" eb="11">
      <t>セッケイ</t>
    </rPh>
    <rPh sb="11" eb="13">
      <t>ガメン</t>
    </rPh>
    <phoneticPr fontId="6"/>
  </si>
  <si>
    <t>(1) 職務（職責）資格制度のフレーム設計</t>
    <rPh sb="4" eb="6">
      <t>ショクム</t>
    </rPh>
    <rPh sb="7" eb="9">
      <t>ショクセキ</t>
    </rPh>
    <rPh sb="10" eb="12">
      <t>シカク</t>
    </rPh>
    <rPh sb="12" eb="14">
      <t>セイド</t>
    </rPh>
    <rPh sb="19" eb="21">
      <t>セッケイ</t>
    </rPh>
    <phoneticPr fontId="6"/>
  </si>
  <si>
    <r>
      <t>職務（職責）資格</t>
    </r>
    <r>
      <rPr>
        <sz val="10"/>
        <color rgb="FFFF0000"/>
        <rFont val="ＭＳ ゴシック"/>
        <family val="3"/>
        <charset val="128"/>
      </rPr>
      <t>（必須）</t>
    </r>
    <rPh sb="0" eb="2">
      <t>ショクム</t>
    </rPh>
    <rPh sb="3" eb="5">
      <t>ショクセキ</t>
    </rPh>
    <rPh sb="6" eb="8">
      <t>シカク</t>
    </rPh>
    <rPh sb="9" eb="11">
      <t>ヒッス</t>
    </rPh>
    <phoneticPr fontId="6"/>
  </si>
  <si>
    <r>
      <t>モデル経験年数（年）</t>
    </r>
    <r>
      <rPr>
        <sz val="10"/>
        <color rgb="FFFF0000"/>
        <rFont val="ＭＳ ゴシック"/>
        <family val="3"/>
        <charset val="128"/>
      </rPr>
      <t>（必須）</t>
    </r>
    <rPh sb="8" eb="9">
      <t>ネン</t>
    </rPh>
    <rPh sb="11" eb="13">
      <t>ヒッス</t>
    </rPh>
    <phoneticPr fontId="6"/>
  </si>
  <si>
    <t>張り出し支給率</t>
    <rPh sb="0" eb="1">
      <t>ハ</t>
    </rPh>
    <rPh sb="2" eb="3">
      <t>ダ</t>
    </rPh>
    <rPh sb="4" eb="6">
      <t>シキュウ</t>
    </rPh>
    <rPh sb="6" eb="7">
      <t>リツ</t>
    </rPh>
    <phoneticPr fontId="6"/>
  </si>
  <si>
    <t>＜参照＞</t>
    <rPh sb="1" eb="3">
      <t>サンショウ</t>
    </rPh>
    <phoneticPr fontId="6"/>
  </si>
  <si>
    <t>(1) モデル職位別のモデル給与の設計</t>
    <rPh sb="7" eb="9">
      <t>ショクイ</t>
    </rPh>
    <rPh sb="9" eb="10">
      <t>ベツ</t>
    </rPh>
    <rPh sb="14" eb="16">
      <t>キュウヨ</t>
    </rPh>
    <rPh sb="17" eb="19">
      <t>セッケイ</t>
    </rPh>
    <phoneticPr fontId="6"/>
  </si>
  <si>
    <t>(2) モデル職位別の昇給配分及び昇給上限年数等の設計</t>
    <rPh sb="7" eb="9">
      <t>ショクイ</t>
    </rPh>
    <rPh sb="9" eb="10">
      <t>ベツ</t>
    </rPh>
    <rPh sb="11" eb="13">
      <t>ショウキュウ</t>
    </rPh>
    <rPh sb="13" eb="15">
      <t>ハイブン</t>
    </rPh>
    <rPh sb="15" eb="16">
      <t>オヨ</t>
    </rPh>
    <rPh sb="17" eb="19">
      <t>ショウキュウ</t>
    </rPh>
    <rPh sb="19" eb="21">
      <t>ジョウゲン</t>
    </rPh>
    <rPh sb="21" eb="23">
      <t>ネンスウ</t>
    </rPh>
    <rPh sb="23" eb="24">
      <t>トウ</t>
    </rPh>
    <rPh sb="25" eb="27">
      <t>セッケイ</t>
    </rPh>
    <phoneticPr fontId="6"/>
  </si>
  <si>
    <t>職務資格</t>
    <rPh sb="0" eb="2">
      <t>ショクム</t>
    </rPh>
    <rPh sb="2" eb="4">
      <t>シカク</t>
    </rPh>
    <phoneticPr fontId="6"/>
  </si>
  <si>
    <t>モデル職位
（参照項目）</t>
    <rPh sb="3" eb="5">
      <t>ショクイ</t>
    </rPh>
    <rPh sb="7" eb="9">
      <t>サンショウ</t>
    </rPh>
    <rPh sb="9" eb="11">
      <t>コウモク</t>
    </rPh>
    <phoneticPr fontId="6"/>
  </si>
  <si>
    <t>モデル給与
（参照数値）</t>
    <rPh sb="3" eb="5">
      <t>キュウヨ</t>
    </rPh>
    <rPh sb="7" eb="9">
      <t>サンショウ</t>
    </rPh>
    <rPh sb="9" eb="11">
      <t>スウチ</t>
    </rPh>
    <phoneticPr fontId="6"/>
  </si>
  <si>
    <t>諸手当</t>
    <rPh sb="0" eb="3">
      <t>ショテアテ</t>
    </rPh>
    <phoneticPr fontId="6"/>
  </si>
  <si>
    <t>モデル基本給</t>
    <rPh sb="3" eb="6">
      <t>キホンキュウ</t>
    </rPh>
    <phoneticPr fontId="6"/>
  </si>
  <si>
    <t>設計予算
（検証）</t>
    <rPh sb="0" eb="2">
      <t>セッケイ</t>
    </rPh>
    <rPh sb="2" eb="4">
      <t>ヨサン</t>
    </rPh>
    <rPh sb="6" eb="8">
      <t>ケンショウ</t>
    </rPh>
    <phoneticPr fontId="6"/>
  </si>
  <si>
    <t>昇格昇給</t>
    <rPh sb="0" eb="2">
      <t>ショウカク</t>
    </rPh>
    <rPh sb="2" eb="4">
      <t>ショウキュウ</t>
    </rPh>
    <phoneticPr fontId="6"/>
  </si>
  <si>
    <t>昇級昇給</t>
    <rPh sb="0" eb="2">
      <t>ショウキュウ</t>
    </rPh>
    <rPh sb="2" eb="4">
      <t>ショウキュウ</t>
    </rPh>
    <phoneticPr fontId="6"/>
  </si>
  <si>
    <t>習熟昇給</t>
    <rPh sb="0" eb="2">
      <t>シュウジュク</t>
    </rPh>
    <rPh sb="2" eb="4">
      <t>ショウキュウ</t>
    </rPh>
    <phoneticPr fontId="6"/>
  </si>
  <si>
    <r>
      <t>定昇
上限</t>
    </r>
    <r>
      <rPr>
        <b/>
        <sz val="10"/>
        <rFont val="ＭＳ Ｐゴシック"/>
        <family val="3"/>
        <charset val="128"/>
      </rPr>
      <t>年数</t>
    </r>
    <rPh sb="0" eb="2">
      <t>テイショウ</t>
    </rPh>
    <rPh sb="3" eb="5">
      <t>ジョウゲン</t>
    </rPh>
    <rPh sb="5" eb="7">
      <t>ネンスウ</t>
    </rPh>
    <phoneticPr fontId="6"/>
  </si>
  <si>
    <r>
      <t>張り出し定昇
上限</t>
    </r>
    <r>
      <rPr>
        <b/>
        <sz val="10"/>
        <rFont val="ＭＳ Ｐゴシック"/>
        <family val="3"/>
        <charset val="128"/>
      </rPr>
      <t>年齢</t>
    </r>
    <rPh sb="0" eb="1">
      <t>ハ</t>
    </rPh>
    <rPh sb="2" eb="3">
      <t>ダ</t>
    </rPh>
    <rPh sb="4" eb="6">
      <t>テイショウ</t>
    </rPh>
    <rPh sb="7" eb="9">
      <t>ジョウゲン</t>
    </rPh>
    <rPh sb="9" eb="11">
      <t>ネンレイ</t>
    </rPh>
    <phoneticPr fontId="6"/>
  </si>
  <si>
    <t>高卒初任給</t>
    <rPh sb="0" eb="2">
      <t>コウソツ</t>
    </rPh>
    <rPh sb="2" eb="5">
      <t>ショニンキュウ</t>
    </rPh>
    <phoneticPr fontId="6"/>
  </si>
  <si>
    <t>標準経験年数</t>
    <rPh sb="0" eb="2">
      <t>ヒョウジュン</t>
    </rPh>
    <rPh sb="2" eb="4">
      <t>ケイケン</t>
    </rPh>
    <rPh sb="4" eb="6">
      <t>ネンスウ</t>
    </rPh>
    <phoneticPr fontId="6"/>
  </si>
  <si>
    <t>・皆勤手当</t>
    <rPh sb="1" eb="3">
      <t>カイキン</t>
    </rPh>
    <rPh sb="3" eb="5">
      <t>テア</t>
    </rPh>
    <phoneticPr fontId="6"/>
  </si>
  <si>
    <t>張り出し昇給額</t>
    <rPh sb="0" eb="1">
      <t>ハ</t>
    </rPh>
    <rPh sb="2" eb="3">
      <t>ダ</t>
    </rPh>
    <rPh sb="4" eb="6">
      <t>ショウキュウ</t>
    </rPh>
    <rPh sb="6" eb="7">
      <t>ガク</t>
    </rPh>
    <phoneticPr fontId="6"/>
  </si>
  <si>
    <t>１年あたり配分状況</t>
    <rPh sb="1" eb="2">
      <t>ネン</t>
    </rPh>
    <rPh sb="5" eb="7">
      <t>ハイブン</t>
    </rPh>
    <rPh sb="7" eb="9">
      <t>ジョウキョウ</t>
    </rPh>
    <phoneticPr fontId="6"/>
  </si>
  <si>
    <r>
      <t>※</t>
    </r>
    <r>
      <rPr>
        <b/>
        <sz val="10"/>
        <color rgb="FFFF0000"/>
        <rFont val="ＭＳ ゴシック"/>
        <family val="3"/>
        <charset val="128"/>
      </rPr>
      <t>↑</t>
    </r>
    <r>
      <rPr>
        <sz val="10"/>
        <color theme="1"/>
        <rFont val="ＭＳ ゴシック"/>
        <family val="3"/>
        <charset val="128"/>
      </rPr>
      <t>昇格昇給は昇格時に反映します。</t>
    </r>
    <rPh sb="2" eb="4">
      <t>ショウカク</t>
    </rPh>
    <rPh sb="4" eb="6">
      <t>ショウキュウ</t>
    </rPh>
    <rPh sb="7" eb="10">
      <t>ショウカクジ</t>
    </rPh>
    <rPh sb="11" eb="13">
      <t>ハンエイ</t>
    </rPh>
    <phoneticPr fontId="6"/>
  </si>
  <si>
    <t>※適用年数</t>
    <rPh sb="1" eb="3">
      <t>テキヨウ</t>
    </rPh>
    <rPh sb="3" eb="5">
      <t>ネンスウ</t>
    </rPh>
    <phoneticPr fontId="6"/>
  </si>
  <si>
    <t>大卒初任給</t>
    <rPh sb="0" eb="2">
      <t>ダイソツ</t>
    </rPh>
    <rPh sb="2" eb="5">
      <t>ショニンキュウ</t>
    </rPh>
    <phoneticPr fontId="6"/>
  </si>
  <si>
    <t>班長・主任</t>
    <rPh sb="0" eb="2">
      <t>ハンチョウ</t>
    </rPh>
    <rPh sb="3" eb="5">
      <t>シュニン</t>
    </rPh>
    <phoneticPr fontId="6"/>
  </si>
  <si>
    <t>・皆勤・家族・役職・技能技術手当等</t>
    <rPh sb="1" eb="3">
      <t>カイキン</t>
    </rPh>
    <rPh sb="4" eb="6">
      <t>カゾク</t>
    </rPh>
    <rPh sb="7" eb="9">
      <t>ヤクショク</t>
    </rPh>
    <rPh sb="10" eb="12">
      <t>ギノウ</t>
    </rPh>
    <rPh sb="12" eb="14">
      <t>ギジュツ</t>
    </rPh>
    <rPh sb="14" eb="16">
      <t>テアテ</t>
    </rPh>
    <rPh sb="16" eb="17">
      <t>トウ</t>
    </rPh>
    <phoneticPr fontId="6"/>
  </si>
  <si>
    <t>リーダー・係長</t>
    <rPh sb="5" eb="7">
      <t>カカリチョウ</t>
    </rPh>
    <phoneticPr fontId="6"/>
  </si>
  <si>
    <t>課長（管理業務）</t>
    <rPh sb="0" eb="2">
      <t>カチョウ</t>
    </rPh>
    <rPh sb="3" eb="5">
      <t>カンリ</t>
    </rPh>
    <rPh sb="5" eb="7">
      <t>ギョウム</t>
    </rPh>
    <phoneticPr fontId="6"/>
  </si>
  <si>
    <t>※最高位資格時…下記「注２」参照</t>
    <rPh sb="1" eb="4">
      <t>サイコウイ</t>
    </rPh>
    <rPh sb="4" eb="6">
      <t>シカク</t>
    </rPh>
    <rPh sb="6" eb="7">
      <t>ジ</t>
    </rPh>
    <rPh sb="8" eb="10">
      <t>カキ</t>
    </rPh>
    <rPh sb="11" eb="12">
      <t>チュウ</t>
    </rPh>
    <rPh sb="14" eb="16">
      <t>サンショウ</t>
    </rPh>
    <phoneticPr fontId="6"/>
  </si>
  <si>
    <t>部長（経営管理業務）</t>
    <rPh sb="0" eb="2">
      <t>ブチョウ</t>
    </rPh>
    <rPh sb="3" eb="5">
      <t>ケイエイ</t>
    </rPh>
    <rPh sb="5" eb="7">
      <t>カンリ</t>
    </rPh>
    <rPh sb="7" eb="9">
      <t>ギョウム</t>
    </rPh>
    <phoneticPr fontId="6"/>
  </si>
  <si>
    <t>■最高位資格時の昇級昇給・習熟昇給の
　増減率の設定</t>
    <rPh sb="1" eb="4">
      <t>サイコウイ</t>
    </rPh>
    <rPh sb="4" eb="6">
      <t>シカク</t>
    </rPh>
    <rPh sb="6" eb="7">
      <t>ジ</t>
    </rPh>
    <rPh sb="8" eb="10">
      <t>ショウキュウ</t>
    </rPh>
    <rPh sb="10" eb="12">
      <t>ショウキュウ</t>
    </rPh>
    <rPh sb="13" eb="17">
      <t>シュウジュクショウキュウ</t>
    </rPh>
    <rPh sb="20" eb="22">
      <t>ゾウゲン</t>
    </rPh>
    <rPh sb="22" eb="23">
      <t>リツ</t>
    </rPh>
    <rPh sb="24" eb="26">
      <t>セッテイ</t>
    </rPh>
    <phoneticPr fontId="6"/>
  </si>
  <si>
    <t>３.サラリースケール</t>
    <phoneticPr fontId="6"/>
  </si>
  <si>
    <t>参照セル</t>
    <rPh sb="0" eb="2">
      <t>サンショウ</t>
    </rPh>
    <phoneticPr fontId="6"/>
  </si>
  <si>
    <t>標準生計費（負担費修正値）</t>
    <rPh sb="0" eb="2">
      <t>ヒョウジュン</t>
    </rPh>
    <rPh sb="2" eb="5">
      <t>セイケイヒ</t>
    </rPh>
    <phoneticPr fontId="6"/>
  </si>
  <si>
    <t>最低生計費（負担費修正値）</t>
    <rPh sb="0" eb="2">
      <t>サイテイ</t>
    </rPh>
    <rPh sb="2" eb="5">
      <t>セイケイヒ</t>
    </rPh>
    <phoneticPr fontId="6"/>
  </si>
  <si>
    <t>参照セル</t>
    <rPh sb="0" eb="2">
      <t>サンショウ</t>
    </rPh>
    <phoneticPr fontId="6"/>
  </si>
  <si>
    <t>メニュー一覧</t>
    <rPh sb="4" eb="6">
      <t>イチラン</t>
    </rPh>
    <phoneticPr fontId="6"/>
  </si>
  <si>
    <t>クリックして各シートにジャンプ</t>
    <rPh sb="6" eb="7">
      <t>カク</t>
    </rPh>
    <phoneticPr fontId="6"/>
  </si>
  <si>
    <t>１．制度フレーム設計シート</t>
    <rPh sb="2" eb="4">
      <t>セイド</t>
    </rPh>
    <rPh sb="8" eb="10">
      <t>セッケイ</t>
    </rPh>
    <phoneticPr fontId="6"/>
  </si>
  <si>
    <r>
      <t>　　</t>
    </r>
    <r>
      <rPr>
        <u/>
        <sz val="11"/>
        <color indexed="12"/>
        <rFont val="ＭＳ Ｐゴシック"/>
        <family val="3"/>
        <charset val="128"/>
      </rPr>
      <t>(1) 職務（職責）資格制度のフレーム設計</t>
    </r>
    <rPh sb="6" eb="8">
      <t>ショクム</t>
    </rPh>
    <rPh sb="9" eb="11">
      <t>ショクセキ</t>
    </rPh>
    <rPh sb="12" eb="14">
      <t>シカク</t>
    </rPh>
    <rPh sb="14" eb="16">
      <t>セイド</t>
    </rPh>
    <rPh sb="21" eb="23">
      <t>セッケイ</t>
    </rPh>
    <phoneticPr fontId="6"/>
  </si>
  <si>
    <t>1..職務（職責）資格の呼称は、自社に合わせ自由に変更して下さい。</t>
    <rPh sb="3" eb="5">
      <t>ショクム</t>
    </rPh>
    <rPh sb="6" eb="8">
      <t>ショクセキ</t>
    </rPh>
    <rPh sb="9" eb="11">
      <t>シカク</t>
    </rPh>
    <rPh sb="12" eb="14">
      <t>コショウ</t>
    </rPh>
    <rPh sb="16" eb="18">
      <t>ジシャ</t>
    </rPh>
    <rPh sb="19" eb="20">
      <t>ア</t>
    </rPh>
    <rPh sb="22" eb="24">
      <t>ジユウ</t>
    </rPh>
    <rPh sb="25" eb="27">
      <t>ヘンコウ</t>
    </rPh>
    <rPh sb="29" eb="30">
      <t>クダ</t>
    </rPh>
    <phoneticPr fontId="6"/>
  </si>
  <si>
    <t>　　　「職務（職責）資格制度フレーム」では、原則として、モデル経験年数を入力することで、</t>
    <rPh sb="4" eb="6">
      <t>ショクム</t>
    </rPh>
    <rPh sb="7" eb="9">
      <t>ショクセキ</t>
    </rPh>
    <rPh sb="10" eb="12">
      <t>シカク</t>
    </rPh>
    <rPh sb="12" eb="14">
      <t>セイド</t>
    </rPh>
    <rPh sb="22" eb="24">
      <t>ゲンソク</t>
    </rPh>
    <rPh sb="31" eb="33">
      <t>ケイケン</t>
    </rPh>
    <rPh sb="33" eb="35">
      <t>ネンスウ</t>
    </rPh>
    <rPh sb="36" eb="38">
      <t>ニュウリョク</t>
    </rPh>
    <phoneticPr fontId="6"/>
  </si>
  <si>
    <t>ここで、等級およびグレード別の賃金テーブルを設計します。</t>
    <rPh sb="4" eb="6">
      <t>トウキュウ</t>
    </rPh>
    <rPh sb="13" eb="14">
      <t>ベツ</t>
    </rPh>
    <rPh sb="15" eb="17">
      <t>チンギン</t>
    </rPh>
    <rPh sb="22" eb="24">
      <t>セッケイ</t>
    </rPh>
    <phoneticPr fontId="6"/>
  </si>
  <si>
    <r>
      <t>　　</t>
    </r>
    <r>
      <rPr>
        <u/>
        <sz val="11"/>
        <color indexed="12"/>
        <rFont val="ＭＳ Ｐゴシック"/>
        <family val="3"/>
        <charset val="128"/>
      </rPr>
      <t>(1) モデル職位別のモデル給与の設計</t>
    </r>
    <rPh sb="9" eb="11">
      <t>ショクイ</t>
    </rPh>
    <rPh sb="11" eb="12">
      <t>ベツ</t>
    </rPh>
    <rPh sb="16" eb="18">
      <t>キュウヨ</t>
    </rPh>
    <rPh sb="19" eb="21">
      <t>セッケイ</t>
    </rPh>
    <phoneticPr fontId="6"/>
  </si>
  <si>
    <t>2.大卒初任給を入力します。</t>
    <rPh sb="2" eb="4">
      <t>ダイソツ</t>
    </rPh>
    <rPh sb="4" eb="7">
      <t>ショニンキュウ</t>
    </rPh>
    <rPh sb="8" eb="10">
      <t>ニュウリョク</t>
    </rPh>
    <phoneticPr fontId="6"/>
  </si>
  <si>
    <t>3.以下、各職務資格のグレード１に該当するモデル職位のモデル基本給を入力します。</t>
    <rPh sb="2" eb="4">
      <t>イカ</t>
    </rPh>
    <rPh sb="5" eb="6">
      <t>カク</t>
    </rPh>
    <rPh sb="6" eb="8">
      <t>ショクム</t>
    </rPh>
    <rPh sb="8" eb="10">
      <t>シカク</t>
    </rPh>
    <rPh sb="17" eb="19">
      <t>ガイトウ</t>
    </rPh>
    <rPh sb="24" eb="26">
      <t>ショクイ</t>
    </rPh>
    <rPh sb="30" eb="33">
      <t>キホンキュウ</t>
    </rPh>
    <rPh sb="34" eb="36">
      <t>ニュウリョク</t>
    </rPh>
    <phoneticPr fontId="6"/>
  </si>
  <si>
    <t>　　(2) モデル職位別の昇給配分及び昇給上限年数等の設計</t>
    <phoneticPr fontId="6"/>
  </si>
  <si>
    <t>1.職務資格等級ごとに、昇格昇給・昇級昇給・習熟昇給の配分（率）を入力します。</t>
    <rPh sb="2" eb="4">
      <t>ショクム</t>
    </rPh>
    <rPh sb="4" eb="6">
      <t>シカク</t>
    </rPh>
    <rPh sb="6" eb="8">
      <t>トウキュウ</t>
    </rPh>
    <rPh sb="12" eb="14">
      <t>ショウカク</t>
    </rPh>
    <rPh sb="14" eb="16">
      <t>ショウキュウ</t>
    </rPh>
    <rPh sb="17" eb="19">
      <t>ショウキュウ</t>
    </rPh>
    <rPh sb="19" eb="21">
      <t>ショウキュウ</t>
    </rPh>
    <rPh sb="22" eb="24">
      <t>シュウジュク</t>
    </rPh>
    <rPh sb="24" eb="26">
      <t>ショウキュウ</t>
    </rPh>
    <rPh sb="27" eb="29">
      <t>ハイブン</t>
    </rPh>
    <rPh sb="30" eb="31">
      <t>リツ</t>
    </rPh>
    <rPh sb="33" eb="35">
      <t>ニュウリョク</t>
    </rPh>
    <phoneticPr fontId="6"/>
  </si>
  <si>
    <t>※「昇格昇給」…昇格時に加算します。</t>
  </si>
  <si>
    <t>　　（昇格昇給時には、次に記述するグレード昇級時の「昇級昇給」は行いません。）</t>
    <rPh sb="3" eb="5">
      <t>ショウカク</t>
    </rPh>
    <rPh sb="5" eb="7">
      <t>ショウキュウ</t>
    </rPh>
    <rPh sb="7" eb="8">
      <t>ジ</t>
    </rPh>
    <rPh sb="11" eb="12">
      <t>ツギ</t>
    </rPh>
    <rPh sb="13" eb="15">
      <t>キジュツ</t>
    </rPh>
    <rPh sb="21" eb="23">
      <t>ショウキュウ</t>
    </rPh>
    <rPh sb="23" eb="24">
      <t>ジ</t>
    </rPh>
    <rPh sb="26" eb="28">
      <t>ショウキュウ</t>
    </rPh>
    <rPh sb="28" eb="30">
      <t>ショウキュウ</t>
    </rPh>
    <rPh sb="32" eb="33">
      <t>オコナ</t>
    </rPh>
    <phoneticPr fontId="6"/>
  </si>
  <si>
    <t>※「昇級昇給」…同じ資格内でグレード昇級時に加算します。</t>
  </si>
  <si>
    <t>※「習熟昇給」…原則、毎年UPする昇給額です（上限あり）。</t>
  </si>
  <si>
    <r>
      <t>2.習熟昇給に「上限</t>
    </r>
    <r>
      <rPr>
        <sz val="11"/>
        <color rgb="FF0000CC"/>
        <rFont val="ＭＳ Ｐゴシック"/>
        <family val="3"/>
        <charset val="128"/>
      </rPr>
      <t>年数</t>
    </r>
    <r>
      <rPr>
        <sz val="11"/>
        <rFont val="ＭＳ Ｐゴシック"/>
        <family val="3"/>
        <charset val="128"/>
      </rPr>
      <t>」と「張り出し上限</t>
    </r>
    <r>
      <rPr>
        <sz val="11"/>
        <color rgb="FF0000CC"/>
        <rFont val="ＭＳ Ｐゴシック"/>
        <family val="3"/>
        <charset val="128"/>
      </rPr>
      <t>年齢</t>
    </r>
    <r>
      <rPr>
        <sz val="11"/>
        <rFont val="ＭＳ Ｐゴシック"/>
        <family val="3"/>
        <charset val="128"/>
      </rPr>
      <t>」を設定して入力します。</t>
    </r>
    <rPh sb="2" eb="6">
      <t>シュウジュクショウキュウ</t>
    </rPh>
    <rPh sb="8" eb="10">
      <t>ジョウゲン</t>
    </rPh>
    <rPh sb="10" eb="12">
      <t>ネンスウ</t>
    </rPh>
    <rPh sb="15" eb="16">
      <t>ハ</t>
    </rPh>
    <rPh sb="17" eb="18">
      <t>ダ</t>
    </rPh>
    <rPh sb="19" eb="21">
      <t>ジョウゲン</t>
    </rPh>
    <rPh sb="21" eb="23">
      <t>ネンレイ</t>
    </rPh>
    <rPh sb="25" eb="27">
      <t>セッテイ</t>
    </rPh>
    <rPh sb="29" eb="31">
      <t>ニュウリョク</t>
    </rPh>
    <phoneticPr fontId="6"/>
  </si>
  <si>
    <t>　　そこで、グレード昇級や資格昇格がストップした者の処遇を、いつまで昇給（定昇）させるのかの</t>
    <rPh sb="13" eb="15">
      <t>シカク</t>
    </rPh>
    <rPh sb="34" eb="36">
      <t>ショウキュウ</t>
    </rPh>
    <rPh sb="37" eb="39">
      <t>テイショウ</t>
    </rPh>
    <phoneticPr fontId="6"/>
  </si>
  <si>
    <t>　　年数を設計するのが、上限年数と張り出し上限年齢になります。</t>
    <rPh sb="2" eb="4">
      <t>ネンスウ</t>
    </rPh>
    <rPh sb="12" eb="14">
      <t>ジョウゲン</t>
    </rPh>
    <rPh sb="14" eb="16">
      <t>ネンスウ</t>
    </rPh>
    <rPh sb="17" eb="18">
      <t>ハ</t>
    </rPh>
    <rPh sb="19" eb="20">
      <t>ダ</t>
    </rPh>
    <rPh sb="21" eb="23">
      <t>ジョウゲン</t>
    </rPh>
    <rPh sb="23" eb="25">
      <t>ネンレイ</t>
    </rPh>
    <phoneticPr fontId="6"/>
  </si>
  <si>
    <t>　　張出上限年齢：上限年数に到達したが、その後もしばらくは金額を減額して昇給させる</t>
    <rPh sb="2" eb="4">
      <t>ハリダシ</t>
    </rPh>
    <rPh sb="4" eb="6">
      <t>ジョウゲン</t>
    </rPh>
    <rPh sb="6" eb="8">
      <t>ネンレイ</t>
    </rPh>
    <rPh sb="9" eb="11">
      <t>ジョウゲン</t>
    </rPh>
    <rPh sb="11" eb="13">
      <t>ネンスウ</t>
    </rPh>
    <rPh sb="14" eb="16">
      <t>トウタツ</t>
    </rPh>
    <rPh sb="22" eb="23">
      <t>ゴ</t>
    </rPh>
    <rPh sb="29" eb="31">
      <t>キンガク</t>
    </rPh>
    <rPh sb="32" eb="34">
      <t>ゲンガク</t>
    </rPh>
    <rPh sb="36" eb="38">
      <t>ショウキュウ</t>
    </rPh>
    <phoneticPr fontId="6"/>
  </si>
  <si>
    <t>　 張出上限年齢を設計しないこともできます。</t>
    <rPh sb="2" eb="4">
      <t>ハリダシ</t>
    </rPh>
    <rPh sb="4" eb="6">
      <t>ジョウゲン</t>
    </rPh>
    <rPh sb="6" eb="8">
      <t>ネンレイ</t>
    </rPh>
    <rPh sb="9" eb="11">
      <t>セッケイ</t>
    </rPh>
    <phoneticPr fontId="6"/>
  </si>
  <si>
    <t>3.張り出し支給率を決め入力します。</t>
    <rPh sb="2" eb="3">
      <t>ハ</t>
    </rPh>
    <rPh sb="4" eb="5">
      <t>ダ</t>
    </rPh>
    <rPh sb="6" eb="8">
      <t>シキュウ</t>
    </rPh>
    <rPh sb="8" eb="9">
      <t>リツ</t>
    </rPh>
    <rPh sb="10" eb="11">
      <t>キ</t>
    </rPh>
    <rPh sb="12" eb="14">
      <t>ニュウリョク</t>
    </rPh>
    <phoneticPr fontId="6"/>
  </si>
  <si>
    <t>　　張り出し支給率：上記の上限年数に到達した後の、昇給額減額後の張り出し昇給の支給率に</t>
    <rPh sb="2" eb="3">
      <t>ハ</t>
    </rPh>
    <rPh sb="4" eb="5">
      <t>ダ</t>
    </rPh>
    <rPh sb="6" eb="8">
      <t>シキュウ</t>
    </rPh>
    <rPh sb="8" eb="9">
      <t>リツ</t>
    </rPh>
    <rPh sb="10" eb="12">
      <t>ジョウキ</t>
    </rPh>
    <rPh sb="13" eb="15">
      <t>ジョウゲン</t>
    </rPh>
    <rPh sb="15" eb="17">
      <t>ネンスウ</t>
    </rPh>
    <rPh sb="18" eb="20">
      <t>トウタツ</t>
    </rPh>
    <rPh sb="22" eb="23">
      <t>ノチ</t>
    </rPh>
    <rPh sb="25" eb="27">
      <t>ショウキュウ</t>
    </rPh>
    <rPh sb="27" eb="28">
      <t>ガク</t>
    </rPh>
    <rPh sb="28" eb="30">
      <t>ゲンガク</t>
    </rPh>
    <rPh sb="30" eb="31">
      <t>ゴ</t>
    </rPh>
    <rPh sb="32" eb="33">
      <t>ハ</t>
    </rPh>
    <rPh sb="34" eb="35">
      <t>ダ</t>
    </rPh>
    <rPh sb="36" eb="38">
      <t>ショウキュウ</t>
    </rPh>
    <rPh sb="39" eb="41">
      <t>シキュウ</t>
    </rPh>
    <rPh sb="41" eb="42">
      <t>リツ</t>
    </rPh>
    <phoneticPr fontId="6"/>
  </si>
  <si>
    <t>３．サラリースケールシート</t>
    <phoneticPr fontId="6"/>
  </si>
  <si>
    <t>２．モデル基本給の設計シート</t>
    <rPh sb="5" eb="8">
      <t>キホンキュウ</t>
    </rPh>
    <rPh sb="9" eb="11">
      <t>セッケイ</t>
    </rPh>
    <phoneticPr fontId="6"/>
  </si>
  <si>
    <t>２.モデル基本給の設計</t>
    <rPh sb="5" eb="8">
      <t>キホンキュウ</t>
    </rPh>
    <rPh sb="9" eb="11">
      <t>セッケイ</t>
    </rPh>
    <phoneticPr fontId="6"/>
  </si>
  <si>
    <t>標準生計費修正値</t>
    <rPh sb="0" eb="2">
      <t>ヒョウジュン</t>
    </rPh>
    <rPh sb="2" eb="5">
      <t>セイケイヒ</t>
    </rPh>
    <phoneticPr fontId="6"/>
  </si>
  <si>
    <t>最低生計費修正値</t>
    <rPh sb="0" eb="2">
      <t>サイテイ</t>
    </rPh>
    <rPh sb="2" eb="5">
      <t>セイケイヒ</t>
    </rPh>
    <phoneticPr fontId="6"/>
  </si>
  <si>
    <r>
      <rPr>
        <sz val="11"/>
        <color rgb="FFFF0000"/>
        <rFont val="ＭＳ Ｐゴシック"/>
        <family val="3"/>
        <charset val="128"/>
      </rPr>
      <t xml:space="preserve">　 </t>
    </r>
    <r>
      <rPr>
        <u/>
        <sz val="11"/>
        <color rgb="FFFF0000"/>
        <rFont val="ＭＳ Ｐゴシック"/>
        <family val="3"/>
        <charset val="128"/>
      </rPr>
      <t>※グラフへのリンクなし（メニューバーから表示してください）</t>
    </r>
    <phoneticPr fontId="6"/>
  </si>
  <si>
    <t>５.年俸制基本設計</t>
    <rPh sb="2" eb="4">
      <t>ネンポウ</t>
    </rPh>
    <rPh sb="4" eb="5">
      <t>セイ</t>
    </rPh>
    <rPh sb="5" eb="7">
      <t>キホン</t>
    </rPh>
    <rPh sb="7" eb="9">
      <t>セッケイ</t>
    </rPh>
    <phoneticPr fontId="6"/>
  </si>
  <si>
    <t>６．モデル年俸表の作成</t>
    <rPh sb="5" eb="7">
      <t>ネンポウ</t>
    </rPh>
    <rPh sb="7" eb="8">
      <t>ヒョウ</t>
    </rPh>
    <rPh sb="9" eb="11">
      <t>サクセイ</t>
    </rPh>
    <phoneticPr fontId="6"/>
  </si>
  <si>
    <t>７．ｸﾞﾚｰﾄﾞ別年俸表</t>
    <rPh sb="8" eb="9">
      <t>ベツ</t>
    </rPh>
    <rPh sb="9" eb="10">
      <t>ネン</t>
    </rPh>
    <rPh sb="10" eb="11">
      <t>ブ</t>
    </rPh>
    <rPh sb="11" eb="12">
      <t>ヒョウ</t>
    </rPh>
    <phoneticPr fontId="6"/>
  </si>
  <si>
    <t>８．モデル年俸一覧表（グラフデータ）</t>
    <rPh sb="5" eb="6">
      <t>ネン</t>
    </rPh>
    <rPh sb="6" eb="7">
      <t>ブ</t>
    </rPh>
    <rPh sb="7" eb="9">
      <t>イチラン</t>
    </rPh>
    <rPh sb="9" eb="10">
      <t>ヒョウ</t>
    </rPh>
    <phoneticPr fontId="6"/>
  </si>
  <si>
    <t>１０．年齢別標準生計費（全国平均）</t>
    <rPh sb="3" eb="6">
      <t>ネンレイベツ</t>
    </rPh>
    <rPh sb="6" eb="8">
      <t>ヒョウジュン</t>
    </rPh>
    <rPh sb="8" eb="11">
      <t>セイケイヒ</t>
    </rPh>
    <rPh sb="12" eb="14">
      <t>ゼンコク</t>
    </rPh>
    <rPh sb="14" eb="16">
      <t>ヘイキン</t>
    </rPh>
    <phoneticPr fontId="21"/>
  </si>
  <si>
    <t>「1.制度フレーム設計」と「2.モデル基本給の設計」のシートを受けて、自動で作成されます。</t>
    <rPh sb="3" eb="5">
      <t>セイド</t>
    </rPh>
    <rPh sb="9" eb="11">
      <t>セッケイ</t>
    </rPh>
    <rPh sb="19" eb="22">
      <t>キホンキュウ</t>
    </rPh>
    <rPh sb="23" eb="25">
      <t>セッケイ</t>
    </rPh>
    <rPh sb="31" eb="32">
      <t>ウ</t>
    </rPh>
    <rPh sb="35" eb="37">
      <t>ジドウ</t>
    </rPh>
    <rPh sb="38" eb="40">
      <t>サクセイ</t>
    </rPh>
    <phoneticPr fontId="6"/>
  </si>
  <si>
    <t>４．グレード別基本給グラフ</t>
    <rPh sb="6" eb="7">
      <t>ベツ</t>
    </rPh>
    <rPh sb="7" eb="10">
      <t>キホンキュウ</t>
    </rPh>
    <phoneticPr fontId="6"/>
  </si>
  <si>
    <t>　グレード別月額基本給カーブを自動で作成します。</t>
    <rPh sb="5" eb="6">
      <t>ベツ</t>
    </rPh>
    <rPh sb="6" eb="8">
      <t>ゲツガク</t>
    </rPh>
    <rPh sb="8" eb="11">
      <t>キホンキュウ</t>
    </rPh>
    <rPh sb="15" eb="17">
      <t>ジドウ</t>
    </rPh>
    <rPh sb="18" eb="20">
      <t>サクセイ</t>
    </rPh>
    <phoneticPr fontId="6"/>
  </si>
  <si>
    <t>　　（このグラフの基本給カーブには、金額ゼロの線が描かれてしまいます。このグラフの金額ゼロの線を表示しないように</t>
    <rPh sb="9" eb="12">
      <t>キホンキュウ</t>
    </rPh>
    <rPh sb="18" eb="20">
      <t>キンガク</t>
    </rPh>
    <rPh sb="23" eb="24">
      <t>セン</t>
    </rPh>
    <rPh sb="25" eb="26">
      <t>エガ</t>
    </rPh>
    <phoneticPr fontId="6"/>
  </si>
  <si>
    <t>　　修正するには、「３．サラリースケールシート」の「セルNo.Ｓ６～セルNo.38」間の空白セルの計算式を削除します。）</t>
    <rPh sb="2" eb="4">
      <t>シュウセイ</t>
    </rPh>
    <rPh sb="42" eb="43">
      <t>カン</t>
    </rPh>
    <rPh sb="44" eb="46">
      <t>クウハク</t>
    </rPh>
    <rPh sb="49" eb="51">
      <t>ケイサン</t>
    </rPh>
    <rPh sb="51" eb="52">
      <t>シキ</t>
    </rPh>
    <rPh sb="53" eb="55">
      <t>サクジョ</t>
    </rPh>
    <phoneticPr fontId="6"/>
  </si>
  <si>
    <t>５．手当・賞与配分の設計シート</t>
    <rPh sb="2" eb="4">
      <t>テアテ</t>
    </rPh>
    <rPh sb="5" eb="7">
      <t>ショウヨ</t>
    </rPh>
    <rPh sb="7" eb="9">
      <t>ハイブン</t>
    </rPh>
    <rPh sb="10" eb="12">
      <t>セッケイ</t>
    </rPh>
    <phoneticPr fontId="6"/>
  </si>
  <si>
    <t>６．モデル年俸表の作成シート</t>
    <rPh sb="5" eb="7">
      <t>ネンポウ</t>
    </rPh>
    <rPh sb="7" eb="8">
      <t>ヒョウ</t>
    </rPh>
    <rPh sb="9" eb="11">
      <t>サクセイ</t>
    </rPh>
    <phoneticPr fontId="6"/>
  </si>
  <si>
    <t>７．グレード別年俸表の作成シート</t>
    <rPh sb="6" eb="7">
      <t>ベツ</t>
    </rPh>
    <rPh sb="7" eb="9">
      <t>ネンポウ</t>
    </rPh>
    <rPh sb="9" eb="10">
      <t>ヒョウ</t>
    </rPh>
    <rPh sb="11" eb="13">
      <t>サクセイ</t>
    </rPh>
    <phoneticPr fontId="6"/>
  </si>
  <si>
    <t>８．年俸一覧表（グラフデータ）シート</t>
    <rPh sb="2" eb="4">
      <t>ネンポウ</t>
    </rPh>
    <rPh sb="4" eb="6">
      <t>イチラン</t>
    </rPh>
    <rPh sb="6" eb="7">
      <t>ヒョウ</t>
    </rPh>
    <phoneticPr fontId="6"/>
  </si>
  <si>
    <t>　「8.年俸一覧表（グラフデータ）シート」を受けて、グラフ（グレード別の年俸カーブ）を自動で作成します。</t>
    <rPh sb="4" eb="6">
      <t>ネンポウ</t>
    </rPh>
    <rPh sb="6" eb="8">
      <t>イチラン</t>
    </rPh>
    <rPh sb="8" eb="9">
      <t>ヒョウ</t>
    </rPh>
    <rPh sb="22" eb="23">
      <t>ウ</t>
    </rPh>
    <rPh sb="34" eb="35">
      <t>ベツ</t>
    </rPh>
    <rPh sb="36" eb="38">
      <t>ネンポウ</t>
    </rPh>
    <rPh sb="43" eb="45">
      <t>ジドウ</t>
    </rPh>
    <rPh sb="46" eb="48">
      <t>サクセイ</t>
    </rPh>
    <phoneticPr fontId="6"/>
  </si>
  <si>
    <t>９．グレード別年俸グラフ</t>
    <rPh sb="6" eb="7">
      <t>ベツ</t>
    </rPh>
    <rPh sb="7" eb="9">
      <t>ネンポウ</t>
    </rPh>
    <phoneticPr fontId="6"/>
  </si>
  <si>
    <t>10．標準生計費のデータシート</t>
    <rPh sb="3" eb="5">
      <t>ヒョウジュン</t>
    </rPh>
    <rPh sb="5" eb="8">
      <t>セイケイヒ</t>
    </rPh>
    <phoneticPr fontId="6"/>
  </si>
  <si>
    <t>１１．使用上の注意</t>
    <rPh sb="3" eb="6">
      <t>シヨウジョウ</t>
    </rPh>
    <rPh sb="7" eb="9">
      <t>チュウイ</t>
    </rPh>
    <phoneticPr fontId="6"/>
  </si>
  <si>
    <t>参考資料として、年齢別標準生計費を用意しました。</t>
    <rPh sb="0" eb="2">
      <t>サンコウ</t>
    </rPh>
    <rPh sb="2" eb="4">
      <t>シリョウ</t>
    </rPh>
    <rPh sb="8" eb="10">
      <t>ネンレイ</t>
    </rPh>
    <rPh sb="10" eb="11">
      <t>ベツ</t>
    </rPh>
    <rPh sb="11" eb="13">
      <t>ヒョウジュン</t>
    </rPh>
    <rPh sb="13" eb="16">
      <t>セイケイヒ</t>
    </rPh>
    <rPh sb="17" eb="19">
      <t>ヨウイ</t>
    </rPh>
    <phoneticPr fontId="6"/>
  </si>
  <si>
    <t>「5.グレード別年俸表の作成シート」を受けて、すべて自動でモデル年俸表が作成されます。</t>
    <rPh sb="19" eb="20">
      <t>ウ</t>
    </rPh>
    <rPh sb="26" eb="28">
      <t>ジドウ</t>
    </rPh>
    <rPh sb="32" eb="34">
      <t>ネンポウ</t>
    </rPh>
    <rPh sb="34" eb="35">
      <t>ヒョウ</t>
    </rPh>
    <rPh sb="36" eb="38">
      <t>サクセイ</t>
    </rPh>
    <phoneticPr fontId="6"/>
  </si>
  <si>
    <t>「5.グレード別年俸表の作成シート」を受けて、すべて自動でグレード別年俸表が作成されます。</t>
    <rPh sb="19" eb="20">
      <t>ウ</t>
    </rPh>
    <rPh sb="26" eb="28">
      <t>ジドウ</t>
    </rPh>
    <rPh sb="33" eb="34">
      <t>ベツ</t>
    </rPh>
    <rPh sb="34" eb="36">
      <t>ネンポウ</t>
    </rPh>
    <rPh sb="36" eb="37">
      <t>ヒョウ</t>
    </rPh>
    <rPh sb="38" eb="40">
      <t>サクセイ</t>
    </rPh>
    <phoneticPr fontId="6"/>
  </si>
  <si>
    <t>職務・職責年俸給体系設計-「年俸表」（Ver.1-2）1.02 説明</t>
    <rPh sb="0" eb="2">
      <t>ショクム</t>
    </rPh>
    <rPh sb="3" eb="5">
      <t>ショクセキ</t>
    </rPh>
    <rPh sb="5" eb="7">
      <t>ネンポウ</t>
    </rPh>
    <rPh sb="7" eb="8">
      <t>キュウ</t>
    </rPh>
    <rPh sb="8" eb="10">
      <t>タイケイ</t>
    </rPh>
    <rPh sb="10" eb="12">
      <t>セッケイ</t>
    </rPh>
    <rPh sb="14" eb="16">
      <t>ネンポウ</t>
    </rPh>
    <rPh sb="16" eb="17">
      <t>ヒョウ</t>
    </rPh>
    <rPh sb="32" eb="34">
      <t>セツメイ</t>
    </rPh>
    <phoneticPr fontId="6"/>
  </si>
  <si>
    <t>　　　全体の設計ができます。</t>
    <rPh sb="6" eb="8">
      <t>セッケイ</t>
    </rPh>
    <phoneticPr fontId="6"/>
  </si>
  <si>
    <t>（１ヵ月の平均所定労働時間数＝１年間の総労働時間数÷１２ヵ月で算出）</t>
    <rPh sb="5" eb="7">
      <t>ヘイキン</t>
    </rPh>
    <rPh sb="16" eb="18">
      <t>ネンカン</t>
    </rPh>
    <rPh sb="19" eb="20">
      <t>ソウ</t>
    </rPh>
    <rPh sb="20" eb="22">
      <t>ロウドウ</t>
    </rPh>
    <rPh sb="22" eb="25">
      <t>ジカンスウ</t>
    </rPh>
    <rPh sb="29" eb="30">
      <t>ゲツ</t>
    </rPh>
    <rPh sb="31" eb="33">
      <t>サンシュツ</t>
    </rPh>
    <phoneticPr fontId="6"/>
  </si>
  <si>
    <r>
      <t>　　　　■</t>
    </r>
    <r>
      <rPr>
        <u/>
        <sz val="11"/>
        <rFont val="ＭＳ Ｐゴシック"/>
        <family val="3"/>
        <charset val="128"/>
      </rPr>
      <t>１ヵ月の平均所定労働時間数をセル「Ｌ４」に入力</t>
    </r>
    <r>
      <rPr>
        <sz val="11"/>
        <rFont val="ＭＳ Ｐゴシック"/>
        <family val="3"/>
        <charset val="128"/>
      </rPr>
      <t>します（設計の有無にかかわらず</t>
    </r>
    <r>
      <rPr>
        <b/>
        <sz val="11"/>
        <color indexed="10"/>
        <rFont val="ＭＳ Ｐゴシック"/>
        <family val="3"/>
        <charset val="128"/>
      </rPr>
      <t>入力は必須</t>
    </r>
    <r>
      <rPr>
        <sz val="11"/>
        <rFont val="ＭＳ Ｐゴシック"/>
        <family val="3"/>
        <charset val="128"/>
      </rPr>
      <t>です）</t>
    </r>
    <rPh sb="9" eb="11">
      <t>ヘイキン</t>
    </rPh>
    <rPh sb="17" eb="18">
      <t>スウ</t>
    </rPh>
    <rPh sb="26" eb="28">
      <t>ニュウリョク</t>
    </rPh>
    <rPh sb="32" eb="34">
      <t>セッケイ</t>
    </rPh>
    <rPh sb="35" eb="37">
      <t>ウム</t>
    </rPh>
    <rPh sb="43" eb="45">
      <t>ニュウリョク</t>
    </rPh>
    <rPh sb="46" eb="48">
      <t>ヒッス</t>
    </rPh>
    <phoneticPr fontId="6"/>
  </si>
  <si>
    <r>
      <t>　　　　　（注：年俸制で、固定賞与のみの設計だと、</t>
    </r>
    <r>
      <rPr>
        <u/>
        <sz val="11"/>
        <rFont val="ＭＳ Ｐゴシック"/>
        <family val="3"/>
        <charset val="128"/>
      </rPr>
      <t>賞与が残業の算定基礎として算入</t>
    </r>
    <r>
      <rPr>
        <sz val="11"/>
        <rFont val="ＭＳ Ｐゴシック"/>
        <family val="3"/>
        <charset val="128"/>
      </rPr>
      <t>さることになります）</t>
    </r>
    <rPh sb="6" eb="7">
      <t>チュウ</t>
    </rPh>
    <rPh sb="8" eb="10">
      <t>ネンポウ</t>
    </rPh>
    <rPh sb="10" eb="11">
      <t>セイ</t>
    </rPh>
    <rPh sb="13" eb="15">
      <t>コテイ</t>
    </rPh>
    <rPh sb="15" eb="17">
      <t>ショウヨ</t>
    </rPh>
    <rPh sb="20" eb="22">
      <t>セッケイ</t>
    </rPh>
    <rPh sb="25" eb="27">
      <t>ショウヨ</t>
    </rPh>
    <rPh sb="28" eb="30">
      <t>ザンギョウ</t>
    </rPh>
    <rPh sb="31" eb="33">
      <t>サンテイ</t>
    </rPh>
    <rPh sb="33" eb="35">
      <t>キソ</t>
    </rPh>
    <rPh sb="38" eb="40">
      <t>サンニュウ</t>
    </rPh>
    <phoneticPr fontId="6"/>
  </si>
  <si>
    <r>
      <t>　　　　　「固定賞与月数」と「変動賞与月数」の該当セルに</t>
    </r>
    <r>
      <rPr>
        <u/>
        <sz val="11"/>
        <rFont val="ＭＳ Ｐゴシック"/>
        <family val="3"/>
        <charset val="128"/>
      </rPr>
      <t>標準（Ｂ）評価の年間支給月数</t>
    </r>
    <r>
      <rPr>
        <sz val="11"/>
        <rFont val="ＭＳ Ｐゴシック"/>
        <family val="3"/>
        <charset val="128"/>
      </rPr>
      <t>を入力します。</t>
    </r>
    <rPh sb="6" eb="8">
      <t>コテイ</t>
    </rPh>
    <rPh sb="8" eb="10">
      <t>ショウヨ</t>
    </rPh>
    <rPh sb="10" eb="12">
      <t>ツキスウ</t>
    </rPh>
    <rPh sb="15" eb="17">
      <t>ヘンドウ</t>
    </rPh>
    <rPh sb="17" eb="19">
      <t>ショウヨ</t>
    </rPh>
    <rPh sb="19" eb="21">
      <t>ツキスウ</t>
    </rPh>
    <rPh sb="23" eb="25">
      <t>ガイトウ</t>
    </rPh>
    <rPh sb="28" eb="30">
      <t>ヒョウジュン</t>
    </rPh>
    <rPh sb="33" eb="35">
      <t>ヒョウカ</t>
    </rPh>
    <rPh sb="36" eb="38">
      <t>ネンカン</t>
    </rPh>
    <rPh sb="38" eb="40">
      <t>シキュウ</t>
    </rPh>
    <rPh sb="40" eb="42">
      <t>ツキスウ</t>
    </rPh>
    <rPh sb="43" eb="45">
      <t>ニュウリョク</t>
    </rPh>
    <phoneticPr fontId="6"/>
  </si>
  <si>
    <t>　　（このグラフの年俸カーブには、金額ゼロの線が描かれてしまいます。このグラフの金額ゼロの線を表示しない</t>
    <rPh sb="9" eb="11">
      <t>ネンポウ</t>
    </rPh>
    <rPh sb="17" eb="19">
      <t>キンガク</t>
    </rPh>
    <rPh sb="22" eb="23">
      <t>セン</t>
    </rPh>
    <rPh sb="24" eb="25">
      <t>エガ</t>
    </rPh>
    <phoneticPr fontId="6"/>
  </si>
  <si>
    <t>　　ように修正するには、「8.年俸一覧表データ（フラフデータ）」の空白セルの計算式を削除します。）</t>
    <rPh sb="5" eb="7">
      <t>シュウセイ</t>
    </rPh>
    <rPh sb="15" eb="17">
      <t>ネンポウ</t>
    </rPh>
    <rPh sb="17" eb="19">
      <t>イチラン</t>
    </rPh>
    <rPh sb="19" eb="20">
      <t>ヒョウ</t>
    </rPh>
    <rPh sb="33" eb="35">
      <t>クウハク</t>
    </rPh>
    <rPh sb="38" eb="40">
      <t>ケイサン</t>
    </rPh>
    <rPh sb="40" eb="41">
      <t>シキ</t>
    </rPh>
    <rPh sb="42" eb="44">
      <t>サクジョ</t>
    </rPh>
    <phoneticPr fontId="6"/>
  </si>
  <si>
    <t>　下図の2025年年齢別標準生計費は、全国令和7年4月世帯別標準生計費データを、</t>
    <rPh sb="1" eb="3">
      <t>カズ</t>
    </rPh>
    <rPh sb="8" eb="9">
      <t>ネン</t>
    </rPh>
    <rPh sb="9" eb="11">
      <t>ネンレイ</t>
    </rPh>
    <rPh sb="11" eb="12">
      <t>ベツ</t>
    </rPh>
    <rPh sb="12" eb="14">
      <t>ヒョウジュン</t>
    </rPh>
    <rPh sb="14" eb="17">
      <t>セイケイヒ</t>
    </rPh>
    <rPh sb="19" eb="21">
      <t>ゼンコク</t>
    </rPh>
    <rPh sb="27" eb="29">
      <t>セタイ</t>
    </rPh>
    <rPh sb="29" eb="30">
      <t>ベツ</t>
    </rPh>
    <rPh sb="30" eb="32">
      <t>ヒョウジュン</t>
    </rPh>
    <rPh sb="32" eb="35">
      <t>セイケイヒ</t>
    </rPh>
    <phoneticPr fontId="1"/>
  </si>
  <si>
    <t>　2015年版「賃金決定のための物価と生計費資料（労務行政研究所発行）」の年齢別分布データを基に、</t>
    <rPh sb="5" eb="7">
      <t>ネンバン</t>
    </rPh>
    <rPh sb="8" eb="10">
      <t>チンギン</t>
    </rPh>
    <rPh sb="10" eb="12">
      <t>ケッテイ</t>
    </rPh>
    <rPh sb="16" eb="18">
      <t>ブッカ</t>
    </rPh>
    <rPh sb="19" eb="22">
      <t>セイケイヒ</t>
    </rPh>
    <rPh sb="22" eb="24">
      <t>シリョウ</t>
    </rPh>
    <rPh sb="37" eb="39">
      <t>ネンレイ</t>
    </rPh>
    <rPh sb="39" eb="40">
      <t>ベツ</t>
    </rPh>
    <rPh sb="40" eb="42">
      <t>ブンプ</t>
    </rPh>
    <rPh sb="46" eb="47">
      <t>モト</t>
    </rPh>
    <phoneticPr fontId="21"/>
  </si>
  <si>
    <t>　加工させていただいております。</t>
    <rPh sb="1" eb="3">
      <t>カコウ</t>
    </rPh>
    <phoneticPr fontId="1"/>
  </si>
  <si>
    <t>Ａ－2025年年齢別
標準生計費</t>
    <rPh sb="7" eb="9">
      <t>ネンレイ</t>
    </rPh>
    <rPh sb="9" eb="10">
      <t>ベツ</t>
    </rPh>
    <phoneticPr fontId="2"/>
  </si>
  <si>
    <t>賃金表（職務・職責給）年俸表の設計をします！</t>
    <rPh sb="0" eb="2">
      <t>チンギン</t>
    </rPh>
    <rPh sb="2" eb="3">
      <t>ヒョウ</t>
    </rPh>
    <rPh sb="4" eb="6">
      <t>ショクム</t>
    </rPh>
    <rPh sb="7" eb="9">
      <t>ショクセキ</t>
    </rPh>
    <rPh sb="9" eb="10">
      <t>キュウ</t>
    </rPh>
    <rPh sb="11" eb="14">
      <t>ネンポウヒョウ</t>
    </rPh>
    <rPh sb="15" eb="17">
      <t>セッケイ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</si>
</sst>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0.0%"/>
    <numFmt numFmtId="178" formatCode="0.0"/>
  </numFmts>
  <fonts count="90">
    <font>
      <sz val="11"/>
      <name val="ＭＳ Ｐゴシック"/>
      <family val="3"/>
      <charset val="128"/>
    </font>
    <font>
      <sz val="11"/>
      <name val="Yu Gothic"/>
      <family val="3"/>
      <charset val="128"/>
    </font>
    <font>
      <sz val="11"/>
      <name val="Yu Gothic"/>
      <family val="3"/>
      <charset val="128"/>
    </font>
    <font>
      <sz val="11"/>
      <name val="Yu Gothic"/>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12"/>
      <name val="ＭＳ ゴシック"/>
      <family val="3"/>
      <charset val="128"/>
    </font>
    <font>
      <sz val="11"/>
      <color indexed="8"/>
      <name val="ＭＳ ゴシック"/>
      <family val="3"/>
      <charset val="128"/>
    </font>
    <font>
      <sz val="10"/>
      <name val="ＭＳ 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b/>
      <sz val="11"/>
      <color indexed="10"/>
      <name val="ＭＳ Ｐゴシック"/>
      <family val="3"/>
      <charset val="128"/>
    </font>
    <font>
      <sz val="11"/>
      <color indexed="12"/>
      <name val="ＭＳ Ｐゴシック"/>
      <family val="3"/>
      <charset val="128"/>
    </font>
    <font>
      <b/>
      <u/>
      <sz val="12"/>
      <color indexed="10"/>
      <name val="ＭＳ Ｐゴシック"/>
      <family val="3"/>
      <charset val="128"/>
    </font>
    <font>
      <b/>
      <u/>
      <sz val="11"/>
      <color indexed="10"/>
      <name val="ＭＳ Ｐゴシック"/>
      <family val="3"/>
      <charset val="128"/>
    </font>
    <font>
      <u/>
      <sz val="14"/>
      <color indexed="12"/>
      <name val="ＭＳ ゴシック"/>
      <family val="3"/>
      <charset val="128"/>
    </font>
    <font>
      <u/>
      <sz val="11"/>
      <color indexed="8"/>
      <name val="ＭＳ ゴシック"/>
      <family val="3"/>
      <charset val="128"/>
    </font>
    <font>
      <u/>
      <sz val="11"/>
      <color indexed="10"/>
      <name val="ＭＳ ゴシック"/>
      <family val="3"/>
      <charset val="128"/>
    </font>
    <font>
      <sz val="11"/>
      <color indexed="8"/>
      <name val="ＭＳ Ｐゴシック"/>
      <family val="3"/>
      <charset val="128"/>
    </font>
    <font>
      <u/>
      <sz val="10"/>
      <color indexed="10"/>
      <name val="ＭＳ ゴシック"/>
      <family val="3"/>
      <charset val="128"/>
    </font>
    <font>
      <u/>
      <sz val="10"/>
      <name val="ＭＳ 明朝"/>
      <family val="1"/>
      <charset val="128"/>
    </font>
    <font>
      <sz val="11"/>
      <color indexed="10"/>
      <name val="ＭＳ Ｐゴシック"/>
      <family val="3"/>
      <charset val="128"/>
    </font>
    <font>
      <b/>
      <sz val="12"/>
      <color indexed="12"/>
      <name val="ＭＳ ゴシック"/>
      <family val="3"/>
      <charset val="128"/>
    </font>
    <font>
      <b/>
      <u/>
      <sz val="11"/>
      <color indexed="12"/>
      <name val="ＭＳ Ｐゴシック"/>
      <family val="3"/>
      <charset val="128"/>
    </font>
    <font>
      <u/>
      <sz val="11"/>
      <color indexed="12"/>
      <name val="ＭＳ Ｐゴシック"/>
      <family val="3"/>
      <charset val="128"/>
    </font>
    <font>
      <b/>
      <sz val="11"/>
      <name val="ＭＳ Ｐゴシック"/>
      <family val="3"/>
      <charset val="128"/>
    </font>
    <font>
      <sz val="8"/>
      <name val="ＭＳ Ｐゴシック"/>
      <family val="3"/>
      <charset val="128"/>
    </font>
    <font>
      <b/>
      <sz val="11"/>
      <color indexed="12"/>
      <name val="ＭＳ Ｐゴシック"/>
      <family val="3"/>
      <charset val="128"/>
    </font>
    <font>
      <sz val="12"/>
      <name val="ＭＳ Ｐゴシック"/>
      <family val="3"/>
      <charset val="128"/>
    </font>
    <font>
      <u/>
      <sz val="11"/>
      <name val="ＭＳ Ｐゴシック"/>
      <family val="3"/>
      <charset val="128"/>
    </font>
    <font>
      <u/>
      <sz val="11"/>
      <color indexed="8"/>
      <name val="ＭＳ Ｐゴシック"/>
      <family val="3"/>
      <charset val="128"/>
    </font>
    <font>
      <u/>
      <sz val="11"/>
      <color indexed="10"/>
      <name val="ＭＳ Ｐゴシック"/>
      <family val="3"/>
      <charset val="128"/>
    </font>
    <font>
      <sz val="10.5"/>
      <color theme="1"/>
      <name val="ＭＳ ゴシック"/>
      <family val="3"/>
      <charset val="128"/>
    </font>
    <font>
      <b/>
      <sz val="12"/>
      <color rgb="FF0000CC"/>
      <name val="ＭＳ ゴシック"/>
      <family val="3"/>
      <charset val="128"/>
    </font>
    <font>
      <sz val="10"/>
      <color rgb="FF0000CC"/>
      <name val="ＭＳ ゴシック"/>
      <family val="3"/>
      <charset val="128"/>
    </font>
    <font>
      <sz val="11"/>
      <color theme="1"/>
      <name val="ＭＳ 明朝"/>
      <family val="1"/>
      <charset val="128"/>
    </font>
    <font>
      <sz val="10"/>
      <color rgb="FF0000CC"/>
      <name val="ＭＳ 明朝"/>
      <family val="1"/>
      <charset val="128"/>
    </font>
    <font>
      <b/>
      <sz val="11"/>
      <color rgb="FF0000CC"/>
      <name val="ＭＳ ゴシック"/>
      <family val="3"/>
      <charset val="128"/>
    </font>
    <font>
      <sz val="10"/>
      <color theme="1"/>
      <name val="ＭＳ Ｐゴシック"/>
      <family val="3"/>
      <charset val="128"/>
    </font>
    <font>
      <b/>
      <sz val="11"/>
      <color rgb="FF0000CC"/>
      <name val="ＭＳ Ｐゴシック"/>
      <family val="3"/>
      <charset val="128"/>
    </font>
    <font>
      <sz val="10"/>
      <color theme="1"/>
      <name val="ＭＳ 明朝"/>
      <family val="1"/>
      <charset val="128"/>
    </font>
    <font>
      <b/>
      <sz val="11"/>
      <color theme="1"/>
      <name val="ＭＳ 明朝"/>
      <family val="1"/>
      <charset val="128"/>
    </font>
    <font>
      <u/>
      <sz val="11"/>
      <color rgb="FFFF0000"/>
      <name val="ＭＳ ゴシック"/>
      <family val="3"/>
      <charset val="128"/>
    </font>
    <font>
      <u/>
      <sz val="10"/>
      <color rgb="FFFF0000"/>
      <name val="ＭＳ ゴシック"/>
      <family val="3"/>
      <charset val="128"/>
    </font>
    <font>
      <u/>
      <sz val="10.5"/>
      <color rgb="FFFF0000"/>
      <name val="ＭＳ ゴシック"/>
      <family val="3"/>
      <charset val="128"/>
    </font>
    <font>
      <sz val="10"/>
      <color theme="1"/>
      <name val="ＭＳ ゴシック"/>
      <family val="3"/>
      <charset val="128"/>
    </font>
    <font>
      <b/>
      <u/>
      <sz val="14"/>
      <color rgb="FF0000CC"/>
      <name val="ＭＳ ゴシック"/>
      <family val="3"/>
      <charset val="128"/>
    </font>
    <font>
      <b/>
      <sz val="12"/>
      <color rgb="FF0000CC"/>
      <name val="ＭＳ Ｐゴシック"/>
      <family val="3"/>
      <charset val="128"/>
    </font>
    <font>
      <sz val="11"/>
      <color rgb="FF0000CC"/>
      <name val="ＭＳ Ｐゴシック"/>
      <family val="3"/>
      <charset val="128"/>
    </font>
    <font>
      <sz val="11"/>
      <color theme="1"/>
      <name val="ＭＳ Ｐゴシック"/>
      <family val="3"/>
      <charset val="128"/>
    </font>
    <font>
      <sz val="11"/>
      <color rgb="FFFF0000"/>
      <name val="ＭＳ Ｐゴシック"/>
      <family val="3"/>
      <charset val="128"/>
    </font>
    <font>
      <sz val="12"/>
      <color theme="1"/>
      <name val="ＭＳ ゴシック"/>
      <family val="3"/>
      <charset val="128"/>
    </font>
    <font>
      <b/>
      <sz val="14"/>
      <color rgb="FF0000CC"/>
      <name val="ＭＳ Ｐゴシック"/>
      <family val="3"/>
      <charset val="128"/>
    </font>
    <font>
      <u/>
      <sz val="11"/>
      <color rgb="FF0000CC"/>
      <name val="ＭＳ Ｐゴシック"/>
      <family val="3"/>
      <charset val="128"/>
    </font>
    <font>
      <u/>
      <sz val="11"/>
      <color rgb="FFFF0000"/>
      <name val="ＭＳ Ｐゴシック"/>
      <family val="3"/>
      <charset val="128"/>
    </font>
    <font>
      <u/>
      <sz val="12"/>
      <color theme="1"/>
      <name val="ＭＳ Ｐゴシック"/>
      <family val="3"/>
      <charset val="128"/>
    </font>
    <font>
      <b/>
      <sz val="14"/>
      <color rgb="FF0000FF"/>
      <name val="ＭＳ Ｐゴシック"/>
      <family val="3"/>
      <charset val="128"/>
    </font>
    <font>
      <sz val="11"/>
      <color theme="1"/>
      <name val="ＭＳ ゴシック"/>
      <family val="3"/>
      <charset val="128"/>
    </font>
    <font>
      <b/>
      <u/>
      <sz val="12"/>
      <color rgb="FF0000FF"/>
      <name val="ＭＳ Ｐゴシック"/>
      <family val="3"/>
      <charset val="128"/>
    </font>
    <font>
      <b/>
      <u/>
      <sz val="12"/>
      <color rgb="FF0000CC"/>
      <name val="ＭＳ Ｐゴシック"/>
      <family val="3"/>
      <charset val="128"/>
    </font>
    <font>
      <b/>
      <u/>
      <sz val="12"/>
      <color theme="1"/>
      <name val="ＭＳ Ｐゴシック"/>
      <family val="3"/>
      <charset val="128"/>
    </font>
    <font>
      <b/>
      <sz val="11"/>
      <color theme="1"/>
      <name val="ＭＳ Ｐゴシック"/>
      <family val="3"/>
      <charset val="128"/>
    </font>
    <font>
      <b/>
      <u/>
      <sz val="11"/>
      <color rgb="FF0000CC"/>
      <name val="ＭＳ Ｐゴシック"/>
      <family val="3"/>
      <charset val="128"/>
    </font>
    <font>
      <sz val="12"/>
      <color theme="1"/>
      <name val="ＭＳ Ｐゴシック"/>
      <family val="3"/>
      <charset val="128"/>
    </font>
    <font>
      <sz val="14"/>
      <color theme="1"/>
      <name val="ＭＳ Ｐゴシック"/>
      <family val="3"/>
      <charset val="128"/>
    </font>
    <font>
      <b/>
      <u/>
      <sz val="14"/>
      <color rgb="FF0000CC"/>
      <name val="ＭＳ Ｐゴシック"/>
      <family val="3"/>
      <charset val="128"/>
    </font>
    <font>
      <b/>
      <sz val="12"/>
      <color theme="1"/>
      <name val="ＭＳ Ｐゴシック"/>
      <family val="3"/>
      <charset val="128"/>
    </font>
    <font>
      <b/>
      <sz val="14"/>
      <color theme="1"/>
      <name val="ＭＳ Ｐゴシック"/>
      <family val="3"/>
      <charset val="128"/>
    </font>
    <font>
      <u/>
      <sz val="11"/>
      <color theme="1"/>
      <name val="ＭＳ Ｐゴシック"/>
      <family val="3"/>
      <charset val="128"/>
    </font>
    <font>
      <b/>
      <u/>
      <sz val="16"/>
      <color rgb="FF0000CC"/>
      <name val="ＭＳ Ｐゴシック"/>
      <family val="3"/>
      <charset val="128"/>
    </font>
    <font>
      <sz val="10.5"/>
      <color rgb="FF0000CC"/>
      <name val="ＭＳ ゴシック"/>
      <family val="3"/>
      <charset val="128"/>
    </font>
    <font>
      <sz val="10"/>
      <color rgb="FFFF0000"/>
      <name val="ＭＳ ゴシック"/>
      <family val="3"/>
      <charset val="128"/>
    </font>
    <font>
      <u/>
      <sz val="10"/>
      <color rgb="FF0000CC"/>
      <name val="ＭＳ Ｐゴシック"/>
      <family val="3"/>
      <charset val="128"/>
    </font>
    <font>
      <sz val="11"/>
      <color rgb="FF0000CC"/>
      <name val="ＭＳ ゴシック"/>
      <family val="3"/>
      <charset val="128"/>
    </font>
    <font>
      <b/>
      <sz val="11"/>
      <name val="ＭＳ ゴシック"/>
      <family val="3"/>
      <charset val="128"/>
    </font>
    <font>
      <b/>
      <sz val="10"/>
      <name val="ＭＳ Ｐゴシック"/>
      <family val="3"/>
      <charset val="128"/>
    </font>
    <font>
      <b/>
      <sz val="10"/>
      <color rgb="FF0000CC"/>
      <name val="ＭＳ Ｐゴシック"/>
      <family val="3"/>
      <charset val="128"/>
    </font>
    <font>
      <b/>
      <sz val="10"/>
      <color rgb="FFFF0000"/>
      <name val="ＭＳ ゴシック"/>
      <family val="3"/>
      <charset val="128"/>
    </font>
    <font>
      <sz val="9"/>
      <name val="ＭＳ ゴシック"/>
      <family val="3"/>
      <charset val="128"/>
    </font>
    <font>
      <b/>
      <u/>
      <sz val="14"/>
      <color theme="1"/>
      <name val="ＭＳ Ｐゴシック"/>
      <family val="3"/>
      <charset val="128"/>
    </font>
    <font>
      <b/>
      <u/>
      <sz val="14"/>
      <color theme="0"/>
      <name val="ＭＳ Ｐゴシック"/>
      <family val="3"/>
      <charset val="128"/>
    </font>
    <font>
      <b/>
      <u/>
      <sz val="10"/>
      <color theme="1"/>
      <name val="ＭＳ Ｐゴシック"/>
      <family val="3"/>
      <charset val="128"/>
    </font>
    <font>
      <u/>
      <sz val="11"/>
      <color rgb="FFC00000"/>
      <name val="ＭＳ Ｐゴシック"/>
      <family val="3"/>
      <charset val="128"/>
    </font>
    <font>
      <sz val="10"/>
      <color rgb="FF000000"/>
      <name val="ＭＳ Ｐゴシック"/>
      <family val="3"/>
      <charset val="128"/>
    </font>
    <font>
      <b/>
      <sz val="12"/>
      <color theme="1"/>
      <name val="ＭＳ 明朝"/>
      <family val="1"/>
      <charset val="128"/>
    </font>
    <font>
      <sz val="12"/>
      <color indexed="8"/>
      <name val="ＭＳ ゴシック"/>
      <family val="3"/>
      <charset val="128"/>
    </font>
  </fonts>
  <fills count="19">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D0EBB3"/>
        <bgColor indexed="64"/>
      </patternFill>
    </fill>
    <fill>
      <patternFill patternType="solid">
        <fgColor rgb="FF00FFFF"/>
        <bgColor indexed="64"/>
      </patternFill>
    </fill>
    <fill>
      <patternFill patternType="solid">
        <fgColor rgb="FF0000CC"/>
        <bgColor indexed="64"/>
      </patternFill>
    </fill>
    <fill>
      <patternFill patternType="solid">
        <fgColor rgb="FFFFFF00"/>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diagonal/>
    </border>
    <border diagonalUp="1">
      <left style="thin">
        <color indexed="64"/>
      </left>
      <right/>
      <top/>
      <bottom style="medium">
        <color indexed="64"/>
      </bottom>
      <diagonal style="thin">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dotted">
        <color indexed="64"/>
      </top>
      <bottom/>
      <diagonal/>
    </border>
    <border>
      <left style="thin">
        <color indexed="64"/>
      </left>
      <right/>
      <top/>
      <bottom style="dotted">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dotted">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diagonalUp="1">
      <left style="medium">
        <color indexed="64"/>
      </left>
      <right style="medium">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cellStyleXfs>
  <cellXfs count="548">
    <xf numFmtId="0" fontId="0" fillId="0" borderId="0" xfId="0">
      <alignment vertical="center"/>
    </xf>
    <xf numFmtId="0" fontId="7" fillId="0" borderId="0" xfId="0" applyFont="1" applyProtection="1">
      <alignment vertical="center"/>
      <protection hidden="1"/>
    </xf>
    <xf numFmtId="0" fontId="0" fillId="0" borderId="0" xfId="0" applyProtection="1">
      <alignment vertical="center"/>
      <protection hidden="1"/>
    </xf>
    <xf numFmtId="38" fontId="7" fillId="0" borderId="0" xfId="2" applyFont="1" applyProtection="1">
      <alignment vertical="center"/>
      <protection hidden="1"/>
    </xf>
    <xf numFmtId="0" fontId="21" fillId="0" borderId="0" xfId="0" applyFont="1" applyProtection="1">
      <alignment vertical="center"/>
      <protection hidden="1"/>
    </xf>
    <xf numFmtId="0" fontId="23" fillId="0" borderId="0" xfId="0" applyFont="1" applyProtection="1">
      <alignment vertical="center"/>
      <protection hidden="1"/>
    </xf>
    <xf numFmtId="0" fontId="7" fillId="0" borderId="0" xfId="0" quotePrefix="1" applyFont="1" applyAlignment="1" applyProtection="1">
      <alignment horizontal="left"/>
      <protection hidden="1"/>
    </xf>
    <xf numFmtId="55" fontId="0" fillId="0" borderId="0" xfId="0" applyNumberFormat="1" applyProtection="1">
      <alignment vertical="center"/>
      <protection hidden="1"/>
    </xf>
    <xf numFmtId="0" fontId="37" fillId="0" borderId="0" xfId="0" applyFont="1" applyProtection="1">
      <alignment vertical="center"/>
      <protection hidden="1"/>
    </xf>
    <xf numFmtId="0" fontId="38" fillId="2" borderId="16" xfId="0" applyFont="1" applyFill="1" applyBorder="1" applyAlignment="1" applyProtection="1">
      <alignment horizontal="center" vertical="center" wrapText="1"/>
      <protection hidden="1"/>
    </xf>
    <xf numFmtId="0" fontId="40" fillId="2" borderId="16" xfId="0" applyFont="1" applyFill="1" applyBorder="1" applyAlignment="1" applyProtection="1">
      <alignment horizontal="center" vertical="center" wrapText="1"/>
      <protection hidden="1"/>
    </xf>
    <xf numFmtId="0" fontId="41" fillId="0" borderId="19" xfId="0" applyFont="1" applyBorder="1" applyAlignment="1" applyProtection="1">
      <alignment horizontal="center" vertical="center"/>
      <protection hidden="1"/>
    </xf>
    <xf numFmtId="38" fontId="39" fillId="6" borderId="11" xfId="2" applyFont="1" applyFill="1" applyBorder="1" applyAlignment="1" applyProtection="1">
      <alignment horizontal="center" vertical="center" wrapText="1"/>
      <protection hidden="1"/>
    </xf>
    <xf numFmtId="38" fontId="39" fillId="6" borderId="9" xfId="2" applyFont="1" applyFill="1" applyBorder="1" applyAlignment="1" applyProtection="1">
      <alignment horizontal="center" vertical="center" wrapText="1"/>
      <protection hidden="1"/>
    </xf>
    <xf numFmtId="38" fontId="39" fillId="6" borderId="25" xfId="2" applyFont="1" applyFill="1" applyBorder="1" applyAlignment="1" applyProtection="1">
      <alignment horizontal="center" vertical="center" wrapText="1"/>
      <protection hidden="1"/>
    </xf>
    <xf numFmtId="38" fontId="39" fillId="6" borderId="21" xfId="2" applyFont="1" applyFill="1" applyBorder="1" applyAlignment="1" applyProtection="1">
      <alignment horizontal="center" vertical="center" wrapText="1"/>
      <protection hidden="1"/>
    </xf>
    <xf numFmtId="0" fontId="0" fillId="4" borderId="19" xfId="0" applyFill="1" applyBorder="1" applyProtection="1">
      <alignment vertical="center"/>
      <protection hidden="1"/>
    </xf>
    <xf numFmtId="38" fontId="45" fillId="6" borderId="17" xfId="2" applyFont="1" applyFill="1" applyBorder="1" applyAlignment="1" applyProtection="1">
      <alignment horizontal="center" vertical="center" wrapText="1"/>
      <protection hidden="1"/>
    </xf>
    <xf numFmtId="38" fontId="39" fillId="6" borderId="24" xfId="2" applyFont="1" applyFill="1" applyBorder="1" applyAlignment="1" applyProtection="1">
      <alignment horizontal="center" vertical="center" wrapText="1"/>
      <protection hidden="1"/>
    </xf>
    <xf numFmtId="0" fontId="46" fillId="0" borderId="0" xfId="0" applyFont="1" applyProtection="1">
      <alignment vertical="center"/>
      <protection hidden="1"/>
    </xf>
    <xf numFmtId="0" fontId="10" fillId="9" borderId="31" xfId="0" applyFont="1" applyFill="1" applyBorder="1" applyAlignment="1" applyProtection="1">
      <alignment horizontal="center" vertical="center" wrapText="1"/>
      <protection hidden="1"/>
    </xf>
    <xf numFmtId="0" fontId="49" fillId="9" borderId="30" xfId="0" applyFont="1" applyFill="1" applyBorder="1" applyAlignment="1" applyProtection="1">
      <alignment horizontal="center" vertical="center" wrapText="1"/>
      <protection hidden="1"/>
    </xf>
    <xf numFmtId="0" fontId="10" fillId="9" borderId="16" xfId="0" applyFont="1" applyFill="1" applyBorder="1" applyAlignment="1" applyProtection="1">
      <alignment horizontal="center" vertical="center" wrapText="1"/>
      <protection hidden="1"/>
    </xf>
    <xf numFmtId="0" fontId="50" fillId="0" borderId="0" xfId="3" applyFont="1" applyProtection="1">
      <protection hidden="1"/>
    </xf>
    <xf numFmtId="0" fontId="27" fillId="0" borderId="0" xfId="0" applyFont="1" applyAlignment="1" applyProtection="1">
      <alignment horizontal="left"/>
      <protection hidden="1"/>
    </xf>
    <xf numFmtId="0" fontId="0" fillId="4" borderId="0" xfId="0" applyFill="1" applyProtection="1">
      <alignment vertical="center"/>
      <protection hidden="1"/>
    </xf>
    <xf numFmtId="0" fontId="0" fillId="6" borderId="1" xfId="0" applyFill="1" applyBorder="1" applyProtection="1">
      <alignment vertical="center"/>
      <protection hidden="1"/>
    </xf>
    <xf numFmtId="0" fontId="0" fillId="6" borderId="2" xfId="0" applyFill="1" applyBorder="1" applyProtection="1">
      <alignment vertical="center"/>
      <protection hidden="1"/>
    </xf>
    <xf numFmtId="0" fontId="0" fillId="6" borderId="3" xfId="0" applyFill="1" applyBorder="1" applyProtection="1">
      <alignment vertical="center"/>
      <protection hidden="1"/>
    </xf>
    <xf numFmtId="0" fontId="51" fillId="0" borderId="0" xfId="0" applyFont="1" applyProtection="1">
      <alignment vertical="center"/>
      <protection hidden="1"/>
    </xf>
    <xf numFmtId="0" fontId="0" fillId="6" borderId="4" xfId="0" applyFill="1" applyBorder="1" applyProtection="1">
      <alignment vertical="center"/>
      <protection hidden="1"/>
    </xf>
    <xf numFmtId="0" fontId="0" fillId="6" borderId="0" xfId="0" applyFill="1" applyProtection="1">
      <alignment vertical="center"/>
      <protection hidden="1"/>
    </xf>
    <xf numFmtId="0" fontId="24" fillId="6" borderId="0" xfId="0" applyFont="1" applyFill="1" applyProtection="1">
      <alignment vertical="center"/>
      <protection hidden="1"/>
    </xf>
    <xf numFmtId="0" fontId="0" fillId="6" borderId="5" xfId="0" applyFill="1" applyBorder="1" applyProtection="1">
      <alignment vertical="center"/>
      <protection hidden="1"/>
    </xf>
    <xf numFmtId="0" fontId="5" fillId="6" borderId="4" xfId="0" applyFont="1" applyFill="1" applyBorder="1" applyProtection="1">
      <alignment vertical="center"/>
      <protection hidden="1"/>
    </xf>
    <xf numFmtId="0" fontId="5" fillId="6" borderId="0" xfId="0" applyFont="1" applyFill="1" applyProtection="1">
      <alignment vertical="center"/>
      <protection hidden="1"/>
    </xf>
    <xf numFmtId="0" fontId="5" fillId="6" borderId="5" xfId="0" applyFont="1" applyFill="1" applyBorder="1" applyProtection="1">
      <alignment vertical="center"/>
      <protection hidden="1"/>
    </xf>
    <xf numFmtId="0" fontId="5" fillId="4" borderId="0" xfId="0" applyFont="1" applyFill="1" applyProtection="1">
      <alignment vertical="center"/>
      <protection hidden="1"/>
    </xf>
    <xf numFmtId="0" fontId="5" fillId="0" borderId="0" xfId="0" applyFont="1" applyProtection="1">
      <alignment vertical="center"/>
      <protection hidden="1"/>
    </xf>
    <xf numFmtId="0" fontId="16" fillId="6" borderId="0" xfId="0" applyFont="1" applyFill="1" applyProtection="1">
      <alignment vertical="center"/>
      <protection hidden="1"/>
    </xf>
    <xf numFmtId="0" fontId="0" fillId="4" borderId="30" xfId="0" applyFill="1" applyBorder="1" applyProtection="1">
      <alignment vertical="center"/>
      <protection hidden="1"/>
    </xf>
    <xf numFmtId="0" fontId="0" fillId="4" borderId="31" xfId="0" applyFill="1" applyBorder="1" applyProtection="1">
      <alignment vertical="center"/>
      <protection hidden="1"/>
    </xf>
    <xf numFmtId="0" fontId="16" fillId="4" borderId="31" xfId="0" applyFont="1" applyFill="1" applyBorder="1" applyProtection="1">
      <alignment vertical="center"/>
      <protection hidden="1"/>
    </xf>
    <xf numFmtId="0" fontId="0" fillId="4" borderId="15" xfId="0" applyFill="1" applyBorder="1" applyProtection="1">
      <alignment vertical="center"/>
      <protection hidden="1"/>
    </xf>
    <xf numFmtId="0" fontId="16" fillId="4" borderId="33" xfId="0" applyFont="1" applyFill="1" applyBorder="1" applyProtection="1">
      <alignment vertical="center"/>
      <protection hidden="1"/>
    </xf>
    <xf numFmtId="0" fontId="16" fillId="4" borderId="0" xfId="0" applyFont="1" applyFill="1" applyProtection="1">
      <alignment vertical="center"/>
      <protection hidden="1"/>
    </xf>
    <xf numFmtId="0" fontId="0" fillId="4" borderId="34" xfId="0" applyFill="1" applyBorder="1" applyProtection="1">
      <alignment vertical="center"/>
      <protection hidden="1"/>
    </xf>
    <xf numFmtId="0" fontId="16" fillId="4" borderId="35" xfId="0" applyFont="1" applyFill="1" applyBorder="1" applyProtection="1">
      <alignment vertical="center"/>
      <protection hidden="1"/>
    </xf>
    <xf numFmtId="0" fontId="0" fillId="4" borderId="36" xfId="0" applyFill="1" applyBorder="1" applyProtection="1">
      <alignment vertical="center"/>
      <protection hidden="1"/>
    </xf>
    <xf numFmtId="0" fontId="43" fillId="6" borderId="0" xfId="0" applyFont="1" applyFill="1" applyProtection="1">
      <alignment vertical="center"/>
      <protection hidden="1"/>
    </xf>
    <xf numFmtId="0" fontId="52" fillId="6" borderId="0" xfId="0" applyFont="1" applyFill="1" applyProtection="1">
      <alignment vertical="center"/>
      <protection hidden="1"/>
    </xf>
    <xf numFmtId="0" fontId="53" fillId="6" borderId="0" xfId="0" applyFont="1" applyFill="1" applyProtection="1">
      <alignment vertical="center"/>
      <protection hidden="1"/>
    </xf>
    <xf numFmtId="0" fontId="0" fillId="4" borderId="30" xfId="0" applyFill="1" applyBorder="1" applyAlignment="1" applyProtection="1">
      <alignment horizontal="left" vertical="center"/>
      <protection hidden="1"/>
    </xf>
    <xf numFmtId="0" fontId="52" fillId="4" borderId="33" xfId="0" applyFont="1" applyFill="1" applyBorder="1" applyProtection="1">
      <alignment vertical="center"/>
      <protection hidden="1"/>
    </xf>
    <xf numFmtId="0" fontId="54" fillId="4" borderId="35" xfId="0" applyFont="1" applyFill="1" applyBorder="1" applyProtection="1">
      <alignment vertical="center"/>
      <protection hidden="1"/>
    </xf>
    <xf numFmtId="0" fontId="43" fillId="6" borderId="0" xfId="0" applyFont="1" applyFill="1" applyAlignment="1" applyProtection="1">
      <alignment horizontal="left" vertical="center"/>
      <protection hidden="1"/>
    </xf>
    <xf numFmtId="0" fontId="53" fillId="6" borderId="0" xfId="0" applyFont="1" applyFill="1" applyAlignment="1" applyProtection="1">
      <alignment horizontal="left" vertical="center"/>
      <protection hidden="1"/>
    </xf>
    <xf numFmtId="0" fontId="0" fillId="6" borderId="6" xfId="0" applyFill="1" applyBorder="1" applyProtection="1">
      <alignment vertical="center"/>
      <protection hidden="1"/>
    </xf>
    <xf numFmtId="0" fontId="0" fillId="6" borderId="7" xfId="0" applyFill="1" applyBorder="1" applyProtection="1">
      <alignment vertical="center"/>
      <protection hidden="1"/>
    </xf>
    <xf numFmtId="0" fontId="0" fillId="6" borderId="8" xfId="0" applyFill="1" applyBorder="1" applyProtection="1">
      <alignment vertical="center"/>
      <protection hidden="1"/>
    </xf>
    <xf numFmtId="0" fontId="36" fillId="6" borderId="37" xfId="0" quotePrefix="1" applyFont="1" applyFill="1" applyBorder="1" applyAlignment="1" applyProtection="1">
      <alignment horizontal="center" vertical="center" wrapText="1"/>
      <protection hidden="1"/>
    </xf>
    <xf numFmtId="0" fontId="36" fillId="6" borderId="11" xfId="0" quotePrefix="1" applyFont="1" applyFill="1" applyBorder="1" applyAlignment="1" applyProtection="1">
      <alignment horizontal="center" vertical="center" wrapText="1"/>
      <protection hidden="1"/>
    </xf>
    <xf numFmtId="0" fontId="36" fillId="6" borderId="38" xfId="0" quotePrefix="1" applyFont="1" applyFill="1" applyBorder="1" applyAlignment="1" applyProtection="1">
      <alignment horizontal="center" vertical="center" wrapText="1"/>
      <protection hidden="1"/>
    </xf>
    <xf numFmtId="0" fontId="36" fillId="6" borderId="9" xfId="0" quotePrefix="1" applyFont="1" applyFill="1" applyBorder="1" applyAlignment="1" applyProtection="1">
      <alignment horizontal="center" vertical="center" wrapText="1"/>
      <protection hidden="1"/>
    </xf>
    <xf numFmtId="0" fontId="36" fillId="6" borderId="39" xfId="0" quotePrefix="1" applyFont="1" applyFill="1" applyBorder="1" applyAlignment="1" applyProtection="1">
      <alignment horizontal="center" vertical="center" wrapText="1"/>
      <protection hidden="1"/>
    </xf>
    <xf numFmtId="0" fontId="36" fillId="6" borderId="10" xfId="0" quotePrefix="1" applyFont="1" applyFill="1" applyBorder="1" applyAlignment="1" applyProtection="1">
      <alignment horizontal="center" vertical="center" wrapText="1"/>
      <protection hidden="1"/>
    </xf>
    <xf numFmtId="0" fontId="36" fillId="6" borderId="14" xfId="0" quotePrefix="1" applyFont="1" applyFill="1" applyBorder="1" applyAlignment="1" applyProtection="1">
      <alignment horizontal="center" vertical="center" wrapText="1"/>
      <protection hidden="1"/>
    </xf>
    <xf numFmtId="0" fontId="36" fillId="6" borderId="12" xfId="0" quotePrefix="1" applyFont="1" applyFill="1" applyBorder="1" applyAlignment="1" applyProtection="1">
      <alignment horizontal="center" vertical="center" wrapText="1"/>
      <protection hidden="1"/>
    </xf>
    <xf numFmtId="0" fontId="36" fillId="6" borderId="13" xfId="0" quotePrefix="1" applyFont="1" applyFill="1" applyBorder="1" applyAlignment="1" applyProtection="1">
      <alignment horizontal="center" vertical="center" wrapText="1"/>
      <protection hidden="1"/>
    </xf>
    <xf numFmtId="0" fontId="36" fillId="5" borderId="40" xfId="0" applyFont="1" applyFill="1" applyBorder="1" applyAlignment="1" applyProtection="1">
      <alignment horizontal="center" vertical="center" wrapText="1"/>
      <protection hidden="1"/>
    </xf>
    <xf numFmtId="0" fontId="36" fillId="5" borderId="41" xfId="0" applyFont="1" applyFill="1" applyBorder="1" applyAlignment="1" applyProtection="1">
      <alignment horizontal="center" vertical="center" wrapText="1"/>
      <protection hidden="1"/>
    </xf>
    <xf numFmtId="0" fontId="36" fillId="5" borderId="42" xfId="0" applyFont="1"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38" fontId="0" fillId="0" borderId="0" xfId="2" applyFont="1" applyFill="1" applyBorder="1" applyProtection="1">
      <alignment vertical="center"/>
      <protection hidden="1"/>
    </xf>
    <xf numFmtId="38" fontId="0" fillId="0" borderId="0" xfId="2" applyFont="1" applyProtection="1">
      <alignment vertical="center"/>
      <protection hidden="1"/>
    </xf>
    <xf numFmtId="0" fontId="0" fillId="3" borderId="32" xfId="0" applyFill="1" applyBorder="1" applyAlignment="1" applyProtection="1">
      <alignment horizontal="center" vertical="center"/>
      <protection hidden="1"/>
    </xf>
    <xf numFmtId="3" fontId="39" fillId="6" borderId="11" xfId="0" applyNumberFormat="1" applyFont="1" applyFill="1" applyBorder="1" applyAlignment="1" applyProtection="1">
      <alignment horizontal="center" vertical="center" wrapText="1"/>
      <protection hidden="1"/>
    </xf>
    <xf numFmtId="38" fontId="4" fillId="8" borderId="16" xfId="2" applyFont="1" applyFill="1" applyBorder="1" applyProtection="1">
      <alignment vertical="center"/>
      <protection hidden="1"/>
    </xf>
    <xf numFmtId="3" fontId="39" fillId="6" borderId="9" xfId="0" applyNumberFormat="1" applyFont="1" applyFill="1" applyBorder="1" applyAlignment="1" applyProtection="1">
      <alignment horizontal="center" vertical="center" wrapText="1"/>
      <protection hidden="1"/>
    </xf>
    <xf numFmtId="3" fontId="39" fillId="6" borderId="44" xfId="0" applyNumberFormat="1" applyFont="1" applyFill="1" applyBorder="1" applyAlignment="1" applyProtection="1">
      <alignment horizontal="center" vertical="center" wrapText="1"/>
      <protection hidden="1"/>
    </xf>
    <xf numFmtId="3" fontId="45" fillId="6" borderId="17" xfId="0" applyNumberFormat="1" applyFont="1" applyFill="1" applyBorder="1" applyAlignment="1" applyProtection="1">
      <alignment horizontal="center" vertical="center" wrapText="1"/>
      <protection hidden="1"/>
    </xf>
    <xf numFmtId="3" fontId="39" fillId="6" borderId="25" xfId="0" applyNumberFormat="1" applyFont="1" applyFill="1" applyBorder="1" applyAlignment="1" applyProtection="1">
      <alignment horizontal="center" vertical="center" wrapText="1"/>
      <protection hidden="1"/>
    </xf>
    <xf numFmtId="3" fontId="39" fillId="6" borderId="29" xfId="0" applyNumberFormat="1" applyFont="1" applyFill="1" applyBorder="1" applyAlignment="1" applyProtection="1">
      <alignment horizontal="center" vertical="center" wrapText="1"/>
      <protection hidden="1"/>
    </xf>
    <xf numFmtId="3" fontId="39" fillId="6" borderId="10" xfId="0" applyNumberFormat="1" applyFont="1" applyFill="1" applyBorder="1" applyAlignment="1" applyProtection="1">
      <alignment horizontal="center" vertical="center" wrapText="1"/>
      <protection hidden="1"/>
    </xf>
    <xf numFmtId="38" fontId="39" fillId="6" borderId="29" xfId="2" applyFont="1" applyFill="1" applyBorder="1" applyAlignment="1" applyProtection="1">
      <alignment horizontal="center" vertical="center" wrapText="1"/>
      <protection hidden="1"/>
    </xf>
    <xf numFmtId="3" fontId="39" fillId="6" borderId="12" xfId="0" applyNumberFormat="1" applyFont="1" applyFill="1" applyBorder="1" applyAlignment="1" applyProtection="1">
      <alignment horizontal="center" vertical="center" wrapText="1"/>
      <protection hidden="1"/>
    </xf>
    <xf numFmtId="38" fontId="39" fillId="6" borderId="10" xfId="2" applyFont="1" applyFill="1" applyBorder="1" applyAlignment="1" applyProtection="1">
      <alignment horizontal="center" vertical="center" wrapText="1"/>
      <protection hidden="1"/>
    </xf>
    <xf numFmtId="38" fontId="39" fillId="6" borderId="45" xfId="2" applyFont="1" applyFill="1" applyBorder="1" applyAlignment="1" applyProtection="1">
      <alignment horizontal="center" vertical="center" wrapText="1"/>
      <protection hidden="1"/>
    </xf>
    <xf numFmtId="38" fontId="4" fillId="6" borderId="32" xfId="2" applyFont="1" applyFill="1" applyBorder="1" applyProtection="1">
      <alignment vertical="center"/>
      <protection hidden="1"/>
    </xf>
    <xf numFmtId="0" fontId="56" fillId="6" borderId="0" xfId="0" applyFont="1" applyFill="1" applyProtection="1">
      <alignment vertical="center"/>
      <protection hidden="1"/>
    </xf>
    <xf numFmtId="38" fontId="55" fillId="0" borderId="0" xfId="2" applyFont="1" applyFill="1" applyBorder="1" applyAlignment="1" applyProtection="1">
      <alignment horizontal="center" vertical="center"/>
      <protection hidden="1"/>
    </xf>
    <xf numFmtId="38" fontId="57" fillId="0" borderId="0" xfId="2" quotePrefix="1" applyFont="1" applyAlignment="1" applyProtection="1">
      <alignment horizontal="left" vertical="center"/>
      <protection hidden="1"/>
    </xf>
    <xf numFmtId="38" fontId="58" fillId="0" borderId="0" xfId="2" quotePrefix="1" applyFont="1" applyFill="1" applyBorder="1" applyAlignment="1" applyProtection="1">
      <alignment horizontal="left" vertical="center"/>
      <protection hidden="1"/>
    </xf>
    <xf numFmtId="38" fontId="59" fillId="0" borderId="0" xfId="2" quotePrefix="1" applyFont="1" applyFill="1" applyBorder="1" applyAlignment="1" applyProtection="1">
      <alignment horizontal="left" vertical="center"/>
      <protection hidden="1"/>
    </xf>
    <xf numFmtId="38" fontId="60" fillId="0" borderId="0" xfId="2" quotePrefix="1" applyFont="1" applyFill="1" applyBorder="1" applyAlignment="1" applyProtection="1">
      <alignment horizontal="center" vertical="center"/>
      <protection hidden="1"/>
    </xf>
    <xf numFmtId="38" fontId="61" fillId="0" borderId="0" xfId="2" applyFont="1" applyFill="1" applyBorder="1" applyAlignment="1" applyProtection="1">
      <alignment horizontal="center" vertical="center"/>
      <protection hidden="1"/>
    </xf>
    <xf numFmtId="38" fontId="62" fillId="0" borderId="0" xfId="2" applyFont="1" applyFill="1" applyBorder="1" applyAlignment="1" applyProtection="1">
      <alignment vertical="center"/>
      <protection hidden="1"/>
    </xf>
    <xf numFmtId="0" fontId="12" fillId="6" borderId="0" xfId="0" applyFont="1" applyFill="1" applyProtection="1">
      <alignment vertical="center"/>
      <protection hidden="1"/>
    </xf>
    <xf numFmtId="0" fontId="0" fillId="0" borderId="0" xfId="0" applyAlignment="1" applyProtection="1">
      <alignment horizontal="center" vertical="center"/>
      <protection hidden="1"/>
    </xf>
    <xf numFmtId="0" fontId="53" fillId="0" borderId="0" xfId="0" applyFont="1" applyProtection="1">
      <alignment vertical="center"/>
      <protection hidden="1"/>
    </xf>
    <xf numFmtId="0" fontId="53"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43" fillId="0" borderId="0" xfId="0" applyFont="1" applyAlignment="1" applyProtection="1">
      <alignment horizontal="center" vertical="center"/>
      <protection hidden="1"/>
    </xf>
    <xf numFmtId="0" fontId="63" fillId="0" borderId="0" xfId="0" applyFont="1" applyProtection="1">
      <alignment vertical="center"/>
      <protection hidden="1"/>
    </xf>
    <xf numFmtId="0" fontId="64" fillId="0" borderId="0" xfId="0" applyFont="1" applyProtection="1">
      <alignment vertical="center"/>
      <protection hidden="1"/>
    </xf>
    <xf numFmtId="0" fontId="65" fillId="0" borderId="0" xfId="0" applyFont="1" applyAlignment="1" applyProtection="1">
      <alignment horizontal="center" vertical="center"/>
      <protection hidden="1"/>
    </xf>
    <xf numFmtId="0" fontId="54" fillId="0" borderId="0" xfId="0" applyFont="1" applyProtection="1">
      <alignment vertical="center"/>
      <protection hidden="1"/>
    </xf>
    <xf numFmtId="0" fontId="51" fillId="0" borderId="0" xfId="0" applyFont="1" applyAlignment="1" applyProtection="1">
      <alignment horizontal="center" vertical="center" wrapText="1"/>
      <protection hidden="1"/>
    </xf>
    <xf numFmtId="0" fontId="66" fillId="0" borderId="0" xfId="0" applyFont="1" applyAlignment="1" applyProtection="1">
      <alignment horizontal="left" vertical="center" wrapText="1"/>
      <protection hidden="1"/>
    </xf>
    <xf numFmtId="0" fontId="56" fillId="0" borderId="0" xfId="0" applyFont="1" applyAlignment="1" applyProtection="1">
      <alignment horizontal="center" vertical="center"/>
      <protection hidden="1"/>
    </xf>
    <xf numFmtId="0" fontId="0" fillId="10" borderId="46" xfId="0" applyFill="1" applyBorder="1" applyAlignment="1" applyProtection="1">
      <alignment horizontal="center" vertical="center"/>
      <protection hidden="1"/>
    </xf>
    <xf numFmtId="0" fontId="42" fillId="10" borderId="51" xfId="0" applyFont="1" applyFill="1" applyBorder="1" applyAlignment="1" applyProtection="1">
      <alignment horizontal="center" vertical="center" wrapText="1"/>
      <protection hidden="1"/>
    </xf>
    <xf numFmtId="0" fontId="0" fillId="10" borderId="32" xfId="0" applyFill="1" applyBorder="1" applyAlignment="1" applyProtection="1">
      <alignment horizontal="center" vertical="center"/>
      <protection hidden="1"/>
    </xf>
    <xf numFmtId="0" fontId="54" fillId="0" borderId="0" xfId="0" applyFont="1" applyAlignment="1" applyProtection="1">
      <alignment horizontal="center" vertical="center" wrapText="1"/>
      <protection hidden="1"/>
    </xf>
    <xf numFmtId="0" fontId="52" fillId="0" borderId="0" xfId="0" applyFont="1" applyAlignment="1" applyProtection="1">
      <alignment horizontal="center" vertical="center" wrapText="1"/>
      <protection hidden="1"/>
    </xf>
    <xf numFmtId="0" fontId="53" fillId="10" borderId="16" xfId="0" applyFont="1" applyFill="1" applyBorder="1" applyAlignment="1" applyProtection="1">
      <alignment horizontal="center" vertical="center" wrapText="1"/>
      <protection hidden="1"/>
    </xf>
    <xf numFmtId="0" fontId="53" fillId="10" borderId="16" xfId="0" applyFont="1" applyFill="1" applyBorder="1" applyAlignment="1" applyProtection="1">
      <alignment horizontal="center" vertical="center"/>
      <protection hidden="1"/>
    </xf>
    <xf numFmtId="0" fontId="67" fillId="0" borderId="0" xfId="0" applyFont="1" applyProtection="1">
      <alignment vertical="center"/>
      <protection hidden="1"/>
    </xf>
    <xf numFmtId="0" fontId="53" fillId="7" borderId="32" xfId="0" applyFont="1" applyFill="1" applyBorder="1" applyAlignment="1" applyProtection="1">
      <alignment horizontal="center" vertical="center"/>
      <protection hidden="1"/>
    </xf>
    <xf numFmtId="0" fontId="53" fillId="10" borderId="52" xfId="0" applyFont="1" applyFill="1" applyBorder="1" applyAlignment="1" applyProtection="1">
      <alignment horizontal="center" vertical="center"/>
      <protection hidden="1"/>
    </xf>
    <xf numFmtId="0" fontId="53" fillId="10" borderId="32" xfId="0" applyFont="1" applyFill="1" applyBorder="1" applyAlignment="1" applyProtection="1">
      <alignment horizontal="center" vertical="center"/>
      <protection hidden="1"/>
    </xf>
    <xf numFmtId="0" fontId="52" fillId="10" borderId="16" xfId="0" applyFont="1" applyFill="1" applyBorder="1" applyAlignment="1" applyProtection="1">
      <alignment horizontal="center" vertical="center"/>
      <protection hidden="1"/>
    </xf>
    <xf numFmtId="0" fontId="68" fillId="10" borderId="32" xfId="0" applyFont="1" applyFill="1" applyBorder="1" applyAlignment="1" applyProtection="1">
      <alignment horizontal="center" vertical="center"/>
      <protection hidden="1"/>
    </xf>
    <xf numFmtId="38" fontId="4" fillId="6" borderId="32" xfId="2" applyFont="1" applyFill="1" applyBorder="1" applyAlignment="1" applyProtection="1">
      <alignment horizontal="center" vertical="center"/>
      <protection hidden="1"/>
    </xf>
    <xf numFmtId="38" fontId="53" fillId="6" borderId="32" xfId="2" applyFont="1" applyFill="1" applyBorder="1" applyAlignment="1" applyProtection="1">
      <alignment horizontal="center" vertical="center"/>
      <protection hidden="1"/>
    </xf>
    <xf numFmtId="38" fontId="4" fillId="6" borderId="46" xfId="2" applyFont="1" applyFill="1" applyBorder="1" applyAlignment="1" applyProtection="1">
      <alignment horizontal="right" vertical="center"/>
      <protection hidden="1"/>
    </xf>
    <xf numFmtId="38" fontId="4" fillId="6" borderId="53" xfId="2" applyFont="1" applyFill="1" applyBorder="1" applyProtection="1">
      <alignment vertical="center"/>
      <protection hidden="1"/>
    </xf>
    <xf numFmtId="38" fontId="52" fillId="0" borderId="0" xfId="2" applyFont="1" applyFill="1" applyBorder="1" applyProtection="1">
      <alignment vertical="center"/>
      <protection hidden="1"/>
    </xf>
    <xf numFmtId="38" fontId="4" fillId="6" borderId="51" xfId="2" applyFont="1" applyFill="1" applyBorder="1" applyProtection="1">
      <alignment vertical="center"/>
      <protection hidden="1"/>
    </xf>
    <xf numFmtId="178" fontId="43" fillId="0" borderId="0" xfId="0" applyNumberFormat="1" applyFont="1" applyAlignment="1" applyProtection="1">
      <alignment horizontal="center" vertical="center"/>
      <protection hidden="1"/>
    </xf>
    <xf numFmtId="178" fontId="51" fillId="0" borderId="0" xfId="0" applyNumberFormat="1" applyFont="1" applyAlignment="1" applyProtection="1">
      <alignment horizontal="center" vertical="center"/>
      <protection hidden="1"/>
    </xf>
    <xf numFmtId="38" fontId="4" fillId="0" borderId="0" xfId="2" applyFont="1" applyFill="1" applyBorder="1" applyProtection="1">
      <alignment vertical="center"/>
      <protection hidden="1"/>
    </xf>
    <xf numFmtId="177" fontId="43" fillId="0" borderId="55" xfId="1" applyNumberFormat="1" applyFont="1" applyBorder="1" applyProtection="1">
      <alignment vertical="center"/>
      <protection locked="0"/>
    </xf>
    <xf numFmtId="177" fontId="43" fillId="0" borderId="54" xfId="1" applyNumberFormat="1" applyFont="1" applyBorder="1" applyProtection="1">
      <alignment vertical="center"/>
      <protection locked="0"/>
    </xf>
    <xf numFmtId="38" fontId="43" fillId="0" borderId="55" xfId="2" applyFont="1" applyFill="1" applyBorder="1" applyProtection="1">
      <alignment vertical="center"/>
      <protection locked="0"/>
    </xf>
    <xf numFmtId="38" fontId="43" fillId="0" borderId="54" xfId="2" applyFont="1" applyFill="1" applyBorder="1" applyProtection="1">
      <alignment vertical="center"/>
      <protection locked="0"/>
    </xf>
    <xf numFmtId="0" fontId="56" fillId="0" borderId="57" xfId="0" applyFont="1" applyBorder="1" applyAlignment="1" applyProtection="1">
      <alignment horizontal="center" vertical="center"/>
      <protection locked="0"/>
    </xf>
    <xf numFmtId="0" fontId="56" fillId="0" borderId="58" xfId="0" applyFont="1" applyBorder="1" applyAlignment="1" applyProtection="1">
      <alignment horizontal="center" vertical="center"/>
      <protection locked="0"/>
    </xf>
    <xf numFmtId="0" fontId="51" fillId="0" borderId="17" xfId="0" applyFont="1" applyBorder="1" applyAlignment="1" applyProtection="1">
      <alignment horizontal="center" vertical="center" wrapText="1"/>
      <protection locked="0"/>
    </xf>
    <xf numFmtId="0" fontId="51" fillId="0" borderId="17" xfId="0" applyFont="1" applyBorder="1" applyAlignment="1" applyProtection="1">
      <alignment horizontal="center" vertical="center"/>
      <protection locked="0"/>
    </xf>
    <xf numFmtId="0" fontId="69" fillId="0" borderId="0" xfId="0" applyFont="1" applyProtection="1">
      <alignment vertical="center"/>
      <protection hidden="1"/>
    </xf>
    <xf numFmtId="0" fontId="52" fillId="0" borderId="0" xfId="0" applyFont="1" applyAlignment="1" applyProtection="1">
      <alignment horizontal="left" vertical="center"/>
      <protection hidden="1"/>
    </xf>
    <xf numFmtId="0" fontId="43" fillId="0" borderId="0" xfId="0" applyFont="1" applyAlignment="1" applyProtection="1">
      <alignment horizontal="left" vertical="center"/>
      <protection hidden="1"/>
    </xf>
    <xf numFmtId="0" fontId="51" fillId="0" borderId="0" xfId="0" applyFont="1" applyAlignment="1" applyProtection="1">
      <alignment horizontal="center" vertical="center"/>
      <protection hidden="1"/>
    </xf>
    <xf numFmtId="0" fontId="52" fillId="0" borderId="0" xfId="0" applyFont="1" applyAlignment="1" applyProtection="1">
      <alignment horizontal="center" vertical="center"/>
      <protection hidden="1"/>
    </xf>
    <xf numFmtId="38" fontId="0" fillId="0" borderId="0" xfId="0" applyNumberFormat="1" applyProtection="1">
      <alignment vertical="center"/>
      <protection hidden="1"/>
    </xf>
    <xf numFmtId="0" fontId="42" fillId="10" borderId="32" xfId="0" applyFont="1" applyFill="1" applyBorder="1" applyAlignment="1" applyProtection="1">
      <alignment horizontal="center" vertical="center"/>
      <protection hidden="1"/>
    </xf>
    <xf numFmtId="0" fontId="54" fillId="10" borderId="52" xfId="0" applyFont="1" applyFill="1" applyBorder="1" applyProtection="1">
      <alignment vertical="center"/>
      <protection hidden="1"/>
    </xf>
    <xf numFmtId="0" fontId="12" fillId="10" borderId="32" xfId="0" applyFont="1" applyFill="1" applyBorder="1" applyAlignment="1" applyProtection="1">
      <alignment horizontal="center" vertical="center"/>
      <protection hidden="1"/>
    </xf>
    <xf numFmtId="0" fontId="70" fillId="10" borderId="32" xfId="0" applyFont="1" applyFill="1" applyBorder="1" applyAlignment="1" applyProtection="1">
      <alignment horizontal="center" vertical="center"/>
      <protection hidden="1"/>
    </xf>
    <xf numFmtId="38" fontId="4" fillId="6" borderId="32" xfId="2" applyFont="1" applyFill="1" applyBorder="1" applyAlignment="1" applyProtection="1">
      <alignment horizontal="right" vertical="center"/>
      <protection hidden="1"/>
    </xf>
    <xf numFmtId="177" fontId="4" fillId="6" borderId="32" xfId="1" applyNumberFormat="1" applyFont="1" applyFill="1" applyBorder="1" applyProtection="1">
      <alignment vertical="center"/>
      <protection hidden="1"/>
    </xf>
    <xf numFmtId="38" fontId="4" fillId="6" borderId="52" xfId="2" applyFont="1" applyFill="1" applyBorder="1" applyProtection="1">
      <alignment vertical="center"/>
      <protection hidden="1"/>
    </xf>
    <xf numFmtId="0" fontId="29" fillId="0" borderId="0" xfId="0" applyFont="1" applyProtection="1">
      <alignment vertical="center"/>
      <protection hidden="1"/>
    </xf>
    <xf numFmtId="0" fontId="70" fillId="0" borderId="0" xfId="0" applyFont="1" applyAlignment="1" applyProtection="1">
      <alignment horizontal="center" vertical="center"/>
      <protection hidden="1"/>
    </xf>
    <xf numFmtId="178" fontId="67" fillId="0" borderId="0" xfId="0" applyNumberFormat="1" applyFont="1" applyAlignment="1" applyProtection="1">
      <alignment horizontal="center" vertical="center"/>
      <protection hidden="1"/>
    </xf>
    <xf numFmtId="178" fontId="32" fillId="11" borderId="58" xfId="0" applyNumberFormat="1" applyFont="1" applyFill="1" applyBorder="1" applyAlignment="1" applyProtection="1">
      <alignment horizontal="center" vertical="center"/>
      <protection hidden="1"/>
    </xf>
    <xf numFmtId="178" fontId="32" fillId="11" borderId="59" xfId="0" applyNumberFormat="1" applyFont="1" applyFill="1" applyBorder="1" applyAlignment="1" applyProtection="1">
      <alignment horizontal="center" vertical="center"/>
      <protection hidden="1"/>
    </xf>
    <xf numFmtId="178" fontId="32" fillId="11" borderId="57" xfId="0" applyNumberFormat="1" applyFont="1" applyFill="1" applyBorder="1" applyAlignment="1" applyProtection="1">
      <alignment horizontal="center" vertical="center"/>
      <protection hidden="1"/>
    </xf>
    <xf numFmtId="0" fontId="30" fillId="6" borderId="32" xfId="0" applyFont="1" applyFill="1" applyBorder="1" applyAlignment="1" applyProtection="1">
      <alignment horizontal="center" vertical="center" wrapText="1"/>
      <protection hidden="1"/>
    </xf>
    <xf numFmtId="0" fontId="42" fillId="12" borderId="32" xfId="0" applyFont="1" applyFill="1" applyBorder="1" applyAlignment="1" applyProtection="1">
      <alignment horizontal="center" vertical="center"/>
      <protection hidden="1"/>
    </xf>
    <xf numFmtId="0" fontId="65" fillId="12" borderId="16" xfId="0" applyFont="1" applyFill="1" applyBorder="1" applyAlignment="1" applyProtection="1">
      <alignment horizontal="center" vertical="center"/>
      <protection hidden="1"/>
    </xf>
    <xf numFmtId="0" fontId="53" fillId="12" borderId="51" xfId="0" applyFont="1" applyFill="1" applyBorder="1" applyAlignment="1" applyProtection="1">
      <alignment horizontal="center" vertical="center"/>
      <protection hidden="1"/>
    </xf>
    <xf numFmtId="0" fontId="0" fillId="10" borderId="17"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68" fillId="11" borderId="3" xfId="0" applyFont="1" applyFill="1" applyBorder="1" applyProtection="1">
      <alignment vertical="center"/>
      <protection hidden="1"/>
    </xf>
    <xf numFmtId="0" fontId="0" fillId="6" borderId="32" xfId="0" applyFill="1" applyBorder="1" applyAlignment="1" applyProtection="1">
      <alignment horizontal="center" vertical="center"/>
      <protection hidden="1"/>
    </xf>
    <xf numFmtId="0" fontId="67" fillId="6" borderId="32" xfId="0" applyFont="1" applyFill="1" applyBorder="1" applyAlignment="1" applyProtection="1">
      <alignment horizontal="center" vertical="center"/>
      <protection hidden="1"/>
    </xf>
    <xf numFmtId="38" fontId="71" fillId="12" borderId="17" xfId="2" applyFont="1" applyFill="1" applyBorder="1" applyAlignment="1" applyProtection="1">
      <alignment horizontal="center" vertical="center"/>
      <protection hidden="1"/>
    </xf>
    <xf numFmtId="177" fontId="4" fillId="13" borderId="60" xfId="1" applyNumberFormat="1" applyFont="1" applyFill="1" applyBorder="1" applyAlignment="1" applyProtection="1">
      <alignment horizontal="center" vertical="center"/>
      <protection hidden="1"/>
    </xf>
    <xf numFmtId="0" fontId="0" fillId="12" borderId="61" xfId="0" applyFill="1" applyBorder="1" applyAlignment="1" applyProtection="1">
      <alignment horizontal="center" vertical="center"/>
      <protection hidden="1"/>
    </xf>
    <xf numFmtId="0" fontId="0" fillId="12" borderId="62" xfId="0" applyFill="1" applyBorder="1" applyAlignment="1" applyProtection="1">
      <alignment horizontal="center" vertical="center"/>
      <protection hidden="1"/>
    </xf>
    <xf numFmtId="0" fontId="0" fillId="11" borderId="60" xfId="0" applyFill="1" applyBorder="1" applyAlignment="1" applyProtection="1">
      <alignment horizontal="center" vertical="center"/>
      <protection hidden="1"/>
    </xf>
    <xf numFmtId="0" fontId="0" fillId="11" borderId="61" xfId="0" applyFill="1" applyBorder="1" applyAlignment="1" applyProtection="1">
      <alignment horizontal="center" vertical="center"/>
      <protection hidden="1"/>
    </xf>
    <xf numFmtId="0" fontId="0" fillId="11" borderId="63" xfId="0" applyFill="1" applyBorder="1" applyAlignment="1" applyProtection="1">
      <alignment horizontal="center" vertical="center"/>
      <protection hidden="1"/>
    </xf>
    <xf numFmtId="0" fontId="0" fillId="11" borderId="64" xfId="0" applyFill="1" applyBorder="1" applyAlignment="1" applyProtection="1">
      <alignment horizontal="center" vertical="center"/>
      <protection hidden="1"/>
    </xf>
    <xf numFmtId="0" fontId="0" fillId="12" borderId="65" xfId="0" applyFill="1" applyBorder="1" applyAlignment="1" applyProtection="1">
      <alignment horizontal="center" vertical="center"/>
      <protection hidden="1"/>
    </xf>
    <xf numFmtId="0" fontId="0" fillId="12" borderId="64" xfId="0" applyFill="1" applyBorder="1" applyAlignment="1" applyProtection="1">
      <alignment horizontal="center" vertical="center"/>
      <protection hidden="1"/>
    </xf>
    <xf numFmtId="38" fontId="53" fillId="8" borderId="52" xfId="2" applyFont="1" applyFill="1" applyBorder="1" applyAlignment="1" applyProtection="1">
      <alignment horizontal="center" vertical="center"/>
      <protection hidden="1"/>
    </xf>
    <xf numFmtId="38" fontId="4" fillId="6" borderId="46" xfId="2" applyFont="1" applyFill="1" applyBorder="1" applyAlignment="1" applyProtection="1">
      <alignment horizontal="center" vertical="center"/>
      <protection hidden="1"/>
    </xf>
    <xf numFmtId="38" fontId="4" fillId="6" borderId="52" xfId="2" applyFont="1" applyFill="1" applyBorder="1" applyAlignment="1" applyProtection="1">
      <alignment horizontal="right" vertical="center"/>
      <protection hidden="1"/>
    </xf>
    <xf numFmtId="38" fontId="4" fillId="6" borderId="66" xfId="2" applyFont="1" applyFill="1" applyBorder="1" applyAlignment="1" applyProtection="1">
      <alignment horizontal="right" vertical="center"/>
      <protection hidden="1"/>
    </xf>
    <xf numFmtId="38" fontId="4" fillId="6" borderId="67" xfId="2" applyFont="1" applyFill="1" applyBorder="1" applyProtection="1">
      <alignment vertical="center"/>
      <protection hidden="1"/>
    </xf>
    <xf numFmtId="177" fontId="53" fillId="8" borderId="66" xfId="1" applyNumberFormat="1" applyFont="1" applyFill="1" applyBorder="1" applyProtection="1">
      <alignment vertical="center"/>
      <protection hidden="1"/>
    </xf>
    <xf numFmtId="38" fontId="53" fillId="6" borderId="52" xfId="2" applyFont="1" applyFill="1" applyBorder="1" applyProtection="1">
      <alignment vertical="center"/>
      <protection hidden="1"/>
    </xf>
    <xf numFmtId="38" fontId="4" fillId="10" borderId="68" xfId="2" applyFont="1" applyFill="1" applyBorder="1" applyProtection="1">
      <alignment vertical="center"/>
      <protection hidden="1"/>
    </xf>
    <xf numFmtId="38" fontId="4" fillId="5" borderId="52" xfId="2" applyFont="1" applyFill="1" applyBorder="1" applyProtection="1">
      <alignment vertical="center"/>
      <protection hidden="1"/>
    </xf>
    <xf numFmtId="38" fontId="4" fillId="5" borderId="35" xfId="2" applyFont="1" applyFill="1" applyBorder="1" applyProtection="1">
      <alignment vertical="center"/>
      <protection hidden="1"/>
    </xf>
    <xf numFmtId="38" fontId="4" fillId="5" borderId="69" xfId="2" applyFont="1" applyFill="1" applyBorder="1" applyProtection="1">
      <alignment vertical="center"/>
      <protection hidden="1"/>
    </xf>
    <xf numFmtId="38" fontId="4" fillId="5" borderId="70" xfId="2" applyFont="1" applyFill="1" applyBorder="1" applyProtection="1">
      <alignment vertical="center"/>
      <protection hidden="1"/>
    </xf>
    <xf numFmtId="38" fontId="4" fillId="5" borderId="71" xfId="2" applyFont="1" applyFill="1" applyBorder="1" applyProtection="1">
      <alignment vertical="center"/>
      <protection hidden="1"/>
    </xf>
    <xf numFmtId="38" fontId="4" fillId="6" borderId="36" xfId="2" applyFont="1" applyFill="1" applyBorder="1" applyProtection="1">
      <alignment vertical="center"/>
      <protection hidden="1"/>
    </xf>
    <xf numFmtId="38" fontId="4" fillId="6" borderId="68" xfId="2" applyFont="1" applyFill="1" applyBorder="1" applyProtection="1">
      <alignment vertical="center"/>
      <protection hidden="1"/>
    </xf>
    <xf numFmtId="38" fontId="53" fillId="8" borderId="32" xfId="2" applyFont="1" applyFill="1" applyBorder="1" applyAlignment="1" applyProtection="1">
      <alignment horizontal="center" vertical="center"/>
      <protection hidden="1"/>
    </xf>
    <xf numFmtId="38" fontId="4" fillId="6" borderId="72" xfId="2" applyFont="1" applyFill="1" applyBorder="1" applyAlignment="1" applyProtection="1">
      <alignment horizontal="right" vertical="center"/>
      <protection hidden="1"/>
    </xf>
    <xf numFmtId="38" fontId="4" fillId="6" borderId="54" xfId="2" applyFont="1" applyFill="1" applyBorder="1" applyProtection="1">
      <alignment vertical="center"/>
      <protection hidden="1"/>
    </xf>
    <xf numFmtId="177" fontId="53" fillId="8" borderId="72" xfId="1" applyNumberFormat="1" applyFont="1" applyFill="1" applyBorder="1" applyProtection="1">
      <alignment vertical="center"/>
      <protection hidden="1"/>
    </xf>
    <xf numFmtId="38" fontId="53" fillId="6" borderId="32" xfId="2" applyFont="1" applyFill="1" applyBorder="1" applyProtection="1">
      <alignment vertical="center"/>
      <protection hidden="1"/>
    </xf>
    <xf numFmtId="38" fontId="4" fillId="5" borderId="32" xfId="2" applyFont="1" applyFill="1" applyBorder="1" applyProtection="1">
      <alignment vertical="center"/>
      <protection hidden="1"/>
    </xf>
    <xf numFmtId="38" fontId="4" fillId="5" borderId="72" xfId="2" applyFont="1" applyFill="1" applyBorder="1" applyProtection="1">
      <alignment vertical="center"/>
      <protection hidden="1"/>
    </xf>
    <xf numFmtId="38" fontId="4" fillId="5" borderId="50" xfId="2" applyFont="1" applyFill="1" applyBorder="1" applyProtection="1">
      <alignment vertical="center"/>
      <protection hidden="1"/>
    </xf>
    <xf numFmtId="38" fontId="4" fillId="6" borderId="50" xfId="2" applyFont="1" applyFill="1" applyBorder="1" applyProtection="1">
      <alignment vertical="center"/>
      <protection hidden="1"/>
    </xf>
    <xf numFmtId="38" fontId="4" fillId="5" borderId="66" xfId="2" applyFont="1" applyFill="1" applyBorder="1" applyProtection="1">
      <alignment vertical="center"/>
      <protection hidden="1"/>
    </xf>
    <xf numFmtId="38" fontId="4" fillId="5" borderId="68" xfId="2" applyFont="1" applyFill="1" applyBorder="1" applyProtection="1">
      <alignment vertical="center"/>
      <protection hidden="1"/>
    </xf>
    <xf numFmtId="38" fontId="53" fillId="6" borderId="51" xfId="2" applyFont="1" applyFill="1" applyBorder="1" applyAlignment="1" applyProtection="1">
      <alignment horizontal="center" vertical="center"/>
      <protection hidden="1"/>
    </xf>
    <xf numFmtId="38" fontId="4" fillId="6" borderId="61" xfId="2" applyFont="1" applyFill="1" applyBorder="1" applyAlignment="1" applyProtection="1">
      <alignment horizontal="right" vertical="center"/>
      <protection hidden="1"/>
    </xf>
    <xf numFmtId="38" fontId="4" fillId="6" borderId="60" xfId="2" applyFont="1" applyFill="1" applyBorder="1" applyAlignment="1" applyProtection="1">
      <alignment horizontal="right" vertical="center"/>
      <protection hidden="1"/>
    </xf>
    <xf numFmtId="38" fontId="4" fillId="6" borderId="56" xfId="2" applyFont="1" applyFill="1" applyBorder="1" applyProtection="1">
      <alignment vertical="center"/>
      <protection hidden="1"/>
    </xf>
    <xf numFmtId="177" fontId="53" fillId="8" borderId="60" xfId="1" applyNumberFormat="1" applyFont="1" applyFill="1" applyBorder="1" applyProtection="1">
      <alignment vertical="center"/>
      <protection hidden="1"/>
    </xf>
    <xf numFmtId="38" fontId="53" fillId="6" borderId="61" xfId="2" applyFont="1" applyFill="1" applyBorder="1" applyProtection="1">
      <alignment vertical="center"/>
      <protection hidden="1"/>
    </xf>
    <xf numFmtId="38" fontId="4" fillId="5" borderId="61" xfId="2" applyFont="1" applyFill="1" applyBorder="1" applyProtection="1">
      <alignment vertical="center"/>
      <protection hidden="1"/>
    </xf>
    <xf numFmtId="38" fontId="4" fillId="5" borderId="73" xfId="2" applyFont="1" applyFill="1" applyBorder="1" applyProtection="1">
      <alignment vertical="center"/>
      <protection hidden="1"/>
    </xf>
    <xf numFmtId="38" fontId="4" fillId="5" borderId="27" xfId="2" applyFont="1" applyFill="1" applyBorder="1" applyProtection="1">
      <alignment vertical="center"/>
      <protection hidden="1"/>
    </xf>
    <xf numFmtId="38" fontId="4" fillId="5" borderId="63" xfId="2" applyFont="1" applyFill="1" applyBorder="1" applyProtection="1">
      <alignment vertical="center"/>
      <protection hidden="1"/>
    </xf>
    <xf numFmtId="38" fontId="4" fillId="5" borderId="62" xfId="2" applyFont="1" applyFill="1" applyBorder="1" applyProtection="1">
      <alignment vertical="center"/>
      <protection hidden="1"/>
    </xf>
    <xf numFmtId="38" fontId="4" fillId="6" borderId="65" xfId="2" applyFont="1" applyFill="1" applyBorder="1" applyProtection="1">
      <alignment vertical="center"/>
      <protection hidden="1"/>
    </xf>
    <xf numFmtId="38" fontId="4" fillId="6" borderId="61" xfId="2" applyFont="1" applyFill="1" applyBorder="1" applyProtection="1">
      <alignment vertical="center"/>
      <protection hidden="1"/>
    </xf>
    <xf numFmtId="38" fontId="4" fillId="6" borderId="64" xfId="2" applyFont="1" applyFill="1" applyBorder="1" applyProtection="1">
      <alignment vertical="center"/>
      <protection hidden="1"/>
    </xf>
    <xf numFmtId="0" fontId="72" fillId="0" borderId="0" xfId="0" applyFont="1" applyProtection="1">
      <alignment vertical="center"/>
      <protection hidden="1"/>
    </xf>
    <xf numFmtId="38" fontId="4" fillId="10" borderId="50" xfId="2" applyFont="1" applyFill="1" applyBorder="1" applyProtection="1">
      <alignment vertical="center"/>
      <protection hidden="1"/>
    </xf>
    <xf numFmtId="38" fontId="4" fillId="10" borderId="64" xfId="2" applyFont="1" applyFill="1" applyBorder="1" applyProtection="1">
      <alignment vertical="center"/>
      <protection hidden="1"/>
    </xf>
    <xf numFmtId="0" fontId="73" fillId="0" borderId="0" xfId="0" applyFont="1" applyProtection="1">
      <alignment vertical="center"/>
      <protection hidden="1"/>
    </xf>
    <xf numFmtId="0" fontId="0" fillId="10" borderId="32" xfId="0" applyFill="1" applyBorder="1" applyProtection="1">
      <alignment vertical="center"/>
      <protection hidden="1"/>
    </xf>
    <xf numFmtId="0" fontId="19" fillId="0" borderId="0" xfId="0" applyFont="1" applyProtection="1">
      <alignment vertical="center"/>
      <protection hidden="1"/>
    </xf>
    <xf numFmtId="0" fontId="20" fillId="0" borderId="0" xfId="0" applyFont="1" applyProtection="1">
      <alignment vertical="center"/>
      <protection hidden="1"/>
    </xf>
    <xf numFmtId="0" fontId="9" fillId="0" borderId="0" xfId="0" applyFont="1" applyProtection="1">
      <alignment vertical="center"/>
      <protection hidden="1"/>
    </xf>
    <xf numFmtId="0" fontId="9" fillId="6" borderId="32" xfId="0" applyFont="1" applyFill="1" applyBorder="1" applyAlignment="1" applyProtection="1">
      <alignment horizontal="center" vertical="center"/>
      <protection hidden="1"/>
    </xf>
    <xf numFmtId="41" fontId="9" fillId="6" borderId="32" xfId="2" applyNumberFormat="1" applyFont="1" applyFill="1" applyBorder="1" applyAlignment="1" applyProtection="1">
      <protection hidden="1"/>
    </xf>
    <xf numFmtId="0" fontId="9" fillId="6" borderId="52" xfId="0" applyFont="1" applyFill="1" applyBorder="1" applyAlignment="1" applyProtection="1">
      <alignment horizontal="center" vertical="center"/>
      <protection hidden="1"/>
    </xf>
    <xf numFmtId="41" fontId="9" fillId="6" borderId="52" xfId="2" applyNumberFormat="1" applyFont="1" applyFill="1" applyBorder="1" applyAlignment="1" applyProtection="1">
      <protection hidden="1"/>
    </xf>
    <xf numFmtId="0" fontId="22" fillId="0" borderId="0" xfId="0" applyFont="1" applyProtection="1">
      <alignment vertical="center"/>
      <protection hidden="1"/>
    </xf>
    <xf numFmtId="0" fontId="9" fillId="6" borderId="32" xfId="0" applyFont="1" applyFill="1" applyBorder="1" applyAlignment="1" applyProtection="1">
      <alignment horizontal="center" vertical="center" wrapText="1"/>
      <protection hidden="1"/>
    </xf>
    <xf numFmtId="0" fontId="9" fillId="6" borderId="16" xfId="0" applyFont="1" applyFill="1" applyBorder="1" applyAlignment="1" applyProtection="1">
      <alignment vertical="center" wrapText="1"/>
      <protection hidden="1"/>
    </xf>
    <xf numFmtId="0" fontId="9" fillId="10" borderId="32" xfId="0" applyFont="1" applyFill="1" applyBorder="1" applyAlignment="1" applyProtection="1">
      <alignment horizontal="center" vertical="center" wrapText="1"/>
      <protection hidden="1"/>
    </xf>
    <xf numFmtId="0" fontId="0" fillId="0" borderId="0" xfId="0" applyAlignment="1" applyProtection="1">
      <alignment horizontal="left" vertical="top"/>
      <protection hidden="1"/>
    </xf>
    <xf numFmtId="0" fontId="36" fillId="6" borderId="84" xfId="0" quotePrefix="1" applyFont="1" applyFill="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6" fillId="6" borderId="85" xfId="0" applyFont="1" applyFill="1" applyBorder="1" applyAlignment="1" applyProtection="1">
      <alignment horizontal="center" vertical="center" wrapText="1"/>
      <protection hidden="1"/>
    </xf>
    <xf numFmtId="0" fontId="36" fillId="6" borderId="87" xfId="0" quotePrefix="1" applyFont="1" applyFill="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36" fillId="6" borderId="88" xfId="0" applyFont="1" applyFill="1" applyBorder="1" applyAlignment="1" applyProtection="1">
      <alignment horizontal="center" vertical="center" wrapText="1"/>
      <protection hidden="1"/>
    </xf>
    <xf numFmtId="0" fontId="36" fillId="6" borderId="41" xfId="0" applyFont="1" applyFill="1" applyBorder="1" applyAlignment="1" applyProtection="1">
      <alignment horizontal="center" vertical="center" wrapText="1"/>
      <protection hidden="1"/>
    </xf>
    <xf numFmtId="0" fontId="36" fillId="6" borderId="90" xfId="0" quotePrefix="1" applyFont="1" applyFill="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74" fillId="6" borderId="20" xfId="0" quotePrefix="1" applyFont="1" applyFill="1" applyBorder="1" applyAlignment="1" applyProtection="1">
      <alignment horizontal="center" vertical="center" wrapText="1"/>
      <protection locked="0"/>
    </xf>
    <xf numFmtId="0" fontId="74" fillId="6" borderId="18" xfId="0" quotePrefix="1" applyFont="1" applyFill="1" applyBorder="1" applyAlignment="1" applyProtection="1">
      <alignment horizontal="center" vertical="center" wrapText="1"/>
      <protection locked="0"/>
    </xf>
    <xf numFmtId="0" fontId="74" fillId="6" borderId="21" xfId="0" quotePrefix="1" applyFont="1" applyFill="1" applyBorder="1" applyAlignment="1" applyProtection="1">
      <alignment horizontal="center" vertical="center" wrapText="1"/>
      <protection locked="0"/>
    </xf>
    <xf numFmtId="0" fontId="42" fillId="0" borderId="0" xfId="0" applyFont="1" applyAlignment="1" applyProtection="1">
      <alignment horizontal="center"/>
      <protection hidden="1"/>
    </xf>
    <xf numFmtId="0" fontId="78" fillId="0" borderId="0" xfId="0" applyFont="1" applyProtection="1">
      <alignment vertical="center"/>
      <protection hidden="1"/>
    </xf>
    <xf numFmtId="0" fontId="27" fillId="0" borderId="0" xfId="0" applyFont="1" applyAlignment="1" applyProtection="1">
      <alignment horizontal="left" vertical="center"/>
      <protection hidden="1"/>
    </xf>
    <xf numFmtId="9" fontId="43" fillId="0" borderId="17" xfId="1" applyFont="1" applyBorder="1" applyAlignment="1" applyProtection="1">
      <alignment horizontal="center" vertical="center"/>
      <protection locked="0"/>
    </xf>
    <xf numFmtId="0" fontId="11" fillId="9" borderId="16" xfId="0" applyFont="1" applyFill="1" applyBorder="1" applyAlignment="1" applyProtection="1">
      <alignment horizontal="center" vertical="center" wrapText="1"/>
      <protection hidden="1"/>
    </xf>
    <xf numFmtId="0" fontId="11" fillId="10" borderId="16" xfId="0" applyFont="1" applyFill="1" applyBorder="1" applyAlignment="1" applyProtection="1">
      <alignment horizontal="center" vertical="center" wrapText="1"/>
      <protection hidden="1"/>
    </xf>
    <xf numFmtId="0" fontId="12" fillId="10" borderId="16" xfId="0" applyFont="1" applyFill="1" applyBorder="1" applyAlignment="1" applyProtection="1">
      <alignment horizontal="center" vertical="center" wrapText="1"/>
      <protection hidden="1"/>
    </xf>
    <xf numFmtId="0" fontId="12" fillId="16" borderId="15" xfId="0" applyFont="1" applyFill="1" applyBorder="1" applyAlignment="1" applyProtection="1">
      <alignment horizontal="center" vertical="center" wrapText="1"/>
      <protection hidden="1"/>
    </xf>
    <xf numFmtId="0" fontId="12" fillId="16" borderId="16" xfId="0" applyFont="1" applyFill="1" applyBorder="1" applyAlignment="1" applyProtection="1">
      <alignment horizontal="center" vertical="center"/>
      <protection hidden="1"/>
    </xf>
    <xf numFmtId="0" fontId="12" fillId="10" borderId="61" xfId="0" applyFont="1" applyFill="1" applyBorder="1" applyAlignment="1" applyProtection="1">
      <alignment horizontal="center" vertical="center" wrapText="1"/>
      <protection hidden="1"/>
    </xf>
    <xf numFmtId="38" fontId="12" fillId="10" borderId="32" xfId="2" applyFont="1" applyFill="1" applyBorder="1" applyAlignment="1" applyProtection="1">
      <alignment horizontal="center" vertical="center" wrapText="1"/>
      <protection hidden="1"/>
    </xf>
    <xf numFmtId="38" fontId="12" fillId="16" borderId="32" xfId="2" applyFont="1" applyFill="1" applyBorder="1" applyAlignment="1" applyProtection="1">
      <alignment horizontal="center" vertical="center"/>
      <protection hidden="1"/>
    </xf>
    <xf numFmtId="38" fontId="12" fillId="16" borderId="46" xfId="2" applyFont="1" applyFill="1" applyBorder="1" applyAlignment="1" applyProtection="1">
      <alignment horizontal="center" vertical="center"/>
      <protection hidden="1"/>
    </xf>
    <xf numFmtId="38" fontId="12" fillId="16" borderId="32" xfId="2" applyFont="1" applyFill="1" applyBorder="1" applyAlignment="1" applyProtection="1">
      <alignment horizontal="center" vertical="center" wrapText="1"/>
      <protection hidden="1"/>
    </xf>
    <xf numFmtId="38" fontId="12" fillId="16" borderId="52" xfId="2" applyFont="1" applyFill="1" applyBorder="1" applyAlignment="1" applyProtection="1">
      <alignment horizontal="center" vertical="center" wrapText="1"/>
      <protection hidden="1"/>
    </xf>
    <xf numFmtId="0" fontId="10" fillId="6" borderId="1" xfId="0" applyFont="1" applyFill="1" applyBorder="1" applyAlignment="1" applyProtection="1">
      <alignment horizontal="center" vertical="center" wrapText="1"/>
      <protection hidden="1"/>
    </xf>
    <xf numFmtId="0" fontId="49" fillId="6" borderId="14" xfId="0" quotePrefix="1" applyFont="1" applyFill="1" applyBorder="1" applyAlignment="1" applyProtection="1">
      <alignment horizontal="center" vertical="center" wrapText="1"/>
      <protection hidden="1"/>
    </xf>
    <xf numFmtId="0" fontId="49" fillId="6" borderId="40" xfId="0" quotePrefix="1" applyFont="1" applyFill="1" applyBorder="1" applyAlignment="1" applyProtection="1">
      <alignment horizontal="center" vertical="center" wrapText="1"/>
      <protection hidden="1"/>
    </xf>
    <xf numFmtId="38" fontId="80" fillId="4" borderId="17" xfId="2" applyFont="1" applyFill="1" applyBorder="1" applyAlignment="1" applyProtection="1">
      <alignment horizontal="center" vertical="center"/>
      <protection locked="0"/>
    </xf>
    <xf numFmtId="38" fontId="43" fillId="0" borderId="94" xfId="2" applyFont="1" applyBorder="1" applyAlignment="1" applyProtection="1">
      <alignment horizontal="center" vertical="center"/>
      <protection locked="0"/>
    </xf>
    <xf numFmtId="38" fontId="43" fillId="0" borderId="57" xfId="2" applyFont="1" applyBorder="1" applyAlignment="1" applyProtection="1">
      <alignment horizontal="center" vertical="center"/>
      <protection locked="0"/>
    </xf>
    <xf numFmtId="38" fontId="65" fillId="6" borderId="17" xfId="2" applyFont="1" applyFill="1" applyBorder="1" applyAlignment="1" applyProtection="1">
      <alignment horizontal="center" vertical="center"/>
      <protection hidden="1"/>
    </xf>
    <xf numFmtId="38" fontId="0" fillId="6" borderId="32" xfId="2" applyFont="1" applyFill="1" applyBorder="1" applyAlignment="1" applyProtection="1">
      <alignment horizontal="center" vertical="center"/>
      <protection hidden="1"/>
    </xf>
    <xf numFmtId="9" fontId="43" fillId="0" borderId="16" xfId="1" applyFont="1" applyBorder="1" applyAlignment="1" applyProtection="1">
      <alignment horizontal="center" vertical="center"/>
      <protection locked="0"/>
    </xf>
    <xf numFmtId="9" fontId="43" fillId="0" borderId="30" xfId="1" applyFont="1" applyBorder="1" applyAlignment="1" applyProtection="1">
      <alignment horizontal="center" vertical="center"/>
      <protection locked="0"/>
    </xf>
    <xf numFmtId="38" fontId="43" fillId="0" borderId="60" xfId="2" applyFont="1" applyBorder="1" applyAlignment="1" applyProtection="1">
      <alignment horizontal="center" vertical="center"/>
      <protection locked="0"/>
    </xf>
    <xf numFmtId="38" fontId="43" fillId="0" borderId="61" xfId="2" applyFont="1" applyBorder="1" applyAlignment="1" applyProtection="1">
      <alignment horizontal="center" vertical="center"/>
      <protection locked="0"/>
    </xf>
    <xf numFmtId="0" fontId="10" fillId="6" borderId="4" xfId="0" applyFont="1" applyFill="1" applyBorder="1" applyAlignment="1" applyProtection="1">
      <alignment horizontal="center" vertical="center" wrapText="1"/>
      <protection hidden="1"/>
    </xf>
    <xf numFmtId="0" fontId="49" fillId="6" borderId="12" xfId="0" quotePrefix="1" applyFont="1" applyFill="1" applyBorder="1" applyAlignment="1" applyProtection="1">
      <alignment horizontal="center" vertical="center" wrapText="1"/>
      <protection hidden="1"/>
    </xf>
    <xf numFmtId="0" fontId="10" fillId="6" borderId="9" xfId="0" applyFont="1" applyFill="1" applyBorder="1" applyAlignment="1" applyProtection="1">
      <alignment horizontal="center" vertical="center" wrapText="1"/>
      <protection hidden="1"/>
    </xf>
    <xf numFmtId="0" fontId="49" fillId="6" borderId="88" xfId="0" applyFont="1" applyFill="1" applyBorder="1" applyAlignment="1" applyProtection="1">
      <alignment horizontal="center" vertical="center" wrapText="1"/>
      <protection hidden="1"/>
    </xf>
    <xf numFmtId="38" fontId="10" fillId="6" borderId="52" xfId="0" applyNumberFormat="1" applyFont="1" applyFill="1" applyBorder="1" applyAlignment="1" applyProtection="1">
      <alignment horizontal="center" vertical="center"/>
      <protection hidden="1"/>
    </xf>
    <xf numFmtId="38" fontId="0" fillId="6" borderId="36" xfId="2" applyFont="1" applyFill="1" applyBorder="1" applyAlignment="1" applyProtection="1">
      <alignment horizontal="center" vertical="center"/>
      <protection hidden="1"/>
    </xf>
    <xf numFmtId="0" fontId="12" fillId="6" borderId="28" xfId="0" applyFont="1" applyFill="1" applyBorder="1" applyAlignment="1" applyProtection="1">
      <alignment horizontal="center" vertical="center" wrapText="1"/>
      <protection hidden="1"/>
    </xf>
    <xf numFmtId="38" fontId="53" fillId="6" borderId="46" xfId="2" applyFont="1" applyFill="1" applyBorder="1" applyAlignment="1" applyProtection="1">
      <alignment horizontal="center" vertical="center"/>
      <protection hidden="1"/>
    </xf>
    <xf numFmtId="38" fontId="53" fillId="6" borderId="58" xfId="2" applyFont="1" applyFill="1" applyBorder="1" applyAlignment="1" applyProtection="1">
      <alignment horizontal="center" vertical="center"/>
      <protection hidden="1"/>
    </xf>
    <xf numFmtId="38" fontId="53" fillId="6" borderId="59" xfId="2" applyFont="1" applyFill="1" applyBorder="1" applyAlignment="1" applyProtection="1">
      <alignment horizontal="center" vertical="center"/>
      <protection hidden="1"/>
    </xf>
    <xf numFmtId="38" fontId="53" fillId="6" borderId="57" xfId="2" applyFont="1" applyFill="1" applyBorder="1" applyAlignment="1" applyProtection="1">
      <alignment horizontal="center" vertical="center"/>
      <protection hidden="1"/>
    </xf>
    <xf numFmtId="38" fontId="0" fillId="6" borderId="26" xfId="2" applyFont="1" applyFill="1" applyBorder="1" applyAlignment="1" applyProtection="1">
      <alignment vertical="center"/>
      <protection hidden="1"/>
    </xf>
    <xf numFmtId="38" fontId="12" fillId="10" borderId="28" xfId="2" applyFont="1" applyFill="1" applyBorder="1" applyAlignment="1" applyProtection="1">
      <alignment horizontal="center" vertical="center"/>
      <protection hidden="1"/>
    </xf>
    <xf numFmtId="0" fontId="49" fillId="6" borderId="41" xfId="0" applyFont="1" applyFill="1" applyBorder="1" applyAlignment="1" applyProtection="1">
      <alignment horizontal="center" vertical="center" wrapText="1"/>
      <protection hidden="1"/>
    </xf>
    <xf numFmtId="38" fontId="10" fillId="6" borderId="32" xfId="2" applyFont="1" applyFill="1" applyBorder="1" applyAlignment="1" applyProtection="1">
      <alignment horizontal="center" vertical="center"/>
      <protection hidden="1"/>
    </xf>
    <xf numFmtId="38" fontId="0" fillId="6" borderId="15" xfId="2" applyFont="1" applyFill="1" applyBorder="1" applyAlignment="1" applyProtection="1">
      <alignment horizontal="center" vertical="center"/>
      <protection hidden="1"/>
    </xf>
    <xf numFmtId="38" fontId="0" fillId="6" borderId="28" xfId="2" applyFont="1" applyFill="1" applyBorder="1" applyAlignment="1" applyProtection="1">
      <alignment horizontal="center" vertical="center"/>
      <protection hidden="1"/>
    </xf>
    <xf numFmtId="0" fontId="7" fillId="6" borderId="32" xfId="0" applyFont="1" applyFill="1" applyBorder="1" applyAlignment="1" applyProtection="1">
      <alignment horizontal="center" vertical="center"/>
      <protection hidden="1"/>
    </xf>
    <xf numFmtId="38" fontId="0" fillId="6" borderId="4" xfId="2" applyFont="1" applyFill="1" applyBorder="1" applyAlignment="1" applyProtection="1">
      <alignment vertical="center"/>
      <protection hidden="1"/>
    </xf>
    <xf numFmtId="38" fontId="0" fillId="6" borderId="17" xfId="2" applyFont="1" applyFill="1" applyBorder="1" applyAlignment="1" applyProtection="1">
      <alignment horizontal="center" vertical="center"/>
      <protection hidden="1"/>
    </xf>
    <xf numFmtId="0" fontId="49" fillId="6" borderId="44" xfId="0" quotePrefix="1" applyFont="1" applyFill="1" applyBorder="1" applyAlignment="1" applyProtection="1">
      <alignment horizontal="center" vertical="center" wrapText="1"/>
      <protection hidden="1"/>
    </xf>
    <xf numFmtId="0" fontId="10" fillId="6" borderId="25" xfId="0" applyFont="1" applyFill="1" applyBorder="1" applyAlignment="1" applyProtection="1">
      <alignment horizontal="center" vertical="center" wrapText="1"/>
      <protection hidden="1"/>
    </xf>
    <xf numFmtId="0" fontId="49" fillId="6" borderId="95" xfId="0" applyFont="1" applyFill="1" applyBorder="1" applyAlignment="1" applyProtection="1">
      <alignment horizontal="center" vertical="center" wrapText="1"/>
      <protection hidden="1"/>
    </xf>
    <xf numFmtId="38" fontId="0" fillId="6" borderId="28" xfId="2" applyFont="1" applyFill="1" applyBorder="1" applyAlignment="1" applyProtection="1">
      <alignment vertical="center"/>
      <protection hidden="1"/>
    </xf>
    <xf numFmtId="38" fontId="12" fillId="6" borderId="61" xfId="2" applyFont="1" applyFill="1" applyBorder="1" applyAlignment="1" applyProtection="1">
      <alignment horizontal="center" vertical="center"/>
      <protection hidden="1"/>
    </xf>
    <xf numFmtId="38" fontId="0" fillId="6" borderId="61" xfId="2" applyFont="1" applyFill="1" applyBorder="1" applyAlignment="1" applyProtection="1">
      <alignment horizontal="center" vertical="center"/>
      <protection hidden="1"/>
    </xf>
    <xf numFmtId="38" fontId="0" fillId="6" borderId="64" xfId="2" applyFont="1" applyFill="1" applyBorder="1" applyAlignment="1" applyProtection="1">
      <alignment horizontal="center" vertical="center"/>
      <protection hidden="1"/>
    </xf>
    <xf numFmtId="38" fontId="0" fillId="6" borderId="27" xfId="2" applyFont="1" applyFill="1" applyBorder="1" applyAlignment="1" applyProtection="1">
      <alignment vertical="center"/>
      <protection hidden="1"/>
    </xf>
    <xf numFmtId="38" fontId="0" fillId="6" borderId="63" xfId="2" applyFont="1" applyFill="1" applyBorder="1" applyAlignment="1" applyProtection="1">
      <alignment vertical="center"/>
      <protection hidden="1"/>
    </xf>
    <xf numFmtId="0" fontId="10" fillId="6" borderId="11" xfId="0" applyFont="1" applyFill="1" applyBorder="1" applyAlignment="1" applyProtection="1">
      <alignment horizontal="center" vertical="center" wrapText="1"/>
      <protection hidden="1"/>
    </xf>
    <xf numFmtId="0" fontId="49" fillId="6" borderId="40" xfId="0" applyFont="1" applyFill="1" applyBorder="1" applyAlignment="1" applyProtection="1">
      <alignment horizontal="center" vertical="center" wrapText="1"/>
      <protection hidden="1"/>
    </xf>
    <xf numFmtId="38" fontId="80" fillId="0" borderId="17" xfId="2" applyFont="1" applyFill="1" applyBorder="1" applyAlignment="1" applyProtection="1">
      <alignment horizontal="center" vertical="center"/>
      <protection locked="0"/>
    </xf>
    <xf numFmtId="9" fontId="43" fillId="0" borderId="28" xfId="1" applyFont="1" applyBorder="1" applyAlignment="1" applyProtection="1">
      <alignment horizontal="center" vertical="center"/>
      <protection locked="0"/>
    </xf>
    <xf numFmtId="9" fontId="43" fillId="0" borderId="33" xfId="1" applyFont="1" applyBorder="1" applyAlignment="1" applyProtection="1">
      <alignment horizontal="center" vertical="center"/>
      <protection locked="0"/>
    </xf>
    <xf numFmtId="38" fontId="43" fillId="0" borderId="58" xfId="2" applyFont="1" applyBorder="1" applyAlignment="1" applyProtection="1">
      <alignment horizontal="center" vertical="center"/>
      <protection locked="0"/>
    </xf>
    <xf numFmtId="38" fontId="43" fillId="0" borderId="59" xfId="2" applyFont="1" applyBorder="1" applyAlignment="1" applyProtection="1">
      <alignment horizontal="center" vertical="center"/>
      <protection locked="0"/>
    </xf>
    <xf numFmtId="38" fontId="0" fillId="6" borderId="34" xfId="2" applyFont="1" applyFill="1" applyBorder="1" applyAlignment="1" applyProtection="1">
      <alignment horizontal="center" vertical="center"/>
      <protection hidden="1"/>
    </xf>
    <xf numFmtId="38" fontId="10" fillId="6" borderId="46" xfId="2" applyFont="1" applyFill="1" applyBorder="1" applyAlignment="1" applyProtection="1">
      <alignment horizontal="center" vertical="center"/>
      <protection hidden="1"/>
    </xf>
    <xf numFmtId="0" fontId="61" fillId="6" borderId="32" xfId="0" applyFont="1" applyFill="1" applyBorder="1" applyAlignment="1" applyProtection="1">
      <alignment horizontal="center" vertical="center"/>
      <protection hidden="1"/>
    </xf>
    <xf numFmtId="0" fontId="10" fillId="6" borderId="6" xfId="0" applyFont="1" applyFill="1" applyBorder="1" applyAlignment="1" applyProtection="1">
      <alignment horizontal="center" vertical="center" wrapText="1"/>
      <protection hidden="1"/>
    </xf>
    <xf numFmtId="0" fontId="49" fillId="6" borderId="13" xfId="0" quotePrefix="1" applyFont="1" applyFill="1" applyBorder="1" applyAlignment="1" applyProtection="1">
      <alignment horizontal="center" vertical="center" wrapText="1"/>
      <protection hidden="1"/>
    </xf>
    <xf numFmtId="0" fontId="10" fillId="6" borderId="10" xfId="0" applyFont="1" applyFill="1" applyBorder="1" applyAlignment="1" applyProtection="1">
      <alignment horizontal="center" vertical="center" wrapText="1"/>
      <protection hidden="1"/>
    </xf>
    <xf numFmtId="0" fontId="49" fillId="6" borderId="42" xfId="0" applyFont="1" applyFill="1" applyBorder="1" applyAlignment="1" applyProtection="1">
      <alignment horizontal="center" vertical="center" wrapText="1"/>
      <protection hidden="1"/>
    </xf>
    <xf numFmtId="0" fontId="49" fillId="6" borderId="96" xfId="0" quotePrefix="1" applyFont="1" applyFill="1" applyBorder="1" applyAlignment="1" applyProtection="1">
      <alignment horizontal="center" vertical="center" wrapText="1"/>
      <protection hidden="1"/>
    </xf>
    <xf numFmtId="0" fontId="10" fillId="6" borderId="29" xfId="0" applyFont="1" applyFill="1" applyBorder="1" applyAlignment="1" applyProtection="1">
      <alignment horizontal="center" vertical="center" wrapText="1"/>
      <protection hidden="1"/>
    </xf>
    <xf numFmtId="0" fontId="49" fillId="6" borderId="76" xfId="0" applyFont="1" applyFill="1" applyBorder="1" applyAlignment="1" applyProtection="1">
      <alignment horizontal="center" vertical="center" wrapText="1"/>
      <protection hidden="1"/>
    </xf>
    <xf numFmtId="38" fontId="80" fillId="0" borderId="17" xfId="2" applyFont="1" applyBorder="1" applyAlignment="1" applyProtection="1">
      <alignment horizontal="center" vertical="center"/>
      <protection locked="0"/>
    </xf>
    <xf numFmtId="38" fontId="65" fillId="6" borderId="58" xfId="2" applyFont="1" applyFill="1" applyBorder="1" applyAlignment="1" applyProtection="1">
      <alignment horizontal="center" vertical="center"/>
      <protection hidden="1"/>
    </xf>
    <xf numFmtId="9" fontId="43" fillId="0" borderId="59" xfId="1" applyFont="1" applyBorder="1" applyAlignment="1" applyProtection="1">
      <alignment horizontal="center" vertical="center"/>
      <protection locked="0"/>
    </xf>
    <xf numFmtId="9" fontId="43" fillId="0" borderId="97" xfId="1" applyFont="1" applyBorder="1" applyAlignment="1" applyProtection="1">
      <alignment horizontal="center" vertical="center"/>
      <protection locked="0"/>
    </xf>
    <xf numFmtId="38" fontId="53" fillId="6" borderId="52" xfId="2" applyFont="1" applyFill="1" applyBorder="1" applyAlignment="1" applyProtection="1">
      <alignment horizontal="center" vertical="center"/>
      <protection hidden="1"/>
    </xf>
    <xf numFmtId="38" fontId="12" fillId="10" borderId="52" xfId="2" applyFont="1" applyFill="1" applyBorder="1" applyAlignment="1" applyProtection="1">
      <alignment horizontal="center" vertical="center"/>
      <protection hidden="1"/>
    </xf>
    <xf numFmtId="38" fontId="12" fillId="6" borderId="32" xfId="2" applyFont="1" applyFill="1" applyBorder="1" applyAlignment="1" applyProtection="1">
      <alignment horizontal="center" vertical="center"/>
      <protection hidden="1"/>
    </xf>
    <xf numFmtId="38" fontId="0" fillId="6" borderId="50" xfId="2" applyFont="1" applyFill="1" applyBorder="1" applyAlignment="1" applyProtection="1">
      <alignment horizontal="center" vertical="center"/>
      <protection hidden="1"/>
    </xf>
    <xf numFmtId="0" fontId="7" fillId="6" borderId="16" xfId="0" applyFont="1" applyFill="1" applyBorder="1" applyProtection="1">
      <alignment vertical="center"/>
      <protection hidden="1"/>
    </xf>
    <xf numFmtId="0" fontId="49" fillId="6" borderId="11" xfId="0" quotePrefix="1" applyFont="1" applyFill="1" applyBorder="1" applyAlignment="1" applyProtection="1">
      <alignment horizontal="center" vertical="center" wrapText="1"/>
      <protection hidden="1"/>
    </xf>
    <xf numFmtId="0" fontId="10" fillId="6" borderId="20" xfId="0" applyFont="1" applyFill="1" applyBorder="1" applyAlignment="1" applyProtection="1">
      <alignment horizontal="center" vertical="center" wrapText="1"/>
      <protection hidden="1"/>
    </xf>
    <xf numFmtId="0" fontId="49" fillId="6" borderId="9" xfId="0" quotePrefix="1" applyFont="1" applyFill="1" applyBorder="1" applyAlignment="1" applyProtection="1">
      <alignment horizontal="center" vertical="center" wrapText="1"/>
      <protection hidden="1"/>
    </xf>
    <xf numFmtId="0" fontId="10" fillId="6" borderId="18" xfId="0" applyFont="1" applyFill="1" applyBorder="1" applyAlignment="1" applyProtection="1">
      <alignment horizontal="center" vertical="center" wrapText="1"/>
      <protection hidden="1"/>
    </xf>
    <xf numFmtId="0" fontId="49" fillId="6" borderId="10" xfId="0" quotePrefix="1" applyFont="1" applyFill="1" applyBorder="1" applyAlignment="1" applyProtection="1">
      <alignment horizontal="center" vertical="center" wrapText="1"/>
      <protection hidden="1"/>
    </xf>
    <xf numFmtId="0" fontId="10" fillId="6" borderId="21" xfId="0" applyFont="1" applyFill="1" applyBorder="1" applyAlignment="1" applyProtection="1">
      <alignment horizontal="center" vertical="center" wrapText="1"/>
      <protection hidden="1"/>
    </xf>
    <xf numFmtId="0" fontId="49" fillId="6" borderId="29" xfId="0" quotePrefix="1" applyFont="1" applyFill="1" applyBorder="1" applyAlignment="1" applyProtection="1">
      <alignment horizontal="center" vertical="center" wrapText="1"/>
      <protection hidden="1"/>
    </xf>
    <xf numFmtId="0" fontId="10" fillId="6" borderId="101" xfId="0" applyFont="1" applyFill="1" applyBorder="1" applyAlignment="1" applyProtection="1">
      <alignment horizontal="center" vertical="center" wrapText="1"/>
      <protection hidden="1"/>
    </xf>
    <xf numFmtId="0" fontId="49" fillId="6" borderId="25" xfId="0" quotePrefix="1" applyFont="1" applyFill="1" applyBorder="1" applyAlignment="1" applyProtection="1">
      <alignment horizontal="center" vertical="center" wrapText="1"/>
      <protection hidden="1"/>
    </xf>
    <xf numFmtId="0" fontId="10" fillId="6" borderId="22" xfId="0" applyFont="1" applyFill="1" applyBorder="1" applyAlignment="1" applyProtection="1">
      <alignment horizontal="center" vertical="center" wrapText="1"/>
      <protection hidden="1"/>
    </xf>
    <xf numFmtId="38" fontId="0" fillId="6" borderId="51" xfId="2" applyFont="1" applyFill="1" applyBorder="1" applyAlignment="1" applyProtection="1">
      <alignment horizontal="center" vertical="center"/>
      <protection hidden="1"/>
    </xf>
    <xf numFmtId="0" fontId="7" fillId="6" borderId="32" xfId="0" applyFont="1" applyFill="1" applyBorder="1" applyProtection="1">
      <alignment vertical="center"/>
      <protection hidden="1"/>
    </xf>
    <xf numFmtId="38" fontId="0" fillId="6" borderId="52" xfId="2" applyFont="1" applyFill="1" applyBorder="1" applyAlignment="1" applyProtection="1">
      <alignment vertical="center"/>
      <protection hidden="1"/>
    </xf>
    <xf numFmtId="0" fontId="7" fillId="4" borderId="0" xfId="0" applyFont="1" applyFill="1" applyAlignment="1" applyProtection="1">
      <alignment horizontal="center" vertical="center"/>
      <protection hidden="1"/>
    </xf>
    <xf numFmtId="0" fontId="50" fillId="0" borderId="0" xfId="3" applyFont="1" applyAlignment="1" applyProtection="1">
      <alignment vertical="center"/>
      <protection hidden="1"/>
    </xf>
    <xf numFmtId="0" fontId="12" fillId="4" borderId="0" xfId="0" applyFont="1" applyFill="1" applyAlignment="1" applyProtection="1">
      <alignment horizontal="center" vertical="center"/>
      <protection hidden="1"/>
    </xf>
    <xf numFmtId="9" fontId="29" fillId="6" borderId="47" xfId="1" applyFont="1" applyFill="1" applyBorder="1" applyAlignment="1" applyProtection="1">
      <alignment horizontal="center" vertical="center"/>
      <protection hidden="1"/>
    </xf>
    <xf numFmtId="0" fontId="11" fillId="10" borderId="61" xfId="0" applyFont="1" applyFill="1" applyBorder="1" applyAlignment="1" applyProtection="1">
      <alignment horizontal="center" vertical="center" wrapText="1"/>
      <protection hidden="1"/>
    </xf>
    <xf numFmtId="0" fontId="11" fillId="10" borderId="64" xfId="0" applyFont="1" applyFill="1" applyBorder="1" applyAlignment="1" applyProtection="1">
      <alignment horizontal="center" vertical="center" wrapText="1"/>
      <protection hidden="1"/>
    </xf>
    <xf numFmtId="0" fontId="11" fillId="10" borderId="17" xfId="0" applyFont="1" applyFill="1" applyBorder="1" applyAlignment="1" applyProtection="1">
      <alignment horizontal="center" vertical="center" wrapText="1"/>
      <protection hidden="1"/>
    </xf>
    <xf numFmtId="0" fontId="11" fillId="10" borderId="15" xfId="0" applyFont="1" applyFill="1" applyBorder="1" applyAlignment="1" applyProtection="1">
      <alignment horizontal="center" vertical="center" wrapText="1"/>
      <protection hidden="1"/>
    </xf>
    <xf numFmtId="0" fontId="11" fillId="10" borderId="28" xfId="0" applyFont="1" applyFill="1" applyBorder="1" applyAlignment="1" applyProtection="1">
      <alignment horizontal="center" vertical="center" wrapText="1"/>
      <protection hidden="1"/>
    </xf>
    <xf numFmtId="0" fontId="11" fillId="6" borderId="103" xfId="0" applyFont="1" applyFill="1" applyBorder="1" applyAlignment="1" applyProtection="1">
      <alignment horizontal="center" vertical="center" wrapText="1"/>
      <protection hidden="1"/>
    </xf>
    <xf numFmtId="0" fontId="44" fillId="6" borderId="9" xfId="0" applyFont="1" applyFill="1" applyBorder="1" applyAlignment="1" applyProtection="1">
      <alignment horizontal="center" vertical="center" wrapText="1"/>
      <protection hidden="1"/>
    </xf>
    <xf numFmtId="0" fontId="39" fillId="6" borderId="9" xfId="0" applyFont="1" applyFill="1" applyBorder="1" applyAlignment="1" applyProtection="1">
      <alignment horizontal="center" vertical="center" wrapText="1"/>
      <protection hidden="1"/>
    </xf>
    <xf numFmtId="0" fontId="44" fillId="6" borderId="10" xfId="0" applyFont="1" applyFill="1" applyBorder="1" applyAlignment="1" applyProtection="1">
      <alignment horizontal="center" vertical="center" wrapText="1"/>
      <protection hidden="1"/>
    </xf>
    <xf numFmtId="0" fontId="39" fillId="6" borderId="10" xfId="0" applyFont="1" applyFill="1" applyBorder="1" applyAlignment="1" applyProtection="1">
      <alignment horizontal="center" vertical="center" wrapText="1"/>
      <protection hidden="1"/>
    </xf>
    <xf numFmtId="0" fontId="44" fillId="6" borderId="11" xfId="0" applyFont="1" applyFill="1" applyBorder="1" applyAlignment="1" applyProtection="1">
      <alignment horizontal="center" vertical="center" wrapText="1"/>
      <protection hidden="1"/>
    </xf>
    <xf numFmtId="0" fontId="39" fillId="6" borderId="11" xfId="0" applyFont="1" applyFill="1" applyBorder="1" applyAlignment="1" applyProtection="1">
      <alignment horizontal="center" vertical="center" wrapText="1"/>
      <protection hidden="1"/>
    </xf>
    <xf numFmtId="38" fontId="39" fillId="6" borderId="28" xfId="2" applyFont="1" applyFill="1" applyBorder="1" applyAlignment="1" applyProtection="1">
      <alignment horizontal="center" vertical="center" wrapText="1"/>
      <protection hidden="1"/>
    </xf>
    <xf numFmtId="38" fontId="39" fillId="6" borderId="104" xfId="2" applyFont="1" applyFill="1" applyBorder="1" applyAlignment="1" applyProtection="1">
      <alignment horizontal="center" vertical="center" wrapText="1"/>
      <protection hidden="1"/>
    </xf>
    <xf numFmtId="0" fontId="44" fillId="6" borderId="13" xfId="0" applyFont="1" applyFill="1" applyBorder="1" applyAlignment="1" applyProtection="1">
      <alignment horizontal="center" vertical="center" wrapText="1"/>
      <protection hidden="1"/>
    </xf>
    <xf numFmtId="3" fontId="39" fillId="6" borderId="21" xfId="0" applyNumberFormat="1" applyFont="1" applyFill="1" applyBorder="1" applyAlignment="1" applyProtection="1">
      <alignment horizontal="center" vertical="center" wrapText="1"/>
      <protection hidden="1"/>
    </xf>
    <xf numFmtId="0" fontId="11" fillId="6" borderId="28" xfId="0" applyFont="1" applyFill="1" applyBorder="1" applyAlignment="1" applyProtection="1">
      <alignment horizontal="center" vertical="center" wrapText="1"/>
      <protection hidden="1"/>
    </xf>
    <xf numFmtId="0" fontId="11" fillId="6" borderId="63" xfId="0" applyFont="1" applyFill="1" applyBorder="1" applyAlignment="1" applyProtection="1">
      <alignment horizontal="center" vertical="center" wrapText="1"/>
      <protection hidden="1"/>
    </xf>
    <xf numFmtId="0" fontId="82" fillId="0" borderId="0" xfId="0" applyFont="1" applyAlignment="1" applyProtection="1">
      <alignment horizontal="center" vertical="center"/>
      <protection hidden="1"/>
    </xf>
    <xf numFmtId="0" fontId="82" fillId="0" borderId="106" xfId="0" applyFont="1" applyBorder="1" applyAlignment="1" applyProtection="1">
      <alignment horizontal="center" vertical="center"/>
      <protection hidden="1"/>
    </xf>
    <xf numFmtId="0" fontId="82" fillId="0" borderId="105" xfId="0" applyFont="1" applyBorder="1" applyAlignment="1" applyProtection="1">
      <alignment horizontal="center" vertical="center"/>
      <protection hidden="1"/>
    </xf>
    <xf numFmtId="0" fontId="82" fillId="0" borderId="106" xfId="0" applyFont="1" applyBorder="1" applyAlignment="1" applyProtection="1">
      <alignment horizontal="center" vertical="center" wrapText="1"/>
      <protection hidden="1"/>
    </xf>
    <xf numFmtId="0" fontId="11" fillId="10" borderId="30" xfId="0" applyFont="1" applyFill="1" applyBorder="1" applyAlignment="1" applyProtection="1">
      <alignment horizontal="center" vertical="center" wrapText="1"/>
      <protection hidden="1"/>
    </xf>
    <xf numFmtId="38" fontId="14" fillId="6" borderId="14" xfId="2" applyFont="1" applyFill="1" applyBorder="1" applyAlignment="1" applyProtection="1">
      <alignment horizontal="center" vertical="center" wrapText="1"/>
      <protection hidden="1"/>
    </xf>
    <xf numFmtId="38" fontId="14" fillId="6" borderId="12" xfId="2" applyFont="1" applyFill="1" applyBorder="1" applyAlignment="1" applyProtection="1">
      <alignment horizontal="center" vertical="center" wrapText="1"/>
      <protection hidden="1"/>
    </xf>
    <xf numFmtId="38" fontId="14" fillId="6" borderId="13" xfId="2" applyFont="1" applyFill="1" applyBorder="1" applyAlignment="1" applyProtection="1">
      <alignment horizontal="center" vertical="center" wrapText="1"/>
      <protection hidden="1"/>
    </xf>
    <xf numFmtId="0" fontId="10" fillId="0" borderId="32" xfId="0" applyFont="1" applyBorder="1" applyAlignment="1" applyProtection="1">
      <alignment horizontal="right" vertical="center"/>
      <protection hidden="1"/>
    </xf>
    <xf numFmtId="0" fontId="44" fillId="10" borderId="16" xfId="0" applyFont="1" applyFill="1" applyBorder="1" applyAlignment="1" applyProtection="1">
      <alignment horizontal="center" vertical="center" wrapText="1"/>
      <protection hidden="1"/>
    </xf>
    <xf numFmtId="0" fontId="54" fillId="0" borderId="0" xfId="0" applyFont="1" applyAlignment="1" applyProtection="1">
      <alignment horizontal="center" vertical="center"/>
      <protection hidden="1"/>
    </xf>
    <xf numFmtId="0" fontId="58" fillId="0" borderId="0" xfId="0" applyFont="1" applyAlignment="1" applyProtection="1">
      <alignment horizontal="left" vertical="center" wrapText="1"/>
      <protection hidden="1"/>
    </xf>
    <xf numFmtId="0" fontId="84" fillId="17" borderId="0" xfId="0" applyFont="1" applyFill="1" applyAlignment="1" applyProtection="1">
      <alignment horizontal="center" vertical="center"/>
      <protection hidden="1"/>
    </xf>
    <xf numFmtId="0" fontId="85" fillId="0" borderId="0" xfId="0" applyFont="1" applyAlignment="1" applyProtection="1">
      <alignment horizontal="left" vertical="center"/>
      <protection hidden="1"/>
    </xf>
    <xf numFmtId="0" fontId="83" fillId="0" borderId="0" xfId="0" applyFont="1" applyAlignment="1" applyProtection="1">
      <alignment horizontal="center" vertical="center"/>
      <protection hidden="1"/>
    </xf>
    <xf numFmtId="0" fontId="86" fillId="0" borderId="0" xfId="0" applyFont="1" applyProtection="1">
      <alignment vertical="center"/>
      <protection hidden="1"/>
    </xf>
    <xf numFmtId="0" fontId="58" fillId="0" borderId="0" xfId="0" applyFont="1" applyProtection="1">
      <alignment vertical="center"/>
      <protection hidden="1"/>
    </xf>
    <xf numFmtId="0" fontId="43" fillId="18" borderId="0" xfId="0" applyFont="1" applyFill="1" applyProtection="1">
      <alignment vertical="center"/>
      <protection hidden="1"/>
    </xf>
    <xf numFmtId="0" fontId="52" fillId="18" borderId="0" xfId="0" applyFont="1" applyFill="1" applyProtection="1">
      <alignment vertical="center"/>
      <protection hidden="1"/>
    </xf>
    <xf numFmtId="0" fontId="0" fillId="6" borderId="0" xfId="0" applyFill="1" applyAlignment="1" applyProtection="1">
      <alignment horizontal="left" vertical="center"/>
      <protection hidden="1"/>
    </xf>
    <xf numFmtId="0" fontId="87" fillId="6" borderId="0" xfId="0" applyFont="1" applyFill="1" applyProtection="1">
      <alignment vertical="center"/>
      <protection hidden="1"/>
    </xf>
    <xf numFmtId="0" fontId="87" fillId="6" borderId="0" xfId="0" applyFont="1" applyFill="1" applyAlignment="1" applyProtection="1">
      <alignment horizontal="left" vertical="center"/>
      <protection hidden="1"/>
    </xf>
    <xf numFmtId="0" fontId="12" fillId="6" borderId="0" xfId="0" applyFont="1" applyFill="1" applyAlignment="1" applyProtection="1">
      <alignment horizontal="left" vertical="center"/>
      <protection hidden="1"/>
    </xf>
    <xf numFmtId="0" fontId="0" fillId="18" borderId="0" xfId="0" applyFill="1" applyAlignment="1" applyProtection="1">
      <alignment horizontal="left" vertical="center"/>
      <protection hidden="1"/>
    </xf>
    <xf numFmtId="0" fontId="43" fillId="18" borderId="0" xfId="0" applyFont="1" applyFill="1" applyAlignment="1" applyProtection="1">
      <alignment horizontal="left" vertical="center"/>
      <protection hidden="1"/>
    </xf>
    <xf numFmtId="0" fontId="0" fillId="18" borderId="0" xfId="0" applyFill="1" applyProtection="1">
      <alignment vertical="center"/>
      <protection hidden="1"/>
    </xf>
    <xf numFmtId="0" fontId="53" fillId="18" borderId="0" xfId="0" applyFont="1" applyFill="1" applyAlignment="1" applyProtection="1">
      <alignment horizontal="left" vertical="center"/>
      <protection hidden="1"/>
    </xf>
    <xf numFmtId="0" fontId="58" fillId="0" borderId="0" xfId="0" applyFont="1" applyAlignment="1" applyProtection="1">
      <alignment horizontal="left" vertical="center"/>
      <protection hidden="1"/>
    </xf>
    <xf numFmtId="0" fontId="72" fillId="0" borderId="0" xfId="0" applyFont="1" applyAlignment="1" applyProtection="1">
      <alignment horizontal="left" vertical="center" wrapText="1"/>
      <protection hidden="1"/>
    </xf>
    <xf numFmtId="0" fontId="65" fillId="6" borderId="0" xfId="0" applyFont="1" applyFill="1" applyProtection="1">
      <alignment vertical="center"/>
      <protection hidden="1"/>
    </xf>
    <xf numFmtId="0" fontId="64" fillId="6" borderId="0" xfId="0" applyFont="1" applyFill="1" applyProtection="1">
      <alignment vertical="center"/>
      <protection hidden="1"/>
    </xf>
    <xf numFmtId="0" fontId="88" fillId="6" borderId="0" xfId="0" applyFont="1" applyFill="1" applyProtection="1">
      <alignment vertical="center"/>
      <protection hidden="1"/>
    </xf>
    <xf numFmtId="38" fontId="0" fillId="6" borderId="63" xfId="2" applyFont="1" applyFill="1" applyBorder="1" applyAlignment="1" applyProtection="1">
      <alignment horizontal="center" vertical="center"/>
      <protection hidden="1"/>
    </xf>
    <xf numFmtId="0" fontId="53" fillId="10" borderId="52" xfId="0" applyFont="1" applyFill="1" applyBorder="1" applyAlignment="1" applyProtection="1">
      <alignment horizontal="center" vertical="center" wrapText="1"/>
      <protection hidden="1"/>
    </xf>
    <xf numFmtId="0" fontId="53" fillId="10" borderId="51" xfId="0" applyFont="1" applyFill="1" applyBorder="1" applyAlignment="1" applyProtection="1">
      <alignment horizontal="center" vertical="center"/>
      <protection hidden="1"/>
    </xf>
    <xf numFmtId="0" fontId="0" fillId="10" borderId="52" xfId="0" applyFill="1" applyBorder="1" applyAlignment="1" applyProtection="1">
      <alignment horizontal="center" vertical="center"/>
      <protection hidden="1"/>
    </xf>
    <xf numFmtId="178" fontId="67" fillId="5" borderId="23" xfId="0" applyNumberFormat="1" applyFont="1" applyFill="1" applyBorder="1" applyAlignment="1" applyProtection="1">
      <alignment horizontal="center" vertical="center"/>
      <protection hidden="1"/>
    </xf>
    <xf numFmtId="0" fontId="38" fillId="2" borderId="16" xfId="0" applyFont="1" applyFill="1" applyBorder="1" applyAlignment="1" applyProtection="1">
      <alignment horizontal="center" vertical="center" wrapText="1"/>
      <protection locked="0"/>
    </xf>
    <xf numFmtId="0" fontId="38" fillId="2" borderId="15" xfId="0" applyFont="1" applyFill="1" applyBorder="1" applyAlignment="1" applyProtection="1">
      <alignment horizontal="center" vertical="center" wrapText="1"/>
      <protection locked="0"/>
    </xf>
    <xf numFmtId="0" fontId="76" fillId="6" borderId="83" xfId="0" quotePrefix="1" applyFont="1" applyFill="1" applyBorder="1" applyAlignment="1" applyProtection="1">
      <alignment horizontal="center" vertical="center" wrapText="1"/>
      <protection locked="0"/>
    </xf>
    <xf numFmtId="0" fontId="77" fillId="6" borderId="86" xfId="0" applyFont="1" applyFill="1" applyBorder="1" applyProtection="1">
      <alignment vertical="center"/>
      <protection locked="0"/>
    </xf>
    <xf numFmtId="0" fontId="76" fillId="6" borderId="86" xfId="0" quotePrefix="1" applyFont="1" applyFill="1" applyBorder="1" applyAlignment="1" applyProtection="1">
      <alignment horizontal="center" vertical="center" wrapText="1"/>
      <protection locked="0"/>
    </xf>
    <xf numFmtId="0" fontId="77" fillId="6" borderId="89" xfId="0" applyFont="1" applyFill="1" applyBorder="1" applyProtection="1">
      <alignment vertical="center"/>
      <protection locked="0"/>
    </xf>
    <xf numFmtId="0" fontId="76" fillId="6" borderId="91" xfId="0" quotePrefix="1" applyFont="1" applyFill="1" applyBorder="1" applyAlignment="1" applyProtection="1">
      <alignment horizontal="center" vertical="center" wrapText="1"/>
      <protection locked="0"/>
    </xf>
    <xf numFmtId="0" fontId="74" fillId="6" borderId="92" xfId="0" quotePrefix="1" applyFont="1" applyFill="1" applyBorder="1" applyAlignment="1" applyProtection="1">
      <alignment horizontal="center" vertical="center" wrapText="1"/>
      <protection locked="0"/>
    </xf>
    <xf numFmtId="0" fontId="77" fillId="6" borderId="93" xfId="0" applyFont="1" applyFill="1" applyBorder="1" applyProtection="1">
      <alignment vertical="center"/>
      <protection locked="0"/>
    </xf>
    <xf numFmtId="178" fontId="43" fillId="0" borderId="55" xfId="0" applyNumberFormat="1" applyFont="1" applyBorder="1" applyAlignment="1" applyProtection="1">
      <alignment horizontal="center" vertical="center"/>
      <protection locked="0"/>
    </xf>
    <xf numFmtId="178" fontId="51" fillId="0" borderId="55" xfId="0" applyNumberFormat="1" applyFont="1" applyBorder="1" applyAlignment="1" applyProtection="1">
      <alignment horizontal="center" vertical="center"/>
      <protection locked="0"/>
    </xf>
    <xf numFmtId="178" fontId="43" fillId="0" borderId="54" xfId="0" applyNumberFormat="1" applyFont="1" applyBorder="1" applyAlignment="1" applyProtection="1">
      <alignment horizontal="center" vertical="center"/>
      <protection locked="0"/>
    </xf>
    <xf numFmtId="178" fontId="51" fillId="0" borderId="54" xfId="0" applyNumberFormat="1" applyFont="1" applyBorder="1" applyAlignment="1" applyProtection="1">
      <alignment horizontal="center" vertical="center"/>
      <protection locked="0"/>
    </xf>
    <xf numFmtId="0" fontId="43" fillId="0" borderId="56" xfId="0" applyFont="1" applyBorder="1" applyAlignment="1" applyProtection="1">
      <alignment horizontal="center" vertical="center"/>
      <protection locked="0"/>
    </xf>
    <xf numFmtId="0" fontId="51" fillId="0" borderId="56" xfId="0"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38" fontId="0" fillId="0" borderId="32" xfId="2" applyFont="1" applyBorder="1" applyProtection="1">
      <alignment vertical="center"/>
      <protection locked="0"/>
    </xf>
    <xf numFmtId="38" fontId="32" fillId="0" borderId="0" xfId="2" applyFont="1" applyFill="1" applyBorder="1" applyAlignment="1">
      <alignment horizontal="left" vertical="center"/>
    </xf>
    <xf numFmtId="0" fontId="89" fillId="0" borderId="0" xfId="0" applyFont="1" applyProtection="1">
      <alignment vertical="center"/>
      <protection hidden="1"/>
    </xf>
    <xf numFmtId="0" fontId="7" fillId="6" borderId="2" xfId="0" applyFont="1" applyFill="1" applyBorder="1" applyProtection="1">
      <alignment vertical="center"/>
      <protection hidden="1"/>
    </xf>
    <xf numFmtId="0" fontId="17" fillId="6" borderId="0" xfId="0" applyFont="1" applyFill="1" applyProtection="1">
      <alignment vertical="center"/>
      <protection hidden="1"/>
    </xf>
    <xf numFmtId="0" fontId="7" fillId="6" borderId="0" xfId="0" applyFont="1" applyFill="1" applyProtection="1">
      <alignment vertical="center"/>
      <protection hidden="1"/>
    </xf>
    <xf numFmtId="0" fontId="18" fillId="6" borderId="0" xfId="0" applyFont="1" applyFill="1" applyProtection="1">
      <alignment vertical="center"/>
      <protection hidden="1"/>
    </xf>
    <xf numFmtId="0" fontId="7" fillId="6" borderId="7" xfId="0" applyFont="1" applyFill="1" applyBorder="1" applyProtection="1">
      <alignment vertical="center"/>
      <protection hidden="1"/>
    </xf>
    <xf numFmtId="0" fontId="37" fillId="0" borderId="20" xfId="0" applyFont="1" applyBorder="1" applyAlignment="1" applyProtection="1">
      <alignment horizontal="center" vertical="center" wrapText="1"/>
      <protection hidden="1"/>
    </xf>
    <xf numFmtId="0" fontId="37" fillId="0" borderId="18" xfId="0" applyFont="1" applyBorder="1" applyAlignment="1" applyProtection="1">
      <alignment horizontal="center" vertical="center" wrapText="1"/>
      <protection hidden="1"/>
    </xf>
    <xf numFmtId="0" fontId="37" fillId="0" borderId="21" xfId="0" applyFont="1" applyBorder="1" applyAlignment="1" applyProtection="1">
      <alignment horizontal="center" vertical="center" wrapText="1"/>
      <protection hidden="1"/>
    </xf>
    <xf numFmtId="0" fontId="47" fillId="6" borderId="11" xfId="0" quotePrefix="1" applyFont="1" applyFill="1" applyBorder="1" applyAlignment="1" applyProtection="1">
      <alignment horizontal="left" vertical="center" wrapText="1"/>
      <protection hidden="1"/>
    </xf>
    <xf numFmtId="0" fontId="48" fillId="6" borderId="29" xfId="0" quotePrefix="1" applyFont="1" applyFill="1" applyBorder="1" applyAlignment="1" applyProtection="1">
      <alignment horizontal="left" vertical="center" wrapText="1"/>
      <protection hidden="1"/>
    </xf>
    <xf numFmtId="0" fontId="36" fillId="6" borderId="29" xfId="0" quotePrefix="1" applyFont="1" applyFill="1" applyBorder="1" applyAlignment="1" applyProtection="1">
      <alignment horizontal="center" vertical="center" wrapText="1"/>
      <protection hidden="1"/>
    </xf>
    <xf numFmtId="38" fontId="80" fillId="0" borderId="17" xfId="2" applyFont="1" applyBorder="1" applyAlignment="1" applyProtection="1">
      <alignment horizontal="center" vertical="center"/>
      <protection hidden="1"/>
    </xf>
    <xf numFmtId="38" fontId="43" fillId="0" borderId="94" xfId="2" applyFont="1" applyBorder="1" applyAlignment="1" applyProtection="1">
      <alignment horizontal="center" vertical="center"/>
      <protection hidden="1"/>
    </xf>
    <xf numFmtId="38" fontId="43" fillId="0" borderId="57" xfId="2" applyFont="1" applyBorder="1" applyAlignment="1" applyProtection="1">
      <alignment horizontal="center" vertical="center"/>
      <protection hidden="1"/>
    </xf>
    <xf numFmtId="9" fontId="43" fillId="0" borderId="59" xfId="1" applyFont="1" applyBorder="1" applyAlignment="1" applyProtection="1">
      <alignment horizontal="center" vertical="center"/>
      <protection hidden="1"/>
    </xf>
    <xf numFmtId="9" fontId="43" fillId="0" borderId="97" xfId="1" applyFont="1" applyBorder="1" applyAlignment="1" applyProtection="1">
      <alignment horizontal="center" vertical="center"/>
      <protection hidden="1"/>
    </xf>
    <xf numFmtId="38" fontId="43" fillId="0" borderId="58" xfId="2" applyFont="1" applyBorder="1" applyAlignment="1" applyProtection="1">
      <alignment horizontal="center" vertical="center"/>
      <protection hidden="1"/>
    </xf>
    <xf numFmtId="38" fontId="43" fillId="0" borderId="59" xfId="2" applyFont="1" applyBorder="1" applyAlignment="1" applyProtection="1">
      <alignment horizontal="center" vertical="center"/>
      <protection hidden="1"/>
    </xf>
    <xf numFmtId="38" fontId="0" fillId="0" borderId="58" xfId="2" applyFont="1" applyBorder="1" applyAlignment="1" applyProtection="1">
      <alignment horizontal="center" vertical="center"/>
      <protection hidden="1"/>
    </xf>
    <xf numFmtId="38" fontId="0" fillId="0" borderId="59" xfId="2" applyFont="1" applyBorder="1" applyAlignment="1" applyProtection="1">
      <alignment horizontal="center" vertical="center"/>
      <protection hidden="1"/>
    </xf>
    <xf numFmtId="9" fontId="51" fillId="0" borderId="32" xfId="1" applyFont="1" applyFill="1" applyBorder="1" applyAlignment="1" applyProtection="1">
      <alignment horizontal="center" vertical="center"/>
      <protection hidden="1"/>
    </xf>
    <xf numFmtId="177" fontId="43" fillId="0" borderId="54" xfId="1" applyNumberFormat="1" applyFont="1" applyBorder="1" applyProtection="1">
      <alignment vertical="center"/>
      <protection hidden="1"/>
    </xf>
    <xf numFmtId="38" fontId="43" fillId="0" borderId="54" xfId="2" applyFont="1" applyFill="1" applyBorder="1" applyProtection="1">
      <alignment vertical="center"/>
      <protection hidden="1"/>
    </xf>
    <xf numFmtId="177" fontId="43" fillId="0" borderId="56" xfId="1" applyNumberFormat="1" applyFont="1" applyBorder="1" applyProtection="1">
      <alignment vertical="center"/>
      <protection hidden="1"/>
    </xf>
    <xf numFmtId="38" fontId="43" fillId="0" borderId="56" xfId="2" applyFont="1" applyFill="1" applyBorder="1" applyProtection="1">
      <alignment vertical="center"/>
      <protection hidden="1"/>
    </xf>
    <xf numFmtId="0" fontId="26" fillId="0" borderId="30" xfId="0" applyFont="1" applyBorder="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35" xfId="0" applyFont="1" applyBorder="1" applyAlignment="1" applyProtection="1">
      <alignment horizontal="center" vertical="center" wrapText="1"/>
      <protection locked="0"/>
    </xf>
    <xf numFmtId="0" fontId="74" fillId="5" borderId="74" xfId="0" quotePrefix="1" applyFont="1" applyFill="1" applyBorder="1" applyAlignment="1" applyProtection="1">
      <alignment horizontal="center" vertical="center" wrapText="1"/>
      <protection locked="0"/>
    </xf>
    <xf numFmtId="0" fontId="74" fillId="5" borderId="75" xfId="0" quotePrefix="1" applyFont="1" applyFill="1" applyBorder="1" applyAlignment="1" applyProtection="1">
      <alignment horizontal="center" vertical="center" wrapText="1"/>
      <protection locked="0"/>
    </xf>
    <xf numFmtId="0" fontId="74" fillId="5" borderId="43" xfId="0" quotePrefix="1" applyFont="1" applyFill="1" applyBorder="1" applyAlignment="1" applyProtection="1">
      <alignment horizontal="center" vertical="center" wrapText="1"/>
      <protection locked="0"/>
    </xf>
    <xf numFmtId="0" fontId="74" fillId="15" borderId="74" xfId="0" quotePrefix="1" applyFont="1" applyFill="1" applyBorder="1" applyAlignment="1" applyProtection="1">
      <alignment horizontal="center" vertical="center" wrapText="1"/>
      <protection locked="0"/>
    </xf>
    <xf numFmtId="0" fontId="74" fillId="15" borderId="75" xfId="0" quotePrefix="1" applyFont="1" applyFill="1" applyBorder="1" applyAlignment="1" applyProtection="1">
      <alignment horizontal="center" vertical="center" wrapText="1"/>
      <protection locked="0"/>
    </xf>
    <xf numFmtId="0" fontId="74" fillId="15" borderId="43" xfId="0" quotePrefix="1" applyFont="1" applyFill="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35" xfId="0" applyFont="1" applyBorder="1" applyAlignment="1" applyProtection="1">
      <alignment horizontal="center" vertical="center" wrapText="1"/>
      <protection hidden="1"/>
    </xf>
    <xf numFmtId="0" fontId="48" fillId="14" borderId="47" xfId="0" quotePrefix="1" applyFont="1" applyFill="1" applyBorder="1" applyAlignment="1" applyProtection="1">
      <alignment horizontal="left" vertical="center" wrapText="1"/>
      <protection hidden="1"/>
    </xf>
    <xf numFmtId="0" fontId="48" fillId="14" borderId="48" xfId="0" quotePrefix="1" applyFont="1" applyFill="1" applyBorder="1" applyAlignment="1" applyProtection="1">
      <alignment horizontal="left" vertical="center" wrapText="1"/>
      <protection hidden="1"/>
    </xf>
    <xf numFmtId="0" fontId="48" fillId="14" borderId="49" xfId="0" quotePrefix="1" applyFont="1" applyFill="1" applyBorder="1" applyAlignment="1" applyProtection="1">
      <alignment horizontal="left" vertical="center" wrapText="1"/>
      <protection hidden="1"/>
    </xf>
    <xf numFmtId="0" fontId="74" fillId="15" borderId="74" xfId="0" quotePrefix="1" applyFont="1" applyFill="1" applyBorder="1" applyAlignment="1" applyProtection="1">
      <alignment horizontal="center" vertical="center" wrapText="1"/>
      <protection hidden="1"/>
    </xf>
    <xf numFmtId="0" fontId="74" fillId="15" borderId="75" xfId="0" quotePrefix="1" applyFont="1" applyFill="1" applyBorder="1" applyAlignment="1" applyProtection="1">
      <alignment horizontal="center" vertical="center" wrapText="1"/>
      <protection hidden="1"/>
    </xf>
    <xf numFmtId="0" fontId="74" fillId="15" borderId="43" xfId="0" quotePrefix="1" applyFont="1" applyFill="1" applyBorder="1" applyAlignment="1" applyProtection="1">
      <alignment horizontal="center" vertical="center" wrapText="1"/>
      <protection hidden="1"/>
    </xf>
    <xf numFmtId="0" fontId="74" fillId="14" borderId="74" xfId="0" quotePrefix="1" applyFont="1" applyFill="1" applyBorder="1" applyAlignment="1" applyProtection="1">
      <alignment horizontal="center" vertical="center" wrapText="1"/>
      <protection hidden="1"/>
    </xf>
    <xf numFmtId="0" fontId="74" fillId="14" borderId="75" xfId="0" quotePrefix="1" applyFont="1" applyFill="1" applyBorder="1" applyAlignment="1" applyProtection="1">
      <alignment horizontal="center" vertical="center" wrapText="1"/>
      <protection hidden="1"/>
    </xf>
    <xf numFmtId="0" fontId="74" fillId="14" borderId="43" xfId="0" quotePrefix="1" applyFont="1" applyFill="1" applyBorder="1" applyAlignment="1" applyProtection="1">
      <alignment horizontal="center" vertical="center" wrapText="1"/>
      <protection hidden="1"/>
    </xf>
    <xf numFmtId="38" fontId="12" fillId="0" borderId="30" xfId="2" applyFont="1" applyBorder="1" applyAlignment="1" applyProtection="1">
      <alignment horizontal="left" vertical="center"/>
      <protection locked="0"/>
    </xf>
    <xf numFmtId="38" fontId="12" fillId="0" borderId="33" xfId="2" applyFont="1" applyBorder="1" applyAlignment="1" applyProtection="1">
      <alignment horizontal="left" vertical="center"/>
      <protection locked="0"/>
    </xf>
    <xf numFmtId="38" fontId="12" fillId="0" borderId="35" xfId="2" applyFont="1" applyBorder="1" applyAlignment="1" applyProtection="1">
      <alignment horizontal="left" vertical="center"/>
      <protection locked="0"/>
    </xf>
    <xf numFmtId="0" fontId="49" fillId="6" borderId="35" xfId="0" applyFont="1" applyFill="1" applyBorder="1" applyAlignment="1" applyProtection="1">
      <alignment horizontal="left" vertical="center"/>
      <protection hidden="1"/>
    </xf>
    <xf numFmtId="0" fontId="49" fillId="6" borderId="19" xfId="0" applyFont="1" applyFill="1" applyBorder="1" applyAlignment="1" applyProtection="1">
      <alignment horizontal="left" vertical="center"/>
      <protection hidden="1"/>
    </xf>
    <xf numFmtId="0" fontId="49" fillId="6" borderId="77" xfId="0" applyFont="1" applyFill="1" applyBorder="1" applyAlignment="1" applyProtection="1">
      <alignment horizontal="left" vertical="center"/>
      <protection hidden="1"/>
    </xf>
    <xf numFmtId="38" fontId="12" fillId="0" borderId="16" xfId="2" applyFont="1" applyBorder="1" applyAlignment="1" applyProtection="1">
      <alignment horizontal="left" vertical="center"/>
      <protection locked="0"/>
    </xf>
    <xf numFmtId="38" fontId="12" fillId="0" borderId="34" xfId="2" applyFont="1" applyBorder="1" applyAlignment="1" applyProtection="1">
      <alignment horizontal="left" vertical="center"/>
      <protection locked="0"/>
    </xf>
    <xf numFmtId="38" fontId="12" fillId="0" borderId="52" xfId="2" applyFont="1" applyBorder="1" applyAlignment="1" applyProtection="1">
      <alignment horizontal="left" vertical="center"/>
      <protection locked="0"/>
    </xf>
    <xf numFmtId="38" fontId="12" fillId="0" borderId="16" xfId="2" applyFont="1" applyBorder="1" applyAlignment="1" applyProtection="1">
      <alignment horizontal="left" vertical="center" wrapText="1"/>
      <protection locked="0"/>
    </xf>
    <xf numFmtId="38" fontId="12" fillId="0" borderId="34" xfId="2" applyFont="1" applyBorder="1" applyAlignment="1" applyProtection="1">
      <alignment horizontal="left" vertical="center" wrapText="1"/>
      <protection locked="0"/>
    </xf>
    <xf numFmtId="38" fontId="12" fillId="0" borderId="28" xfId="2" applyFont="1" applyBorder="1" applyAlignment="1" applyProtection="1">
      <alignment horizontal="left" vertical="center" wrapText="1"/>
      <protection locked="0"/>
    </xf>
    <xf numFmtId="38" fontId="12" fillId="0" borderId="52" xfId="2" applyFont="1" applyBorder="1" applyAlignment="1" applyProtection="1">
      <alignment horizontal="left" vertical="center" wrapText="1"/>
      <protection locked="0"/>
    </xf>
    <xf numFmtId="38" fontId="0" fillId="6" borderId="46" xfId="2" applyFont="1" applyFill="1" applyBorder="1" applyAlignment="1" applyProtection="1">
      <alignment horizontal="center" vertical="center"/>
      <protection hidden="1"/>
    </xf>
    <xf numFmtId="38" fontId="0" fillId="6" borderId="53" xfId="2" applyFont="1" applyFill="1" applyBorder="1" applyAlignment="1" applyProtection="1">
      <alignment horizontal="center" vertical="center"/>
      <protection hidden="1"/>
    </xf>
    <xf numFmtId="38" fontId="0" fillId="6" borderId="98" xfId="2" applyFont="1" applyFill="1" applyBorder="1" applyAlignment="1" applyProtection="1">
      <alignment horizontal="center" vertical="center"/>
      <protection hidden="1"/>
    </xf>
    <xf numFmtId="38" fontId="0" fillId="6" borderId="16" xfId="2" applyFont="1" applyFill="1" applyBorder="1" applyAlignment="1" applyProtection="1">
      <alignment horizontal="center" vertical="center"/>
      <protection hidden="1"/>
    </xf>
    <xf numFmtId="38" fontId="0" fillId="6" borderId="63" xfId="2" applyFont="1" applyFill="1" applyBorder="1" applyAlignment="1" applyProtection="1">
      <alignment horizontal="center" vertical="center"/>
      <protection hidden="1"/>
    </xf>
    <xf numFmtId="38" fontId="0" fillId="6" borderId="73" xfId="2" applyFont="1" applyFill="1" applyBorder="1" applyAlignment="1" applyProtection="1">
      <alignment horizontal="center" vertical="center"/>
      <protection hidden="1"/>
    </xf>
    <xf numFmtId="38" fontId="0" fillId="6" borderId="99" xfId="2" applyFont="1" applyFill="1" applyBorder="1" applyAlignment="1" applyProtection="1">
      <alignment horizontal="center" vertical="center"/>
      <protection hidden="1"/>
    </xf>
    <xf numFmtId="38" fontId="0" fillId="6" borderId="100" xfId="2" applyFont="1" applyFill="1" applyBorder="1" applyAlignment="1" applyProtection="1">
      <alignment horizontal="center" vertical="center"/>
      <protection hidden="1"/>
    </xf>
    <xf numFmtId="38" fontId="12" fillId="0" borderId="16" xfId="2" applyFont="1" applyBorder="1" applyAlignment="1" applyProtection="1">
      <alignment horizontal="left" vertical="center" wrapText="1"/>
      <protection hidden="1"/>
    </xf>
    <xf numFmtId="38" fontId="12" fillId="0" borderId="34" xfId="2" applyFont="1" applyBorder="1" applyAlignment="1" applyProtection="1">
      <alignment horizontal="left" vertical="center" wrapText="1"/>
      <protection hidden="1"/>
    </xf>
    <xf numFmtId="38" fontId="12" fillId="0" borderId="28" xfId="2" applyFont="1" applyBorder="1" applyAlignment="1" applyProtection="1">
      <alignment horizontal="left" vertical="center" wrapText="1"/>
      <protection hidden="1"/>
    </xf>
    <xf numFmtId="38" fontId="12" fillId="0" borderId="52" xfId="2" applyFont="1" applyBorder="1" applyAlignment="1" applyProtection="1">
      <alignment horizontal="left" vertical="center" wrapText="1"/>
      <protection hidden="1"/>
    </xf>
    <xf numFmtId="38" fontId="0" fillId="6" borderId="7" xfId="2" applyFont="1" applyFill="1" applyBorder="1" applyAlignment="1" applyProtection="1">
      <alignment horizontal="center" vertical="center"/>
      <protection hidden="1"/>
    </xf>
    <xf numFmtId="38" fontId="0" fillId="6" borderId="8" xfId="2" applyFont="1" applyFill="1" applyBorder="1" applyAlignment="1" applyProtection="1">
      <alignment horizontal="center" vertical="center"/>
      <protection hidden="1"/>
    </xf>
    <xf numFmtId="0" fontId="75" fillId="6" borderId="35" xfId="0" applyFont="1" applyFill="1" applyBorder="1" applyAlignment="1" applyProtection="1">
      <alignment horizontal="left" vertical="center"/>
      <protection hidden="1"/>
    </xf>
    <xf numFmtId="0" fontId="75" fillId="6" borderId="19" xfId="0" applyFont="1" applyFill="1" applyBorder="1" applyAlignment="1" applyProtection="1">
      <alignment horizontal="left" vertical="center"/>
      <protection hidden="1"/>
    </xf>
    <xf numFmtId="0" fontId="75" fillId="6" borderId="77" xfId="0" applyFont="1" applyFill="1" applyBorder="1" applyAlignment="1" applyProtection="1">
      <alignment horizontal="left" vertical="center"/>
      <protection hidden="1"/>
    </xf>
    <xf numFmtId="38" fontId="0" fillId="6" borderId="102" xfId="2" applyFont="1" applyFill="1" applyBorder="1" applyAlignment="1" applyProtection="1">
      <alignment horizontal="center" vertical="center"/>
      <protection hidden="1"/>
    </xf>
    <xf numFmtId="38" fontId="0" fillId="6" borderId="52" xfId="2" applyFont="1" applyFill="1" applyBorder="1" applyAlignment="1" applyProtection="1">
      <alignment horizontal="center" vertical="center"/>
      <protection hidden="1"/>
    </xf>
    <xf numFmtId="38" fontId="0" fillId="6" borderId="35" xfId="2" applyFont="1" applyFill="1" applyBorder="1" applyAlignment="1" applyProtection="1">
      <alignment horizontal="center" vertical="center"/>
      <protection hidden="1"/>
    </xf>
    <xf numFmtId="38" fontId="0" fillId="6" borderId="19" xfId="2" applyFont="1" applyFill="1" applyBorder="1" applyAlignment="1" applyProtection="1">
      <alignment horizontal="center" vertical="center"/>
      <protection hidden="1"/>
    </xf>
    <xf numFmtId="38" fontId="0" fillId="6" borderId="77" xfId="2" applyFont="1" applyFill="1" applyBorder="1" applyAlignment="1" applyProtection="1">
      <alignment horizontal="center" vertical="center"/>
      <protection hidden="1"/>
    </xf>
    <xf numFmtId="0" fontId="42" fillId="16" borderId="46" xfId="0" applyFont="1" applyFill="1" applyBorder="1" applyAlignment="1" applyProtection="1">
      <alignment horizontal="left" vertical="center" wrapText="1"/>
      <protection hidden="1"/>
    </xf>
    <xf numFmtId="0" fontId="42" fillId="16" borderId="53" xfId="0" applyFont="1" applyFill="1" applyBorder="1" applyAlignment="1" applyProtection="1">
      <alignment horizontal="left" vertical="center" wrapText="1"/>
      <protection hidden="1"/>
    </xf>
    <xf numFmtId="0" fontId="42" fillId="16" borderId="51" xfId="0" applyFont="1" applyFill="1" applyBorder="1" applyAlignment="1" applyProtection="1">
      <alignment horizontal="left" vertical="center" wrapText="1"/>
      <protection hidden="1"/>
    </xf>
    <xf numFmtId="0" fontId="53" fillId="10" borderId="32" xfId="0" applyFont="1" applyFill="1" applyBorder="1" applyAlignment="1" applyProtection="1">
      <alignment horizontal="center" vertical="center" wrapText="1"/>
      <protection hidden="1"/>
    </xf>
    <xf numFmtId="0" fontId="53" fillId="10" borderId="52" xfId="0" applyFont="1" applyFill="1" applyBorder="1" applyAlignment="1" applyProtection="1">
      <alignment horizontal="center" vertical="center" wrapText="1"/>
      <protection hidden="1"/>
    </xf>
    <xf numFmtId="0" fontId="53" fillId="10" borderId="46" xfId="0" applyFont="1" applyFill="1" applyBorder="1" applyAlignment="1" applyProtection="1">
      <alignment horizontal="center" vertical="center" wrapText="1"/>
      <protection hidden="1"/>
    </xf>
    <xf numFmtId="0" fontId="53" fillId="10" borderId="51" xfId="0" applyFont="1" applyFill="1" applyBorder="1" applyAlignment="1" applyProtection="1">
      <alignment horizontal="center" vertical="center"/>
      <protection hidden="1"/>
    </xf>
    <xf numFmtId="0" fontId="52" fillId="12" borderId="32" xfId="0" applyFont="1" applyFill="1" applyBorder="1" applyAlignment="1" applyProtection="1">
      <alignment horizontal="center" vertical="center" wrapText="1"/>
      <protection hidden="1"/>
    </xf>
    <xf numFmtId="0" fontId="52" fillId="12" borderId="16" xfId="0" applyFont="1" applyFill="1" applyBorder="1" applyAlignment="1" applyProtection="1">
      <alignment horizontal="center" vertical="center"/>
      <protection hidden="1"/>
    </xf>
    <xf numFmtId="0" fontId="58" fillId="0" borderId="0" xfId="0" applyFont="1" applyAlignment="1" applyProtection="1">
      <alignment horizontal="left" vertical="center" wrapText="1"/>
      <protection hidden="1"/>
    </xf>
    <xf numFmtId="0" fontId="58" fillId="0" borderId="19" xfId="0" applyFont="1" applyBorder="1" applyAlignment="1" applyProtection="1">
      <alignment horizontal="left" vertical="center" wrapText="1"/>
      <protection hidden="1"/>
    </xf>
    <xf numFmtId="0" fontId="53" fillId="0" borderId="19" xfId="0" applyFont="1" applyBorder="1" applyAlignment="1" applyProtection="1">
      <alignment horizontal="left" vertical="center" wrapText="1"/>
      <protection hidden="1"/>
    </xf>
    <xf numFmtId="0" fontId="52" fillId="12" borderId="32" xfId="0" applyFont="1" applyFill="1" applyBorder="1" applyAlignment="1" applyProtection="1">
      <alignment horizontal="center" vertical="center"/>
      <protection hidden="1"/>
    </xf>
    <xf numFmtId="0" fontId="52" fillId="12" borderId="16" xfId="0" applyFont="1" applyFill="1" applyBorder="1" applyAlignment="1" applyProtection="1">
      <alignment horizontal="center" vertical="center" wrapText="1"/>
      <protection hidden="1"/>
    </xf>
    <xf numFmtId="0" fontId="66" fillId="0" borderId="19" xfId="0" applyFont="1" applyBorder="1" applyAlignment="1" applyProtection="1">
      <alignment horizontal="left" vertical="center" wrapText="1"/>
      <protection hidden="1"/>
    </xf>
    <xf numFmtId="0" fontId="66" fillId="0" borderId="77" xfId="0" applyFont="1" applyBorder="1" applyAlignment="1" applyProtection="1">
      <alignment horizontal="left" vertical="center" wrapText="1"/>
      <protection hidden="1"/>
    </xf>
    <xf numFmtId="0" fontId="43" fillId="0" borderId="19" xfId="0" applyFont="1" applyBorder="1" applyAlignment="1" applyProtection="1">
      <alignment horizontal="left" vertical="center" wrapText="1"/>
      <protection hidden="1"/>
    </xf>
    <xf numFmtId="0" fontId="43" fillId="0" borderId="77" xfId="0" applyFont="1" applyBorder="1" applyAlignment="1" applyProtection="1">
      <alignment horizontal="left" vertical="center"/>
      <protection hidden="1"/>
    </xf>
    <xf numFmtId="0" fontId="0" fillId="10" borderId="16" xfId="0" applyFill="1" applyBorder="1" applyAlignment="1" applyProtection="1">
      <alignment horizontal="center" vertical="center" wrapText="1"/>
      <protection hidden="1"/>
    </xf>
    <xf numFmtId="0" fontId="0" fillId="10" borderId="52" xfId="0" applyFill="1" applyBorder="1" applyAlignment="1" applyProtection="1">
      <alignment horizontal="center" vertical="center"/>
      <protection hidden="1"/>
    </xf>
    <xf numFmtId="0" fontId="53" fillId="10" borderId="46" xfId="0" applyFont="1" applyFill="1" applyBorder="1" applyAlignment="1" applyProtection="1">
      <alignment horizontal="center" vertical="center"/>
      <protection hidden="1"/>
    </xf>
    <xf numFmtId="0" fontId="53" fillId="10" borderId="53" xfId="0" applyFont="1" applyFill="1" applyBorder="1" applyAlignment="1" applyProtection="1">
      <alignment horizontal="center" vertical="center"/>
      <protection hidden="1"/>
    </xf>
    <xf numFmtId="0" fontId="0" fillId="10" borderId="16" xfId="0" applyFill="1" applyBorder="1" applyAlignment="1" applyProtection="1">
      <alignment horizontal="center" vertical="center"/>
      <protection hidden="1"/>
    </xf>
    <xf numFmtId="0" fontId="0" fillId="11" borderId="78" xfId="0" applyFill="1" applyBorder="1" applyAlignment="1" applyProtection="1">
      <alignment horizontal="center" vertical="center"/>
      <protection hidden="1"/>
    </xf>
    <xf numFmtId="0" fontId="0" fillId="11" borderId="79" xfId="0" applyFill="1" applyBorder="1" applyAlignment="1" applyProtection="1">
      <alignment horizontal="center" vertical="center"/>
      <protection hidden="1"/>
    </xf>
    <xf numFmtId="178" fontId="67" fillId="5" borderId="23" xfId="0" applyNumberFormat="1" applyFont="1" applyFill="1" applyBorder="1" applyAlignment="1" applyProtection="1">
      <alignment horizontal="center" vertical="center"/>
      <protection hidden="1"/>
    </xf>
    <xf numFmtId="178" fontId="67" fillId="5" borderId="80" xfId="0" applyNumberFormat="1" applyFont="1" applyFill="1" applyBorder="1" applyAlignment="1" applyProtection="1">
      <alignment horizontal="center" vertical="center"/>
      <protection hidden="1"/>
    </xf>
    <xf numFmtId="0" fontId="0" fillId="12" borderId="78" xfId="0" applyFill="1" applyBorder="1" applyAlignment="1" applyProtection="1">
      <alignment horizontal="center" vertical="center"/>
      <protection hidden="1"/>
    </xf>
    <xf numFmtId="0" fontId="0" fillId="12" borderId="79" xfId="0" applyFill="1" applyBorder="1" applyAlignment="1" applyProtection="1">
      <alignment horizontal="center" vertical="center"/>
      <protection hidden="1"/>
    </xf>
    <xf numFmtId="0" fontId="0" fillId="12" borderId="81" xfId="0" applyFill="1" applyBorder="1" applyAlignment="1" applyProtection="1">
      <alignment horizontal="center" vertical="center"/>
      <protection hidden="1"/>
    </xf>
    <xf numFmtId="0" fontId="42" fillId="12" borderId="69" xfId="0" applyFont="1" applyFill="1" applyBorder="1" applyAlignment="1" applyProtection="1">
      <alignment horizontal="center" vertical="center"/>
      <protection hidden="1"/>
    </xf>
    <xf numFmtId="0" fontId="42" fillId="12" borderId="82" xfId="0" applyFont="1" applyFill="1" applyBorder="1" applyAlignment="1" applyProtection="1">
      <alignment horizontal="center" vertical="center"/>
      <protection hidden="1"/>
    </xf>
    <xf numFmtId="0" fontId="0" fillId="12" borderId="2" xfId="0" applyFill="1" applyBorder="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0" fillId="12" borderId="47" xfId="0" applyFill="1" applyBorder="1" applyAlignment="1" applyProtection="1">
      <alignment horizontal="center" vertical="center"/>
      <protection hidden="1"/>
    </xf>
    <xf numFmtId="0" fontId="0" fillId="12" borderId="49" xfId="0" applyFill="1" applyBorder="1" applyAlignment="1" applyProtection="1">
      <alignment horizontal="center" vertical="center"/>
      <protection hidden="1"/>
    </xf>
    <xf numFmtId="0" fontId="53" fillId="12" borderId="16" xfId="0" applyFont="1" applyFill="1" applyBorder="1" applyAlignment="1" applyProtection="1">
      <alignment horizontal="center" vertical="center"/>
      <protection hidden="1"/>
    </xf>
    <xf numFmtId="0" fontId="53" fillId="12" borderId="52" xfId="0" applyFont="1" applyFill="1" applyBorder="1" applyAlignment="1" applyProtection="1">
      <alignment horizontal="center" vertical="center"/>
      <protection hidden="1"/>
    </xf>
    <xf numFmtId="0" fontId="0" fillId="12" borderId="30" xfId="0" applyFill="1" applyBorder="1" applyAlignment="1" applyProtection="1">
      <alignment horizontal="center" vertical="center"/>
      <protection hidden="1"/>
    </xf>
    <xf numFmtId="0" fontId="0" fillId="12" borderId="35" xfId="0" applyFill="1" applyBorder="1" applyAlignment="1" applyProtection="1">
      <alignment horizontal="center" vertical="center"/>
      <protection hidden="1"/>
    </xf>
    <xf numFmtId="0" fontId="0" fillId="12" borderId="1" xfId="0" applyFill="1" applyBorder="1" applyAlignment="1" applyProtection="1">
      <alignment horizontal="center" vertical="center" wrapText="1"/>
      <protection hidden="1"/>
    </xf>
    <xf numFmtId="0" fontId="0" fillId="12" borderId="6" xfId="0" applyFill="1" applyBorder="1" applyAlignment="1" applyProtection="1">
      <alignment horizontal="center" vertical="center" wrapText="1"/>
      <protection hidden="1"/>
    </xf>
    <xf numFmtId="0" fontId="0" fillId="12" borderId="16" xfId="0" applyFill="1" applyBorder="1" applyAlignment="1" applyProtection="1">
      <alignment horizontal="center" vertical="center"/>
      <protection hidden="1"/>
    </xf>
    <xf numFmtId="0" fontId="0" fillId="12" borderId="52" xfId="0" applyFill="1" applyBorder="1" applyAlignment="1" applyProtection="1">
      <alignment horizontal="center" vertical="center"/>
      <protection hidden="1"/>
    </xf>
    <xf numFmtId="0" fontId="5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176" fontId="7" fillId="6" borderId="0" xfId="0" applyNumberFormat="1" applyFont="1" applyFill="1" applyAlignment="1" applyProtection="1">
      <alignment horizontal="center" vertical="center"/>
      <protection hidden="1"/>
    </xf>
  </cellXfs>
  <cellStyles count="4">
    <cellStyle name="パーセント" xfId="1" builtinId="5"/>
    <cellStyle name="桁区切り" xfId="2" builtinId="6"/>
    <cellStyle name="標準" xfId="0" builtinId="0"/>
    <cellStyle name="標準_Sheet1" xfId="3" xr:uid="{00000000-0005-0000-0000-000003000000}"/>
  </cellStyles>
  <dxfs count="0"/>
  <tableStyles count="0" defaultTableStyle="TableStyleMedium9" defaultPivotStyle="PivotStyleLight16"/>
  <colors>
    <mruColors>
      <color rgb="FF00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1.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worksheet" Target="worksheets/sheet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hartsheet" Target="chartsheets/sheet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lineChart>
        <c:grouping val="standard"/>
        <c:varyColors val="0"/>
        <c:ser>
          <c:idx val="0"/>
          <c:order val="0"/>
          <c:tx>
            <c:strRef>
              <c:f>'3.サラリースケール'!$R$31</c:f>
              <c:strCache>
                <c:ptCount val="1"/>
                <c:pt idx="0">
                  <c:v>E-3</c:v>
                </c:pt>
              </c:strCache>
            </c:strRef>
          </c:tx>
          <c:marker>
            <c:symbol val="none"/>
          </c:marker>
          <c:val>
            <c:numRef>
              <c:f>'3.サラリースケール'!$S$31:$BH$31</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557800</c:v>
                </c:pt>
                <c:pt idx="35">
                  <c:v>564200</c:v>
                </c:pt>
                <c:pt idx="36">
                  <c:v>570600</c:v>
                </c:pt>
                <c:pt idx="37">
                  <c:v>577000</c:v>
                </c:pt>
                <c:pt idx="38">
                  <c:v>583400</c:v>
                </c:pt>
                <c:pt idx="39">
                  <c:v>589800</c:v>
                </c:pt>
                <c:pt idx="40">
                  <c:v>596200</c:v>
                </c:pt>
                <c:pt idx="41">
                  <c:v>602600</c:v>
                </c:pt>
              </c:numCache>
            </c:numRef>
          </c:val>
          <c:smooth val="0"/>
          <c:extLst>
            <c:ext xmlns:c16="http://schemas.microsoft.com/office/drawing/2014/chart" uri="{C3380CC4-5D6E-409C-BE32-E72D297353CC}">
              <c16:uniqueId val="{00000018-B2F3-42FC-B611-F0918FE90D91}"/>
            </c:ext>
          </c:extLst>
        </c:ser>
        <c:ser>
          <c:idx val="1"/>
          <c:order val="1"/>
          <c:tx>
            <c:strRef>
              <c:f>'3.サラリースケール'!$R$30</c:f>
              <c:strCache>
                <c:ptCount val="1"/>
                <c:pt idx="0">
                  <c:v>E-2</c:v>
                </c:pt>
              </c:strCache>
            </c:strRef>
          </c:tx>
          <c:marker>
            <c:symbol val="none"/>
          </c:marker>
          <c:val>
            <c:numRef>
              <c:f>'3.サラリースケール'!$S$30:$BH$30</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538900</c:v>
                </c:pt>
                <c:pt idx="33">
                  <c:v>545300</c:v>
                </c:pt>
                <c:pt idx="34">
                  <c:v>551700</c:v>
                </c:pt>
                <c:pt idx="35">
                  <c:v>558100</c:v>
                </c:pt>
                <c:pt idx="36">
                  <c:v>564500</c:v>
                </c:pt>
                <c:pt idx="37">
                  <c:v>570900</c:v>
                </c:pt>
                <c:pt idx="38">
                  <c:v>577300</c:v>
                </c:pt>
                <c:pt idx="39">
                  <c:v>583700</c:v>
                </c:pt>
                <c:pt idx="40">
                  <c:v>590100</c:v>
                </c:pt>
                <c:pt idx="41">
                  <c:v>596500</c:v>
                </c:pt>
              </c:numCache>
            </c:numRef>
          </c:val>
          <c:smooth val="0"/>
          <c:extLst>
            <c:ext xmlns:c16="http://schemas.microsoft.com/office/drawing/2014/chart" uri="{C3380CC4-5D6E-409C-BE32-E72D297353CC}">
              <c16:uniqueId val="{00000019-B2F3-42FC-B611-F0918FE90D91}"/>
            </c:ext>
          </c:extLst>
        </c:ser>
        <c:ser>
          <c:idx val="2"/>
          <c:order val="2"/>
          <c:tx>
            <c:strRef>
              <c:f>'3.サラリースケール'!$R$29</c:f>
              <c:strCache>
                <c:ptCount val="1"/>
                <c:pt idx="0">
                  <c:v>E-1</c:v>
                </c:pt>
              </c:strCache>
            </c:strRef>
          </c:tx>
          <c:marker>
            <c:symbol val="none"/>
          </c:marker>
          <c:val>
            <c:numRef>
              <c:f>'3.サラリースケール'!$S$29:$BH$29</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520000</c:v>
                </c:pt>
                <c:pt idx="31">
                  <c:v>526400</c:v>
                </c:pt>
                <c:pt idx="32">
                  <c:v>532800</c:v>
                </c:pt>
                <c:pt idx="33">
                  <c:v>539200</c:v>
                </c:pt>
                <c:pt idx="34">
                  <c:v>545600</c:v>
                </c:pt>
                <c:pt idx="35">
                  <c:v>552000</c:v>
                </c:pt>
                <c:pt idx="36">
                  <c:v>558400</c:v>
                </c:pt>
                <c:pt idx="37">
                  <c:v>564800</c:v>
                </c:pt>
                <c:pt idx="38">
                  <c:v>571200</c:v>
                </c:pt>
                <c:pt idx="39">
                  <c:v>577600</c:v>
                </c:pt>
                <c:pt idx="40">
                  <c:v>584000</c:v>
                </c:pt>
                <c:pt idx="41">
                  <c:v>590400</c:v>
                </c:pt>
              </c:numCache>
            </c:numRef>
          </c:val>
          <c:smooth val="0"/>
          <c:extLst>
            <c:ext xmlns:c16="http://schemas.microsoft.com/office/drawing/2014/chart" uri="{C3380CC4-5D6E-409C-BE32-E72D297353CC}">
              <c16:uniqueId val="{0000001A-B2F3-42FC-B611-F0918FE90D91}"/>
            </c:ext>
          </c:extLst>
        </c:ser>
        <c:ser>
          <c:idx val="3"/>
          <c:order val="3"/>
          <c:tx>
            <c:strRef>
              <c:f>'3.サラリースケール'!$R$27</c:f>
              <c:strCache>
                <c:ptCount val="1"/>
                <c:pt idx="0">
                  <c:v>M-4</c:v>
                </c:pt>
              </c:strCache>
            </c:strRef>
          </c:tx>
          <c:marker>
            <c:symbol val="none"/>
          </c:marker>
          <c:val>
            <c:numRef>
              <c:f>'3.サラリースケール'!$S$27:$BH$27</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454700</c:v>
                </c:pt>
                <c:pt idx="29">
                  <c:v>460500</c:v>
                </c:pt>
                <c:pt idx="30">
                  <c:v>466300</c:v>
                </c:pt>
                <c:pt idx="31">
                  <c:v>472100</c:v>
                </c:pt>
                <c:pt idx="32">
                  <c:v>477900</c:v>
                </c:pt>
                <c:pt idx="33">
                  <c:v>483700</c:v>
                </c:pt>
                <c:pt idx="34">
                  <c:v>489500</c:v>
                </c:pt>
                <c:pt idx="35">
                  <c:v>495300</c:v>
                </c:pt>
                <c:pt idx="36">
                  <c:v>501100</c:v>
                </c:pt>
                <c:pt idx="37">
                  <c:v>506900</c:v>
                </c:pt>
                <c:pt idx="38">
                  <c:v>512700</c:v>
                </c:pt>
                <c:pt idx="39">
                  <c:v>518500</c:v>
                </c:pt>
                <c:pt idx="40">
                  <c:v>524300</c:v>
                </c:pt>
                <c:pt idx="41">
                  <c:v>530100</c:v>
                </c:pt>
              </c:numCache>
            </c:numRef>
          </c:val>
          <c:smooth val="0"/>
          <c:extLst>
            <c:ext xmlns:c16="http://schemas.microsoft.com/office/drawing/2014/chart" uri="{C3380CC4-5D6E-409C-BE32-E72D297353CC}">
              <c16:uniqueId val="{0000001B-B2F3-42FC-B611-F0918FE90D91}"/>
            </c:ext>
          </c:extLst>
        </c:ser>
        <c:ser>
          <c:idx val="4"/>
          <c:order val="4"/>
          <c:tx>
            <c:strRef>
              <c:f>'3.サラリースケール'!$R$26</c:f>
              <c:strCache>
                <c:ptCount val="1"/>
                <c:pt idx="0">
                  <c:v>M-3</c:v>
                </c:pt>
              </c:strCache>
            </c:strRef>
          </c:tx>
          <c:marker>
            <c:symbol val="none"/>
          </c:marker>
          <c:val>
            <c:numRef>
              <c:f>'3.サラリースケール'!$S$26:$BH$26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439400</c:v>
                </c:pt>
                <c:pt idx="27">
                  <c:v>445200</c:v>
                </c:pt>
                <c:pt idx="28">
                  <c:v>451000</c:v>
                </c:pt>
                <c:pt idx="29">
                  <c:v>456800</c:v>
                </c:pt>
                <c:pt idx="30">
                  <c:v>462600</c:v>
                </c:pt>
                <c:pt idx="31">
                  <c:v>468400</c:v>
                </c:pt>
                <c:pt idx="32">
                  <c:v>474200</c:v>
                </c:pt>
                <c:pt idx="33">
                  <c:v>480000</c:v>
                </c:pt>
                <c:pt idx="34">
                  <c:v>485800</c:v>
                </c:pt>
                <c:pt idx="35">
                  <c:v>491600</c:v>
                </c:pt>
                <c:pt idx="36">
                  <c:v>497400</c:v>
                </c:pt>
                <c:pt idx="37">
                  <c:v>503200</c:v>
                </c:pt>
                <c:pt idx="38">
                  <c:v>509000</c:v>
                </c:pt>
                <c:pt idx="39">
                  <c:v>514800</c:v>
                </c:pt>
                <c:pt idx="40">
                  <c:v>520600</c:v>
                </c:pt>
                <c:pt idx="41">
                  <c:v>526400</c:v>
                </c:pt>
              </c:numCache>
            </c:numRef>
          </c:val>
          <c:smooth val="0"/>
          <c:extLst>
            <c:ext xmlns:c16="http://schemas.microsoft.com/office/drawing/2014/chart" uri="{C3380CC4-5D6E-409C-BE32-E72D297353CC}">
              <c16:uniqueId val="{0000001C-B2F3-42FC-B611-F0918FE90D91}"/>
            </c:ext>
          </c:extLst>
        </c:ser>
        <c:ser>
          <c:idx val="5"/>
          <c:order val="5"/>
          <c:tx>
            <c:strRef>
              <c:f>'3.サラリースケール'!$R$25</c:f>
              <c:strCache>
                <c:ptCount val="1"/>
                <c:pt idx="0">
                  <c:v>M-2</c:v>
                </c:pt>
              </c:strCache>
            </c:strRef>
          </c:tx>
          <c:marker>
            <c:symbol val="none"/>
          </c:marker>
          <c:val>
            <c:numRef>
              <c:f>'3.サラリースケール'!$S$25:$BH$25</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424100</c:v>
                </c:pt>
                <c:pt idx="25">
                  <c:v>429900</c:v>
                </c:pt>
                <c:pt idx="26">
                  <c:v>435700</c:v>
                </c:pt>
                <c:pt idx="27">
                  <c:v>441500</c:v>
                </c:pt>
                <c:pt idx="28">
                  <c:v>447300</c:v>
                </c:pt>
                <c:pt idx="29">
                  <c:v>453100</c:v>
                </c:pt>
                <c:pt idx="30">
                  <c:v>458900</c:v>
                </c:pt>
                <c:pt idx="31">
                  <c:v>464700</c:v>
                </c:pt>
                <c:pt idx="32">
                  <c:v>470500</c:v>
                </c:pt>
                <c:pt idx="33">
                  <c:v>476300</c:v>
                </c:pt>
                <c:pt idx="34">
                  <c:v>482100</c:v>
                </c:pt>
                <c:pt idx="35">
                  <c:v>487900</c:v>
                </c:pt>
                <c:pt idx="36">
                  <c:v>493700</c:v>
                </c:pt>
                <c:pt idx="37">
                  <c:v>499500</c:v>
                </c:pt>
                <c:pt idx="38">
                  <c:v>505300</c:v>
                </c:pt>
                <c:pt idx="39">
                  <c:v>511100</c:v>
                </c:pt>
                <c:pt idx="40">
                  <c:v>511100</c:v>
                </c:pt>
                <c:pt idx="41">
                  <c:v>511100</c:v>
                </c:pt>
              </c:numCache>
            </c:numRef>
          </c:val>
          <c:smooth val="0"/>
          <c:extLst>
            <c:ext xmlns:c16="http://schemas.microsoft.com/office/drawing/2014/chart" uri="{C3380CC4-5D6E-409C-BE32-E72D297353CC}">
              <c16:uniqueId val="{0000001D-B2F3-42FC-B611-F0918FE90D91}"/>
            </c:ext>
          </c:extLst>
        </c:ser>
        <c:ser>
          <c:idx val="6"/>
          <c:order val="6"/>
          <c:tx>
            <c:strRef>
              <c:f>'3.サラリースケール'!$R$24</c:f>
              <c:strCache>
                <c:ptCount val="1"/>
                <c:pt idx="0">
                  <c:v>M-1</c:v>
                </c:pt>
              </c:strCache>
            </c:strRef>
          </c:tx>
          <c:marker>
            <c:symbol val="none"/>
          </c:marker>
          <c:val>
            <c:numRef>
              <c:f>'3.サラリースケール'!$S$24:$BH$24</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407000</c:v>
                </c:pt>
                <c:pt idx="23">
                  <c:v>412800</c:v>
                </c:pt>
                <c:pt idx="24">
                  <c:v>418600</c:v>
                </c:pt>
                <c:pt idx="25">
                  <c:v>424400</c:v>
                </c:pt>
                <c:pt idx="26">
                  <c:v>430200</c:v>
                </c:pt>
                <c:pt idx="27">
                  <c:v>436000</c:v>
                </c:pt>
                <c:pt idx="28">
                  <c:v>441800</c:v>
                </c:pt>
                <c:pt idx="29">
                  <c:v>447600</c:v>
                </c:pt>
                <c:pt idx="30">
                  <c:v>453400</c:v>
                </c:pt>
                <c:pt idx="31">
                  <c:v>459200</c:v>
                </c:pt>
                <c:pt idx="32">
                  <c:v>465000</c:v>
                </c:pt>
                <c:pt idx="33">
                  <c:v>470800</c:v>
                </c:pt>
                <c:pt idx="34">
                  <c:v>476600</c:v>
                </c:pt>
                <c:pt idx="35">
                  <c:v>482400</c:v>
                </c:pt>
                <c:pt idx="36">
                  <c:v>488200</c:v>
                </c:pt>
                <c:pt idx="37">
                  <c:v>494000</c:v>
                </c:pt>
                <c:pt idx="38">
                  <c:v>494000</c:v>
                </c:pt>
                <c:pt idx="39">
                  <c:v>494000</c:v>
                </c:pt>
                <c:pt idx="40">
                  <c:v>494000</c:v>
                </c:pt>
                <c:pt idx="41">
                  <c:v>494000</c:v>
                </c:pt>
              </c:numCache>
            </c:numRef>
          </c:val>
          <c:smooth val="0"/>
          <c:extLst>
            <c:ext xmlns:c16="http://schemas.microsoft.com/office/drawing/2014/chart" uri="{C3380CC4-5D6E-409C-BE32-E72D297353CC}">
              <c16:uniqueId val="{0000001E-B2F3-42FC-B611-F0918FE90D91}"/>
            </c:ext>
          </c:extLst>
        </c:ser>
        <c:ser>
          <c:idx val="7"/>
          <c:order val="7"/>
          <c:tx>
            <c:strRef>
              <c:f>'3.サラリースケール'!$R$23</c:f>
              <c:strCache>
                <c:ptCount val="1"/>
                <c:pt idx="0">
                  <c:v>S-5</c:v>
                </c:pt>
              </c:strCache>
            </c:strRef>
          </c:tx>
          <c:marker>
            <c:symbol val="none"/>
          </c:marker>
          <c:val>
            <c:numRef>
              <c:f>'3.サラリースケール'!$S$23:$BH$23</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356600</c:v>
                </c:pt>
                <c:pt idx="21">
                  <c:v>361200</c:v>
                </c:pt>
                <c:pt idx="22">
                  <c:v>365800</c:v>
                </c:pt>
                <c:pt idx="23">
                  <c:v>370400</c:v>
                </c:pt>
                <c:pt idx="24">
                  <c:v>375000</c:v>
                </c:pt>
                <c:pt idx="25">
                  <c:v>379600</c:v>
                </c:pt>
                <c:pt idx="26">
                  <c:v>384200</c:v>
                </c:pt>
                <c:pt idx="27">
                  <c:v>388800</c:v>
                </c:pt>
                <c:pt idx="28">
                  <c:v>393400</c:v>
                </c:pt>
                <c:pt idx="29">
                  <c:v>398000</c:v>
                </c:pt>
                <c:pt idx="30">
                  <c:v>402600</c:v>
                </c:pt>
                <c:pt idx="31">
                  <c:v>407200</c:v>
                </c:pt>
                <c:pt idx="32">
                  <c:v>411800</c:v>
                </c:pt>
                <c:pt idx="33">
                  <c:v>416400</c:v>
                </c:pt>
                <c:pt idx="34">
                  <c:v>421000</c:v>
                </c:pt>
                <c:pt idx="35">
                  <c:v>425600</c:v>
                </c:pt>
                <c:pt idx="36">
                  <c:v>430200</c:v>
                </c:pt>
                <c:pt idx="37">
                  <c:v>434800</c:v>
                </c:pt>
                <c:pt idx="38">
                  <c:v>439400</c:v>
                </c:pt>
                <c:pt idx="39">
                  <c:v>444000</c:v>
                </c:pt>
                <c:pt idx="40">
                  <c:v>448600</c:v>
                </c:pt>
                <c:pt idx="41">
                  <c:v>448600</c:v>
                </c:pt>
              </c:numCache>
            </c:numRef>
          </c:val>
          <c:smooth val="0"/>
          <c:extLst>
            <c:ext xmlns:c16="http://schemas.microsoft.com/office/drawing/2014/chart" uri="{C3380CC4-5D6E-409C-BE32-E72D297353CC}">
              <c16:uniqueId val="{0000001F-B2F3-42FC-B611-F0918FE90D91}"/>
            </c:ext>
          </c:extLst>
        </c:ser>
        <c:ser>
          <c:idx val="8"/>
          <c:order val="8"/>
          <c:tx>
            <c:strRef>
              <c:f>'3.サラリースケール'!$R$22</c:f>
              <c:strCache>
                <c:ptCount val="1"/>
                <c:pt idx="0">
                  <c:v>S-4</c:v>
                </c:pt>
              </c:strCache>
            </c:strRef>
          </c:tx>
          <c:marker>
            <c:symbol val="none"/>
          </c:marker>
          <c:val>
            <c:numRef>
              <c:f>'3.サラリースケール'!$S$22:$BH$22</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343700</c:v>
                </c:pt>
                <c:pt idx="19">
                  <c:v>348300</c:v>
                </c:pt>
                <c:pt idx="20">
                  <c:v>352900</c:v>
                </c:pt>
                <c:pt idx="21">
                  <c:v>357500</c:v>
                </c:pt>
                <c:pt idx="22">
                  <c:v>362100</c:v>
                </c:pt>
                <c:pt idx="23">
                  <c:v>366700</c:v>
                </c:pt>
                <c:pt idx="24">
                  <c:v>371300</c:v>
                </c:pt>
                <c:pt idx="25">
                  <c:v>375900</c:v>
                </c:pt>
                <c:pt idx="26">
                  <c:v>380500</c:v>
                </c:pt>
                <c:pt idx="27">
                  <c:v>385100</c:v>
                </c:pt>
                <c:pt idx="28">
                  <c:v>389700</c:v>
                </c:pt>
                <c:pt idx="29">
                  <c:v>394300</c:v>
                </c:pt>
                <c:pt idx="30">
                  <c:v>398900</c:v>
                </c:pt>
                <c:pt idx="31">
                  <c:v>403500</c:v>
                </c:pt>
                <c:pt idx="32">
                  <c:v>408100</c:v>
                </c:pt>
                <c:pt idx="33">
                  <c:v>412700</c:v>
                </c:pt>
                <c:pt idx="34">
                  <c:v>417300</c:v>
                </c:pt>
                <c:pt idx="35">
                  <c:v>421900</c:v>
                </c:pt>
                <c:pt idx="36">
                  <c:v>426500</c:v>
                </c:pt>
                <c:pt idx="37">
                  <c:v>431100</c:v>
                </c:pt>
                <c:pt idx="38">
                  <c:v>435700</c:v>
                </c:pt>
                <c:pt idx="39">
                  <c:v>435700</c:v>
                </c:pt>
                <c:pt idx="40">
                  <c:v>435700</c:v>
                </c:pt>
                <c:pt idx="41">
                  <c:v>435700</c:v>
                </c:pt>
              </c:numCache>
            </c:numRef>
          </c:val>
          <c:smooth val="0"/>
          <c:extLst>
            <c:ext xmlns:c16="http://schemas.microsoft.com/office/drawing/2014/chart" uri="{C3380CC4-5D6E-409C-BE32-E72D297353CC}">
              <c16:uniqueId val="{00000020-B2F3-42FC-B611-F0918FE90D91}"/>
            </c:ext>
          </c:extLst>
        </c:ser>
        <c:ser>
          <c:idx val="9"/>
          <c:order val="9"/>
          <c:tx>
            <c:strRef>
              <c:f>'3.サラリースケール'!$R$21</c:f>
              <c:strCache>
                <c:ptCount val="1"/>
                <c:pt idx="0">
                  <c:v>S-3</c:v>
                </c:pt>
              </c:strCache>
            </c:strRef>
          </c:tx>
          <c:marker>
            <c:symbol val="none"/>
          </c:marker>
          <c:val>
            <c:numRef>
              <c:f>'3.サラリースケール'!$S$21:$BH$21</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330800</c:v>
                </c:pt>
                <c:pt idx="17">
                  <c:v>335400</c:v>
                </c:pt>
                <c:pt idx="18">
                  <c:v>340000</c:v>
                </c:pt>
                <c:pt idx="19">
                  <c:v>344600</c:v>
                </c:pt>
                <c:pt idx="20">
                  <c:v>349200</c:v>
                </c:pt>
                <c:pt idx="21">
                  <c:v>353800</c:v>
                </c:pt>
                <c:pt idx="22">
                  <c:v>358400</c:v>
                </c:pt>
                <c:pt idx="23">
                  <c:v>363000</c:v>
                </c:pt>
                <c:pt idx="24">
                  <c:v>367600</c:v>
                </c:pt>
                <c:pt idx="25">
                  <c:v>372200</c:v>
                </c:pt>
                <c:pt idx="26">
                  <c:v>376800</c:v>
                </c:pt>
                <c:pt idx="27">
                  <c:v>381400</c:v>
                </c:pt>
                <c:pt idx="28">
                  <c:v>386000</c:v>
                </c:pt>
                <c:pt idx="29">
                  <c:v>390600</c:v>
                </c:pt>
                <c:pt idx="30">
                  <c:v>395200</c:v>
                </c:pt>
                <c:pt idx="31">
                  <c:v>399800</c:v>
                </c:pt>
                <c:pt idx="32">
                  <c:v>404400</c:v>
                </c:pt>
                <c:pt idx="33">
                  <c:v>409000</c:v>
                </c:pt>
                <c:pt idx="34">
                  <c:v>413600</c:v>
                </c:pt>
                <c:pt idx="35">
                  <c:v>418200</c:v>
                </c:pt>
                <c:pt idx="36">
                  <c:v>422800</c:v>
                </c:pt>
                <c:pt idx="37">
                  <c:v>425100</c:v>
                </c:pt>
                <c:pt idx="38">
                  <c:v>425100</c:v>
                </c:pt>
                <c:pt idx="39">
                  <c:v>425100</c:v>
                </c:pt>
                <c:pt idx="40">
                  <c:v>425100</c:v>
                </c:pt>
                <c:pt idx="41">
                  <c:v>425100</c:v>
                </c:pt>
              </c:numCache>
            </c:numRef>
          </c:val>
          <c:smooth val="0"/>
          <c:extLst>
            <c:ext xmlns:c16="http://schemas.microsoft.com/office/drawing/2014/chart" uri="{C3380CC4-5D6E-409C-BE32-E72D297353CC}">
              <c16:uniqueId val="{00000021-B2F3-42FC-B611-F0918FE90D91}"/>
            </c:ext>
          </c:extLst>
        </c:ser>
        <c:ser>
          <c:idx val="10"/>
          <c:order val="10"/>
          <c:tx>
            <c:strRef>
              <c:f>'3.サラリースケール'!$R$20</c:f>
              <c:strCache>
                <c:ptCount val="1"/>
                <c:pt idx="0">
                  <c:v>S-2</c:v>
                </c:pt>
              </c:strCache>
            </c:strRef>
          </c:tx>
          <c:marker>
            <c:symbol val="none"/>
          </c:marker>
          <c:val>
            <c:numRef>
              <c:f>'3.サラリースケール'!$S$20:$BH$20</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317900</c:v>
                </c:pt>
                <c:pt idx="15">
                  <c:v>322500</c:v>
                </c:pt>
                <c:pt idx="16">
                  <c:v>327100</c:v>
                </c:pt>
                <c:pt idx="17">
                  <c:v>331700</c:v>
                </c:pt>
                <c:pt idx="18">
                  <c:v>336300</c:v>
                </c:pt>
                <c:pt idx="19">
                  <c:v>340900</c:v>
                </c:pt>
                <c:pt idx="20">
                  <c:v>345500</c:v>
                </c:pt>
                <c:pt idx="21">
                  <c:v>350100</c:v>
                </c:pt>
                <c:pt idx="22">
                  <c:v>354700</c:v>
                </c:pt>
                <c:pt idx="23">
                  <c:v>359300</c:v>
                </c:pt>
                <c:pt idx="24">
                  <c:v>363900</c:v>
                </c:pt>
                <c:pt idx="25">
                  <c:v>368500</c:v>
                </c:pt>
                <c:pt idx="26">
                  <c:v>373100</c:v>
                </c:pt>
                <c:pt idx="27">
                  <c:v>377700</c:v>
                </c:pt>
                <c:pt idx="28">
                  <c:v>382300</c:v>
                </c:pt>
                <c:pt idx="29">
                  <c:v>386900</c:v>
                </c:pt>
                <c:pt idx="30">
                  <c:v>391500</c:v>
                </c:pt>
                <c:pt idx="31">
                  <c:v>396100</c:v>
                </c:pt>
                <c:pt idx="32">
                  <c:v>400700</c:v>
                </c:pt>
                <c:pt idx="33">
                  <c:v>405300</c:v>
                </c:pt>
                <c:pt idx="34">
                  <c:v>409900</c:v>
                </c:pt>
                <c:pt idx="35">
                  <c:v>412200</c:v>
                </c:pt>
                <c:pt idx="36">
                  <c:v>414500</c:v>
                </c:pt>
                <c:pt idx="37">
                  <c:v>416800</c:v>
                </c:pt>
                <c:pt idx="38">
                  <c:v>416800</c:v>
                </c:pt>
                <c:pt idx="39">
                  <c:v>416800</c:v>
                </c:pt>
                <c:pt idx="40">
                  <c:v>416800</c:v>
                </c:pt>
                <c:pt idx="41">
                  <c:v>416800</c:v>
                </c:pt>
              </c:numCache>
            </c:numRef>
          </c:val>
          <c:smooth val="0"/>
          <c:extLst>
            <c:ext xmlns:c16="http://schemas.microsoft.com/office/drawing/2014/chart" uri="{C3380CC4-5D6E-409C-BE32-E72D297353CC}">
              <c16:uniqueId val="{00000022-B2F3-42FC-B611-F0918FE90D91}"/>
            </c:ext>
          </c:extLst>
        </c:ser>
        <c:ser>
          <c:idx val="11"/>
          <c:order val="11"/>
          <c:tx>
            <c:strRef>
              <c:f>'3.サラリースケール'!$R$19</c:f>
              <c:strCache>
                <c:ptCount val="1"/>
                <c:pt idx="0">
                  <c:v>S-1</c:v>
                </c:pt>
              </c:strCache>
            </c:strRef>
          </c:tx>
          <c:marker>
            <c:symbol val="none"/>
          </c:marker>
          <c:val>
            <c:numRef>
              <c:f>'3.サラリースケール'!$S$19:$BH$19</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305000</c:v>
                </c:pt>
                <c:pt idx="13">
                  <c:v>309600</c:v>
                </c:pt>
                <c:pt idx="14">
                  <c:v>314200</c:v>
                </c:pt>
                <c:pt idx="15">
                  <c:v>318800</c:v>
                </c:pt>
                <c:pt idx="16">
                  <c:v>323400</c:v>
                </c:pt>
                <c:pt idx="17">
                  <c:v>328000</c:v>
                </c:pt>
                <c:pt idx="18">
                  <c:v>332600</c:v>
                </c:pt>
                <c:pt idx="19">
                  <c:v>337200</c:v>
                </c:pt>
                <c:pt idx="20">
                  <c:v>341800</c:v>
                </c:pt>
                <c:pt idx="21">
                  <c:v>346400</c:v>
                </c:pt>
                <c:pt idx="22">
                  <c:v>351000</c:v>
                </c:pt>
                <c:pt idx="23">
                  <c:v>355600</c:v>
                </c:pt>
                <c:pt idx="24">
                  <c:v>360200</c:v>
                </c:pt>
                <c:pt idx="25">
                  <c:v>364800</c:v>
                </c:pt>
                <c:pt idx="26">
                  <c:v>369400</c:v>
                </c:pt>
                <c:pt idx="27">
                  <c:v>374000</c:v>
                </c:pt>
                <c:pt idx="28">
                  <c:v>378600</c:v>
                </c:pt>
                <c:pt idx="29">
                  <c:v>383200</c:v>
                </c:pt>
                <c:pt idx="30">
                  <c:v>387800</c:v>
                </c:pt>
                <c:pt idx="31">
                  <c:v>392400</c:v>
                </c:pt>
                <c:pt idx="32">
                  <c:v>397000</c:v>
                </c:pt>
                <c:pt idx="33">
                  <c:v>399300</c:v>
                </c:pt>
                <c:pt idx="34">
                  <c:v>401600</c:v>
                </c:pt>
                <c:pt idx="35">
                  <c:v>403900</c:v>
                </c:pt>
                <c:pt idx="36">
                  <c:v>406200</c:v>
                </c:pt>
                <c:pt idx="37">
                  <c:v>408500</c:v>
                </c:pt>
                <c:pt idx="38">
                  <c:v>408500</c:v>
                </c:pt>
                <c:pt idx="39">
                  <c:v>408500</c:v>
                </c:pt>
                <c:pt idx="40">
                  <c:v>408500</c:v>
                </c:pt>
                <c:pt idx="41">
                  <c:v>408500</c:v>
                </c:pt>
              </c:numCache>
            </c:numRef>
          </c:val>
          <c:smooth val="0"/>
          <c:extLst>
            <c:ext xmlns:c16="http://schemas.microsoft.com/office/drawing/2014/chart" uri="{C3380CC4-5D6E-409C-BE32-E72D297353CC}">
              <c16:uniqueId val="{00000023-B2F3-42FC-B611-F0918FE90D91}"/>
            </c:ext>
          </c:extLst>
        </c:ser>
        <c:ser>
          <c:idx val="12"/>
          <c:order val="12"/>
          <c:tx>
            <c:strRef>
              <c:f>'3.サラリースケール'!$R$17</c:f>
              <c:strCache>
                <c:ptCount val="1"/>
                <c:pt idx="0">
                  <c:v>L-4</c:v>
                </c:pt>
              </c:strCache>
            </c:strRef>
          </c:tx>
          <c:marker>
            <c:symbol val="none"/>
          </c:marker>
          <c:val>
            <c:numRef>
              <c:f>'3.サラリースケール'!$S$17:$BH$17</c:f>
              <c:numCache>
                <c:formatCode>#,##0_);[Red]\(#,##0\)</c:formatCode>
                <c:ptCount val="42"/>
                <c:pt idx="0">
                  <c:v>0</c:v>
                </c:pt>
                <c:pt idx="1">
                  <c:v>0</c:v>
                </c:pt>
                <c:pt idx="2">
                  <c:v>0</c:v>
                </c:pt>
                <c:pt idx="3">
                  <c:v>0</c:v>
                </c:pt>
                <c:pt idx="4">
                  <c:v>0</c:v>
                </c:pt>
                <c:pt idx="5">
                  <c:v>0</c:v>
                </c:pt>
                <c:pt idx="6">
                  <c:v>0</c:v>
                </c:pt>
                <c:pt idx="7">
                  <c:v>0</c:v>
                </c:pt>
                <c:pt idx="8">
                  <c:v>0</c:v>
                </c:pt>
                <c:pt idx="9">
                  <c:v>0</c:v>
                </c:pt>
                <c:pt idx="10">
                  <c:v>0</c:v>
                </c:pt>
                <c:pt idx="11">
                  <c:v>293300</c:v>
                </c:pt>
                <c:pt idx="12">
                  <c:v>297800</c:v>
                </c:pt>
                <c:pt idx="13">
                  <c:v>302300</c:v>
                </c:pt>
                <c:pt idx="14">
                  <c:v>306800</c:v>
                </c:pt>
                <c:pt idx="15">
                  <c:v>311300</c:v>
                </c:pt>
                <c:pt idx="16">
                  <c:v>315800</c:v>
                </c:pt>
                <c:pt idx="17">
                  <c:v>320300</c:v>
                </c:pt>
                <c:pt idx="18">
                  <c:v>324800</c:v>
                </c:pt>
                <c:pt idx="19">
                  <c:v>329300</c:v>
                </c:pt>
                <c:pt idx="20">
                  <c:v>333800</c:v>
                </c:pt>
                <c:pt idx="21">
                  <c:v>338300</c:v>
                </c:pt>
                <c:pt idx="22">
                  <c:v>342800</c:v>
                </c:pt>
                <c:pt idx="23">
                  <c:v>347300</c:v>
                </c:pt>
                <c:pt idx="24">
                  <c:v>351800</c:v>
                </c:pt>
                <c:pt idx="25">
                  <c:v>356300</c:v>
                </c:pt>
                <c:pt idx="26">
                  <c:v>360800</c:v>
                </c:pt>
                <c:pt idx="27">
                  <c:v>365300</c:v>
                </c:pt>
                <c:pt idx="28">
                  <c:v>369800</c:v>
                </c:pt>
                <c:pt idx="29">
                  <c:v>374300</c:v>
                </c:pt>
                <c:pt idx="30">
                  <c:v>378800</c:v>
                </c:pt>
                <c:pt idx="31">
                  <c:v>383300</c:v>
                </c:pt>
                <c:pt idx="32">
                  <c:v>385550</c:v>
                </c:pt>
                <c:pt idx="33">
                  <c:v>387800</c:v>
                </c:pt>
                <c:pt idx="34">
                  <c:v>390050</c:v>
                </c:pt>
                <c:pt idx="35">
                  <c:v>392300</c:v>
                </c:pt>
                <c:pt idx="36">
                  <c:v>394550</c:v>
                </c:pt>
                <c:pt idx="37">
                  <c:v>396800</c:v>
                </c:pt>
                <c:pt idx="38">
                  <c:v>396800</c:v>
                </c:pt>
                <c:pt idx="39">
                  <c:v>396800</c:v>
                </c:pt>
                <c:pt idx="40">
                  <c:v>396800</c:v>
                </c:pt>
                <c:pt idx="41">
                  <c:v>396800</c:v>
                </c:pt>
              </c:numCache>
            </c:numRef>
          </c:val>
          <c:smooth val="0"/>
          <c:extLst>
            <c:ext xmlns:c16="http://schemas.microsoft.com/office/drawing/2014/chart" uri="{C3380CC4-5D6E-409C-BE32-E72D297353CC}">
              <c16:uniqueId val="{00000024-B2F3-42FC-B611-F0918FE90D91}"/>
            </c:ext>
          </c:extLst>
        </c:ser>
        <c:ser>
          <c:idx val="13"/>
          <c:order val="13"/>
          <c:tx>
            <c:strRef>
              <c:f>'3.サラリースケール'!$R$16</c:f>
              <c:strCache>
                <c:ptCount val="1"/>
                <c:pt idx="0">
                  <c:v>L-3</c:v>
                </c:pt>
              </c:strCache>
            </c:strRef>
          </c:tx>
          <c:marker>
            <c:symbol val="none"/>
          </c:marker>
          <c:val>
            <c:numRef>
              <c:f>'3.サラリースケール'!$S$16:$BH$16</c:f>
              <c:numCache>
                <c:formatCode>#,##0_);[Red]\(#,##0\)</c:formatCode>
                <c:ptCount val="42"/>
                <c:pt idx="0">
                  <c:v>0</c:v>
                </c:pt>
                <c:pt idx="1">
                  <c:v>0</c:v>
                </c:pt>
                <c:pt idx="2">
                  <c:v>0</c:v>
                </c:pt>
                <c:pt idx="3">
                  <c:v>0</c:v>
                </c:pt>
                <c:pt idx="4">
                  <c:v>0</c:v>
                </c:pt>
                <c:pt idx="5">
                  <c:v>0</c:v>
                </c:pt>
                <c:pt idx="6">
                  <c:v>0</c:v>
                </c:pt>
                <c:pt idx="7">
                  <c:v>0</c:v>
                </c:pt>
                <c:pt idx="8">
                  <c:v>0</c:v>
                </c:pt>
                <c:pt idx="9">
                  <c:v>0</c:v>
                </c:pt>
                <c:pt idx="10">
                  <c:v>285200</c:v>
                </c:pt>
                <c:pt idx="11">
                  <c:v>289700</c:v>
                </c:pt>
                <c:pt idx="12">
                  <c:v>294200</c:v>
                </c:pt>
                <c:pt idx="13">
                  <c:v>298700</c:v>
                </c:pt>
                <c:pt idx="14">
                  <c:v>303200</c:v>
                </c:pt>
                <c:pt idx="15">
                  <c:v>307700</c:v>
                </c:pt>
                <c:pt idx="16">
                  <c:v>312200</c:v>
                </c:pt>
                <c:pt idx="17">
                  <c:v>316700</c:v>
                </c:pt>
                <c:pt idx="18">
                  <c:v>321200</c:v>
                </c:pt>
                <c:pt idx="19">
                  <c:v>325700</c:v>
                </c:pt>
                <c:pt idx="20">
                  <c:v>330200</c:v>
                </c:pt>
                <c:pt idx="21">
                  <c:v>334700</c:v>
                </c:pt>
                <c:pt idx="22">
                  <c:v>339200</c:v>
                </c:pt>
                <c:pt idx="23">
                  <c:v>343700</c:v>
                </c:pt>
                <c:pt idx="24">
                  <c:v>348200</c:v>
                </c:pt>
                <c:pt idx="25">
                  <c:v>352700</c:v>
                </c:pt>
                <c:pt idx="26">
                  <c:v>357200</c:v>
                </c:pt>
                <c:pt idx="27">
                  <c:v>361700</c:v>
                </c:pt>
                <c:pt idx="28">
                  <c:v>366200</c:v>
                </c:pt>
                <c:pt idx="29">
                  <c:v>370700</c:v>
                </c:pt>
                <c:pt idx="30">
                  <c:v>375200</c:v>
                </c:pt>
                <c:pt idx="31">
                  <c:v>377450</c:v>
                </c:pt>
                <c:pt idx="32">
                  <c:v>379700</c:v>
                </c:pt>
                <c:pt idx="33">
                  <c:v>381950</c:v>
                </c:pt>
                <c:pt idx="34">
                  <c:v>384200</c:v>
                </c:pt>
                <c:pt idx="35">
                  <c:v>386450</c:v>
                </c:pt>
                <c:pt idx="36">
                  <c:v>388700</c:v>
                </c:pt>
                <c:pt idx="37">
                  <c:v>390950</c:v>
                </c:pt>
                <c:pt idx="38">
                  <c:v>390950</c:v>
                </c:pt>
                <c:pt idx="39">
                  <c:v>390950</c:v>
                </c:pt>
                <c:pt idx="40">
                  <c:v>390950</c:v>
                </c:pt>
                <c:pt idx="41">
                  <c:v>390950</c:v>
                </c:pt>
              </c:numCache>
            </c:numRef>
          </c:val>
          <c:smooth val="0"/>
          <c:extLst>
            <c:ext xmlns:c16="http://schemas.microsoft.com/office/drawing/2014/chart" uri="{C3380CC4-5D6E-409C-BE32-E72D297353CC}">
              <c16:uniqueId val="{00000025-B2F3-42FC-B611-F0918FE90D91}"/>
            </c:ext>
          </c:extLst>
        </c:ser>
        <c:ser>
          <c:idx val="14"/>
          <c:order val="14"/>
          <c:tx>
            <c:strRef>
              <c:f>'3.サラリースケール'!$R$15</c:f>
              <c:strCache>
                <c:ptCount val="1"/>
                <c:pt idx="0">
                  <c:v>L-2</c:v>
                </c:pt>
              </c:strCache>
            </c:strRef>
          </c:tx>
          <c:marker>
            <c:symbol val="none"/>
          </c:marker>
          <c:val>
            <c:numRef>
              <c:f>'3.サラリースケール'!$S$15:$BH$15</c:f>
              <c:numCache>
                <c:formatCode>#,##0_);[Red]\(#,##0\)</c:formatCode>
                <c:ptCount val="42"/>
                <c:pt idx="0">
                  <c:v>0</c:v>
                </c:pt>
                <c:pt idx="1">
                  <c:v>0</c:v>
                </c:pt>
                <c:pt idx="2">
                  <c:v>0</c:v>
                </c:pt>
                <c:pt idx="3">
                  <c:v>0</c:v>
                </c:pt>
                <c:pt idx="4">
                  <c:v>0</c:v>
                </c:pt>
                <c:pt idx="5">
                  <c:v>0</c:v>
                </c:pt>
                <c:pt idx="6">
                  <c:v>0</c:v>
                </c:pt>
                <c:pt idx="7">
                  <c:v>0</c:v>
                </c:pt>
                <c:pt idx="8">
                  <c:v>0</c:v>
                </c:pt>
                <c:pt idx="9">
                  <c:v>277100</c:v>
                </c:pt>
                <c:pt idx="10">
                  <c:v>281600</c:v>
                </c:pt>
                <c:pt idx="11">
                  <c:v>286100</c:v>
                </c:pt>
                <c:pt idx="12">
                  <c:v>290600</c:v>
                </c:pt>
                <c:pt idx="13">
                  <c:v>295100</c:v>
                </c:pt>
                <c:pt idx="14">
                  <c:v>299600</c:v>
                </c:pt>
                <c:pt idx="15">
                  <c:v>304100</c:v>
                </c:pt>
                <c:pt idx="16">
                  <c:v>308600</c:v>
                </c:pt>
                <c:pt idx="17">
                  <c:v>313100</c:v>
                </c:pt>
                <c:pt idx="18">
                  <c:v>317600</c:v>
                </c:pt>
                <c:pt idx="19">
                  <c:v>322100</c:v>
                </c:pt>
                <c:pt idx="20">
                  <c:v>326600</c:v>
                </c:pt>
                <c:pt idx="21">
                  <c:v>331100</c:v>
                </c:pt>
                <c:pt idx="22">
                  <c:v>335600</c:v>
                </c:pt>
                <c:pt idx="23">
                  <c:v>340100</c:v>
                </c:pt>
                <c:pt idx="24">
                  <c:v>344600</c:v>
                </c:pt>
                <c:pt idx="25">
                  <c:v>349100</c:v>
                </c:pt>
                <c:pt idx="26">
                  <c:v>353600</c:v>
                </c:pt>
                <c:pt idx="27">
                  <c:v>358100</c:v>
                </c:pt>
                <c:pt idx="28">
                  <c:v>362600</c:v>
                </c:pt>
                <c:pt idx="29">
                  <c:v>367100</c:v>
                </c:pt>
                <c:pt idx="30">
                  <c:v>369350</c:v>
                </c:pt>
                <c:pt idx="31">
                  <c:v>371600</c:v>
                </c:pt>
                <c:pt idx="32">
                  <c:v>373850</c:v>
                </c:pt>
                <c:pt idx="33">
                  <c:v>376100</c:v>
                </c:pt>
                <c:pt idx="34">
                  <c:v>378350</c:v>
                </c:pt>
                <c:pt idx="35">
                  <c:v>380600</c:v>
                </c:pt>
                <c:pt idx="36">
                  <c:v>382850</c:v>
                </c:pt>
                <c:pt idx="37">
                  <c:v>385100</c:v>
                </c:pt>
                <c:pt idx="38">
                  <c:v>385100</c:v>
                </c:pt>
                <c:pt idx="39">
                  <c:v>385100</c:v>
                </c:pt>
                <c:pt idx="40">
                  <c:v>385100</c:v>
                </c:pt>
                <c:pt idx="41">
                  <c:v>385100</c:v>
                </c:pt>
              </c:numCache>
            </c:numRef>
          </c:val>
          <c:smooth val="0"/>
          <c:extLst>
            <c:ext xmlns:c16="http://schemas.microsoft.com/office/drawing/2014/chart" uri="{C3380CC4-5D6E-409C-BE32-E72D297353CC}">
              <c16:uniqueId val="{00000026-B2F3-42FC-B611-F0918FE90D91}"/>
            </c:ext>
          </c:extLst>
        </c:ser>
        <c:ser>
          <c:idx val="15"/>
          <c:order val="15"/>
          <c:tx>
            <c:strRef>
              <c:f>'3.サラリースケール'!$R$14</c:f>
              <c:strCache>
                <c:ptCount val="1"/>
                <c:pt idx="0">
                  <c:v>L-1</c:v>
                </c:pt>
              </c:strCache>
            </c:strRef>
          </c:tx>
          <c:marker>
            <c:symbol val="none"/>
          </c:marker>
          <c:val>
            <c:numRef>
              <c:f>'3.サラリースケール'!$S$14:$BH$14</c:f>
              <c:numCache>
                <c:formatCode>#,##0_);[Red]\(#,##0\)</c:formatCode>
                <c:ptCount val="42"/>
                <c:pt idx="0">
                  <c:v>0</c:v>
                </c:pt>
                <c:pt idx="1">
                  <c:v>0</c:v>
                </c:pt>
                <c:pt idx="2">
                  <c:v>0</c:v>
                </c:pt>
                <c:pt idx="3">
                  <c:v>0</c:v>
                </c:pt>
                <c:pt idx="4">
                  <c:v>0</c:v>
                </c:pt>
                <c:pt idx="5">
                  <c:v>0</c:v>
                </c:pt>
                <c:pt idx="6">
                  <c:v>0</c:v>
                </c:pt>
                <c:pt idx="7">
                  <c:v>0</c:v>
                </c:pt>
                <c:pt idx="8">
                  <c:v>269000</c:v>
                </c:pt>
                <c:pt idx="9">
                  <c:v>273500</c:v>
                </c:pt>
                <c:pt idx="10">
                  <c:v>278000</c:v>
                </c:pt>
                <c:pt idx="11">
                  <c:v>282500</c:v>
                </c:pt>
                <c:pt idx="12">
                  <c:v>287000</c:v>
                </c:pt>
                <c:pt idx="13">
                  <c:v>291500</c:v>
                </c:pt>
                <c:pt idx="14">
                  <c:v>296000</c:v>
                </c:pt>
                <c:pt idx="15">
                  <c:v>300500</c:v>
                </c:pt>
                <c:pt idx="16">
                  <c:v>305000</c:v>
                </c:pt>
                <c:pt idx="17">
                  <c:v>309500</c:v>
                </c:pt>
                <c:pt idx="18">
                  <c:v>314000</c:v>
                </c:pt>
                <c:pt idx="19">
                  <c:v>318500</c:v>
                </c:pt>
                <c:pt idx="20">
                  <c:v>323000</c:v>
                </c:pt>
                <c:pt idx="21">
                  <c:v>327500</c:v>
                </c:pt>
                <c:pt idx="22">
                  <c:v>332000</c:v>
                </c:pt>
                <c:pt idx="23">
                  <c:v>336500</c:v>
                </c:pt>
                <c:pt idx="24">
                  <c:v>341000</c:v>
                </c:pt>
                <c:pt idx="25">
                  <c:v>345500</c:v>
                </c:pt>
                <c:pt idx="26">
                  <c:v>350000</c:v>
                </c:pt>
                <c:pt idx="27">
                  <c:v>354500</c:v>
                </c:pt>
                <c:pt idx="28">
                  <c:v>359000</c:v>
                </c:pt>
                <c:pt idx="29">
                  <c:v>361250</c:v>
                </c:pt>
                <c:pt idx="30">
                  <c:v>363500</c:v>
                </c:pt>
                <c:pt idx="31">
                  <c:v>365750</c:v>
                </c:pt>
                <c:pt idx="32">
                  <c:v>368000</c:v>
                </c:pt>
                <c:pt idx="33">
                  <c:v>370250</c:v>
                </c:pt>
                <c:pt idx="34">
                  <c:v>372500</c:v>
                </c:pt>
                <c:pt idx="35">
                  <c:v>374750</c:v>
                </c:pt>
                <c:pt idx="36">
                  <c:v>377000</c:v>
                </c:pt>
                <c:pt idx="37">
                  <c:v>379250</c:v>
                </c:pt>
                <c:pt idx="38">
                  <c:v>379250</c:v>
                </c:pt>
                <c:pt idx="39">
                  <c:v>379250</c:v>
                </c:pt>
                <c:pt idx="40">
                  <c:v>379250</c:v>
                </c:pt>
                <c:pt idx="41">
                  <c:v>379250</c:v>
                </c:pt>
              </c:numCache>
            </c:numRef>
          </c:val>
          <c:smooth val="0"/>
          <c:extLst>
            <c:ext xmlns:c16="http://schemas.microsoft.com/office/drawing/2014/chart" uri="{C3380CC4-5D6E-409C-BE32-E72D297353CC}">
              <c16:uniqueId val="{00000027-B2F3-42FC-B611-F0918FE90D91}"/>
            </c:ext>
          </c:extLst>
        </c:ser>
        <c:ser>
          <c:idx val="16"/>
          <c:order val="16"/>
          <c:tx>
            <c:strRef>
              <c:f>'3.サラリースケール'!$R$13</c:f>
              <c:strCache>
                <c:ptCount val="1"/>
                <c:pt idx="0">
                  <c:v>C-4</c:v>
                </c:pt>
              </c:strCache>
            </c:strRef>
          </c:tx>
          <c:marker>
            <c:symbol val="none"/>
          </c:marker>
          <c:val>
            <c:numRef>
              <c:f>'3.サラリースケール'!$S$13:$BH$13</c:f>
              <c:numCache>
                <c:formatCode>#,##0_);[Red]\(#,##0\)</c:formatCode>
                <c:ptCount val="42"/>
                <c:pt idx="0">
                  <c:v>0</c:v>
                </c:pt>
                <c:pt idx="1">
                  <c:v>0</c:v>
                </c:pt>
                <c:pt idx="2">
                  <c:v>0</c:v>
                </c:pt>
                <c:pt idx="3">
                  <c:v>0</c:v>
                </c:pt>
                <c:pt idx="4">
                  <c:v>0</c:v>
                </c:pt>
                <c:pt idx="5">
                  <c:v>0</c:v>
                </c:pt>
                <c:pt idx="6">
                  <c:v>0</c:v>
                </c:pt>
                <c:pt idx="7">
                  <c:v>257800</c:v>
                </c:pt>
                <c:pt idx="8">
                  <c:v>262200</c:v>
                </c:pt>
                <c:pt idx="9">
                  <c:v>266600</c:v>
                </c:pt>
                <c:pt idx="10">
                  <c:v>271000</c:v>
                </c:pt>
                <c:pt idx="11">
                  <c:v>275400</c:v>
                </c:pt>
                <c:pt idx="12">
                  <c:v>279800</c:v>
                </c:pt>
                <c:pt idx="13">
                  <c:v>284200</c:v>
                </c:pt>
                <c:pt idx="14">
                  <c:v>288600</c:v>
                </c:pt>
                <c:pt idx="15">
                  <c:v>293000</c:v>
                </c:pt>
                <c:pt idx="16">
                  <c:v>297400</c:v>
                </c:pt>
                <c:pt idx="17">
                  <c:v>301800</c:v>
                </c:pt>
                <c:pt idx="18">
                  <c:v>306200</c:v>
                </c:pt>
                <c:pt idx="19">
                  <c:v>310600</c:v>
                </c:pt>
                <c:pt idx="20">
                  <c:v>315000</c:v>
                </c:pt>
                <c:pt idx="21">
                  <c:v>319400</c:v>
                </c:pt>
                <c:pt idx="22">
                  <c:v>323800</c:v>
                </c:pt>
                <c:pt idx="23">
                  <c:v>328200</c:v>
                </c:pt>
                <c:pt idx="24">
                  <c:v>332600</c:v>
                </c:pt>
                <c:pt idx="25">
                  <c:v>337000</c:v>
                </c:pt>
                <c:pt idx="26">
                  <c:v>341400</c:v>
                </c:pt>
                <c:pt idx="27">
                  <c:v>345800</c:v>
                </c:pt>
                <c:pt idx="28">
                  <c:v>348000</c:v>
                </c:pt>
                <c:pt idx="29">
                  <c:v>350200</c:v>
                </c:pt>
                <c:pt idx="30">
                  <c:v>352400</c:v>
                </c:pt>
                <c:pt idx="31">
                  <c:v>354600</c:v>
                </c:pt>
                <c:pt idx="32">
                  <c:v>356800</c:v>
                </c:pt>
                <c:pt idx="33">
                  <c:v>356800</c:v>
                </c:pt>
                <c:pt idx="34">
                  <c:v>356800</c:v>
                </c:pt>
                <c:pt idx="35">
                  <c:v>356800</c:v>
                </c:pt>
                <c:pt idx="36">
                  <c:v>356800</c:v>
                </c:pt>
                <c:pt idx="37">
                  <c:v>356800</c:v>
                </c:pt>
                <c:pt idx="38">
                  <c:v>356800</c:v>
                </c:pt>
                <c:pt idx="39">
                  <c:v>356800</c:v>
                </c:pt>
                <c:pt idx="40">
                  <c:v>356800</c:v>
                </c:pt>
                <c:pt idx="41">
                  <c:v>356800</c:v>
                </c:pt>
              </c:numCache>
            </c:numRef>
          </c:val>
          <c:smooth val="0"/>
          <c:extLst>
            <c:ext xmlns:c16="http://schemas.microsoft.com/office/drawing/2014/chart" uri="{C3380CC4-5D6E-409C-BE32-E72D297353CC}">
              <c16:uniqueId val="{00000028-B2F3-42FC-B611-F0918FE90D91}"/>
            </c:ext>
          </c:extLst>
        </c:ser>
        <c:ser>
          <c:idx val="17"/>
          <c:order val="17"/>
          <c:tx>
            <c:strRef>
              <c:f>'3.サラリースケール'!$R$12</c:f>
              <c:strCache>
                <c:ptCount val="1"/>
                <c:pt idx="0">
                  <c:v>C-3</c:v>
                </c:pt>
              </c:strCache>
            </c:strRef>
          </c:tx>
          <c:marker>
            <c:symbol val="none"/>
          </c:marker>
          <c:val>
            <c:numRef>
              <c:f>'3.サラリースケール'!$S$12:$BH$12</c:f>
              <c:numCache>
                <c:formatCode>#,##0_);[Red]\(#,##0\)</c:formatCode>
                <c:ptCount val="42"/>
                <c:pt idx="0">
                  <c:v>0</c:v>
                </c:pt>
                <c:pt idx="1">
                  <c:v>0</c:v>
                </c:pt>
                <c:pt idx="2">
                  <c:v>0</c:v>
                </c:pt>
                <c:pt idx="3">
                  <c:v>0</c:v>
                </c:pt>
                <c:pt idx="4">
                  <c:v>0</c:v>
                </c:pt>
                <c:pt idx="5">
                  <c:v>0</c:v>
                </c:pt>
                <c:pt idx="6">
                  <c:v>249900</c:v>
                </c:pt>
                <c:pt idx="7">
                  <c:v>254300</c:v>
                </c:pt>
                <c:pt idx="8">
                  <c:v>258700</c:v>
                </c:pt>
                <c:pt idx="9">
                  <c:v>263100</c:v>
                </c:pt>
                <c:pt idx="10">
                  <c:v>267500</c:v>
                </c:pt>
                <c:pt idx="11">
                  <c:v>271900</c:v>
                </c:pt>
                <c:pt idx="12">
                  <c:v>276300</c:v>
                </c:pt>
                <c:pt idx="13">
                  <c:v>280700</c:v>
                </c:pt>
                <c:pt idx="14">
                  <c:v>285100</c:v>
                </c:pt>
                <c:pt idx="15">
                  <c:v>289500</c:v>
                </c:pt>
                <c:pt idx="16">
                  <c:v>293900</c:v>
                </c:pt>
                <c:pt idx="17">
                  <c:v>298300</c:v>
                </c:pt>
                <c:pt idx="18">
                  <c:v>302700</c:v>
                </c:pt>
                <c:pt idx="19">
                  <c:v>307100</c:v>
                </c:pt>
                <c:pt idx="20">
                  <c:v>311500</c:v>
                </c:pt>
                <c:pt idx="21">
                  <c:v>315900</c:v>
                </c:pt>
                <c:pt idx="22">
                  <c:v>320300</c:v>
                </c:pt>
                <c:pt idx="23">
                  <c:v>324700</c:v>
                </c:pt>
                <c:pt idx="24">
                  <c:v>329100</c:v>
                </c:pt>
                <c:pt idx="25">
                  <c:v>333500</c:v>
                </c:pt>
                <c:pt idx="26">
                  <c:v>337900</c:v>
                </c:pt>
                <c:pt idx="27">
                  <c:v>340100</c:v>
                </c:pt>
                <c:pt idx="28">
                  <c:v>342300</c:v>
                </c:pt>
                <c:pt idx="29">
                  <c:v>344500</c:v>
                </c:pt>
                <c:pt idx="30">
                  <c:v>346700</c:v>
                </c:pt>
                <c:pt idx="31">
                  <c:v>348900</c:v>
                </c:pt>
                <c:pt idx="32">
                  <c:v>351100</c:v>
                </c:pt>
                <c:pt idx="33">
                  <c:v>351100</c:v>
                </c:pt>
                <c:pt idx="34">
                  <c:v>351100</c:v>
                </c:pt>
                <c:pt idx="35">
                  <c:v>351100</c:v>
                </c:pt>
                <c:pt idx="36">
                  <c:v>351100</c:v>
                </c:pt>
                <c:pt idx="37">
                  <c:v>351100</c:v>
                </c:pt>
                <c:pt idx="38">
                  <c:v>351100</c:v>
                </c:pt>
                <c:pt idx="39">
                  <c:v>351100</c:v>
                </c:pt>
                <c:pt idx="40">
                  <c:v>351100</c:v>
                </c:pt>
                <c:pt idx="41">
                  <c:v>351100</c:v>
                </c:pt>
              </c:numCache>
            </c:numRef>
          </c:val>
          <c:smooth val="0"/>
          <c:extLst>
            <c:ext xmlns:c16="http://schemas.microsoft.com/office/drawing/2014/chart" uri="{C3380CC4-5D6E-409C-BE32-E72D297353CC}">
              <c16:uniqueId val="{00000029-B2F3-42FC-B611-F0918FE90D91}"/>
            </c:ext>
          </c:extLst>
        </c:ser>
        <c:ser>
          <c:idx val="18"/>
          <c:order val="18"/>
          <c:tx>
            <c:strRef>
              <c:f>'3.サラリースケール'!$R$11</c:f>
              <c:strCache>
                <c:ptCount val="1"/>
                <c:pt idx="0">
                  <c:v>C-2</c:v>
                </c:pt>
              </c:strCache>
            </c:strRef>
          </c:tx>
          <c:marker>
            <c:symbol val="none"/>
          </c:marker>
          <c:val>
            <c:numRef>
              <c:f>'3.サラリースケール'!$S$11:$BH$11</c:f>
              <c:numCache>
                <c:formatCode>#,##0_);[Red]\(#,##0\)</c:formatCode>
                <c:ptCount val="42"/>
                <c:pt idx="0">
                  <c:v>0</c:v>
                </c:pt>
                <c:pt idx="1">
                  <c:v>0</c:v>
                </c:pt>
                <c:pt idx="2">
                  <c:v>0</c:v>
                </c:pt>
                <c:pt idx="3">
                  <c:v>0</c:v>
                </c:pt>
                <c:pt idx="4">
                  <c:v>0</c:v>
                </c:pt>
                <c:pt idx="5">
                  <c:v>242000</c:v>
                </c:pt>
                <c:pt idx="6">
                  <c:v>246400</c:v>
                </c:pt>
                <c:pt idx="7">
                  <c:v>250800</c:v>
                </c:pt>
                <c:pt idx="8">
                  <c:v>255200</c:v>
                </c:pt>
                <c:pt idx="9">
                  <c:v>259600</c:v>
                </c:pt>
                <c:pt idx="10">
                  <c:v>264000</c:v>
                </c:pt>
                <c:pt idx="11">
                  <c:v>268400</c:v>
                </c:pt>
                <c:pt idx="12">
                  <c:v>272800</c:v>
                </c:pt>
                <c:pt idx="13">
                  <c:v>277200</c:v>
                </c:pt>
                <c:pt idx="14">
                  <c:v>281600</c:v>
                </c:pt>
                <c:pt idx="15">
                  <c:v>286000</c:v>
                </c:pt>
                <c:pt idx="16">
                  <c:v>290400</c:v>
                </c:pt>
                <c:pt idx="17">
                  <c:v>294800</c:v>
                </c:pt>
                <c:pt idx="18">
                  <c:v>299200</c:v>
                </c:pt>
                <c:pt idx="19">
                  <c:v>303600</c:v>
                </c:pt>
                <c:pt idx="20">
                  <c:v>308000</c:v>
                </c:pt>
                <c:pt idx="21">
                  <c:v>312400</c:v>
                </c:pt>
                <c:pt idx="22">
                  <c:v>316800</c:v>
                </c:pt>
                <c:pt idx="23">
                  <c:v>321200</c:v>
                </c:pt>
                <c:pt idx="24">
                  <c:v>325600</c:v>
                </c:pt>
                <c:pt idx="25">
                  <c:v>330000</c:v>
                </c:pt>
                <c:pt idx="26">
                  <c:v>332200</c:v>
                </c:pt>
                <c:pt idx="27">
                  <c:v>334400</c:v>
                </c:pt>
                <c:pt idx="28">
                  <c:v>336600</c:v>
                </c:pt>
                <c:pt idx="29">
                  <c:v>338800</c:v>
                </c:pt>
                <c:pt idx="30">
                  <c:v>341000</c:v>
                </c:pt>
                <c:pt idx="31">
                  <c:v>343200</c:v>
                </c:pt>
                <c:pt idx="32">
                  <c:v>345400</c:v>
                </c:pt>
                <c:pt idx="33">
                  <c:v>345400</c:v>
                </c:pt>
                <c:pt idx="34">
                  <c:v>345400</c:v>
                </c:pt>
                <c:pt idx="35">
                  <c:v>345400</c:v>
                </c:pt>
                <c:pt idx="36">
                  <c:v>345400</c:v>
                </c:pt>
                <c:pt idx="37">
                  <c:v>345400</c:v>
                </c:pt>
                <c:pt idx="38">
                  <c:v>345400</c:v>
                </c:pt>
                <c:pt idx="39">
                  <c:v>345400</c:v>
                </c:pt>
                <c:pt idx="40">
                  <c:v>345400</c:v>
                </c:pt>
                <c:pt idx="41">
                  <c:v>345400</c:v>
                </c:pt>
              </c:numCache>
            </c:numRef>
          </c:val>
          <c:smooth val="0"/>
          <c:extLst>
            <c:ext xmlns:c16="http://schemas.microsoft.com/office/drawing/2014/chart" uri="{C3380CC4-5D6E-409C-BE32-E72D297353CC}">
              <c16:uniqueId val="{0000002A-B2F3-42FC-B611-F0918FE90D91}"/>
            </c:ext>
          </c:extLst>
        </c:ser>
        <c:ser>
          <c:idx val="19"/>
          <c:order val="19"/>
          <c:tx>
            <c:strRef>
              <c:f>'3.サラリースケール'!$R$10</c:f>
              <c:strCache>
                <c:ptCount val="1"/>
                <c:pt idx="0">
                  <c:v>C-1</c:v>
                </c:pt>
              </c:strCache>
            </c:strRef>
          </c:tx>
          <c:marker>
            <c:symbol val="none"/>
          </c:marker>
          <c:val>
            <c:numRef>
              <c:f>'3.サラリースケール'!$S$10:$BH$10</c:f>
              <c:numCache>
                <c:formatCode>#,##0_);[Red]\(#,##0\)</c:formatCode>
                <c:ptCount val="42"/>
                <c:pt idx="0">
                  <c:v>0</c:v>
                </c:pt>
                <c:pt idx="1">
                  <c:v>0</c:v>
                </c:pt>
                <c:pt idx="2">
                  <c:v>0</c:v>
                </c:pt>
                <c:pt idx="3">
                  <c:v>0</c:v>
                </c:pt>
                <c:pt idx="4">
                  <c:v>234100</c:v>
                </c:pt>
                <c:pt idx="5">
                  <c:v>238500</c:v>
                </c:pt>
                <c:pt idx="6">
                  <c:v>242900</c:v>
                </c:pt>
                <c:pt idx="7">
                  <c:v>247300</c:v>
                </c:pt>
                <c:pt idx="8">
                  <c:v>251700</c:v>
                </c:pt>
                <c:pt idx="9">
                  <c:v>256100</c:v>
                </c:pt>
                <c:pt idx="10">
                  <c:v>260500</c:v>
                </c:pt>
                <c:pt idx="11">
                  <c:v>264900</c:v>
                </c:pt>
                <c:pt idx="12">
                  <c:v>269300</c:v>
                </c:pt>
                <c:pt idx="13">
                  <c:v>273700</c:v>
                </c:pt>
                <c:pt idx="14">
                  <c:v>278100</c:v>
                </c:pt>
                <c:pt idx="15">
                  <c:v>282500</c:v>
                </c:pt>
                <c:pt idx="16">
                  <c:v>286900</c:v>
                </c:pt>
                <c:pt idx="17">
                  <c:v>291300</c:v>
                </c:pt>
                <c:pt idx="18">
                  <c:v>295700</c:v>
                </c:pt>
                <c:pt idx="19">
                  <c:v>300100</c:v>
                </c:pt>
                <c:pt idx="20">
                  <c:v>304500</c:v>
                </c:pt>
                <c:pt idx="21">
                  <c:v>308900</c:v>
                </c:pt>
                <c:pt idx="22">
                  <c:v>313300</c:v>
                </c:pt>
                <c:pt idx="23">
                  <c:v>317700</c:v>
                </c:pt>
                <c:pt idx="24">
                  <c:v>322100</c:v>
                </c:pt>
                <c:pt idx="25">
                  <c:v>324300</c:v>
                </c:pt>
                <c:pt idx="26">
                  <c:v>326500</c:v>
                </c:pt>
                <c:pt idx="27">
                  <c:v>328700</c:v>
                </c:pt>
                <c:pt idx="28">
                  <c:v>330900</c:v>
                </c:pt>
                <c:pt idx="29">
                  <c:v>333100</c:v>
                </c:pt>
                <c:pt idx="30">
                  <c:v>335300</c:v>
                </c:pt>
                <c:pt idx="31">
                  <c:v>337500</c:v>
                </c:pt>
                <c:pt idx="32">
                  <c:v>339700</c:v>
                </c:pt>
                <c:pt idx="33">
                  <c:v>339700</c:v>
                </c:pt>
                <c:pt idx="34">
                  <c:v>339700</c:v>
                </c:pt>
                <c:pt idx="35">
                  <c:v>339700</c:v>
                </c:pt>
                <c:pt idx="36">
                  <c:v>339700</c:v>
                </c:pt>
                <c:pt idx="37">
                  <c:v>339700</c:v>
                </c:pt>
                <c:pt idx="38">
                  <c:v>339700</c:v>
                </c:pt>
                <c:pt idx="39">
                  <c:v>339700</c:v>
                </c:pt>
                <c:pt idx="40">
                  <c:v>339700</c:v>
                </c:pt>
                <c:pt idx="41">
                  <c:v>339700</c:v>
                </c:pt>
              </c:numCache>
            </c:numRef>
          </c:val>
          <c:smooth val="0"/>
          <c:extLst>
            <c:ext xmlns:c16="http://schemas.microsoft.com/office/drawing/2014/chart" uri="{C3380CC4-5D6E-409C-BE32-E72D297353CC}">
              <c16:uniqueId val="{0000002B-B2F3-42FC-B611-F0918FE90D91}"/>
            </c:ext>
          </c:extLst>
        </c:ser>
        <c:ser>
          <c:idx val="20"/>
          <c:order val="20"/>
          <c:tx>
            <c:strRef>
              <c:f>'3.サラリースケール'!$R$9</c:f>
              <c:strCache>
                <c:ptCount val="1"/>
                <c:pt idx="0">
                  <c:v>J-4</c:v>
                </c:pt>
              </c:strCache>
            </c:strRef>
          </c:tx>
          <c:marker>
            <c:symbol val="none"/>
          </c:marker>
          <c:val>
            <c:numRef>
              <c:f>'3.サラリースケール'!$S$9:$BH$9</c:f>
              <c:numCache>
                <c:formatCode>#,##0_);[Red]\(#,##0\)</c:formatCode>
                <c:ptCount val="42"/>
                <c:pt idx="0">
                  <c:v>0</c:v>
                </c:pt>
                <c:pt idx="1">
                  <c:v>0</c:v>
                </c:pt>
                <c:pt idx="2">
                  <c:v>0</c:v>
                </c:pt>
                <c:pt idx="3">
                  <c:v>221100</c:v>
                </c:pt>
                <c:pt idx="4">
                  <c:v>227400</c:v>
                </c:pt>
                <c:pt idx="5">
                  <c:v>233700</c:v>
                </c:pt>
                <c:pt idx="6">
                  <c:v>240000</c:v>
                </c:pt>
                <c:pt idx="7">
                  <c:v>246300</c:v>
                </c:pt>
                <c:pt idx="8">
                  <c:v>252600</c:v>
                </c:pt>
                <c:pt idx="9">
                  <c:v>258900</c:v>
                </c:pt>
                <c:pt idx="10">
                  <c:v>265200</c:v>
                </c:pt>
                <c:pt idx="11">
                  <c:v>271500</c:v>
                </c:pt>
                <c:pt idx="12">
                  <c:v>277800</c:v>
                </c:pt>
                <c:pt idx="13">
                  <c:v>284100</c:v>
                </c:pt>
                <c:pt idx="14">
                  <c:v>290400</c:v>
                </c:pt>
                <c:pt idx="15">
                  <c:v>296700</c:v>
                </c:pt>
                <c:pt idx="16">
                  <c:v>303000</c:v>
                </c:pt>
                <c:pt idx="17">
                  <c:v>309300</c:v>
                </c:pt>
                <c:pt idx="18">
                  <c:v>315600</c:v>
                </c:pt>
                <c:pt idx="19">
                  <c:v>318750</c:v>
                </c:pt>
                <c:pt idx="20">
                  <c:v>321900</c:v>
                </c:pt>
                <c:pt idx="21">
                  <c:v>325050</c:v>
                </c:pt>
                <c:pt idx="22">
                  <c:v>328200</c:v>
                </c:pt>
                <c:pt idx="23">
                  <c:v>331350</c:v>
                </c:pt>
                <c:pt idx="24">
                  <c:v>334500</c:v>
                </c:pt>
                <c:pt idx="25">
                  <c:v>337650</c:v>
                </c:pt>
                <c:pt idx="26">
                  <c:v>340800</c:v>
                </c:pt>
                <c:pt idx="27">
                  <c:v>343950</c:v>
                </c:pt>
                <c:pt idx="28">
                  <c:v>343950</c:v>
                </c:pt>
                <c:pt idx="29">
                  <c:v>343950</c:v>
                </c:pt>
                <c:pt idx="30">
                  <c:v>343950</c:v>
                </c:pt>
                <c:pt idx="31">
                  <c:v>343950</c:v>
                </c:pt>
                <c:pt idx="32">
                  <c:v>343950</c:v>
                </c:pt>
                <c:pt idx="33">
                  <c:v>343950</c:v>
                </c:pt>
                <c:pt idx="34">
                  <c:v>343950</c:v>
                </c:pt>
                <c:pt idx="35">
                  <c:v>343950</c:v>
                </c:pt>
                <c:pt idx="36">
                  <c:v>343950</c:v>
                </c:pt>
                <c:pt idx="37">
                  <c:v>343950</c:v>
                </c:pt>
                <c:pt idx="38">
                  <c:v>343950</c:v>
                </c:pt>
                <c:pt idx="39">
                  <c:v>343950</c:v>
                </c:pt>
                <c:pt idx="40">
                  <c:v>343950</c:v>
                </c:pt>
                <c:pt idx="41">
                  <c:v>343950</c:v>
                </c:pt>
              </c:numCache>
            </c:numRef>
          </c:val>
          <c:smooth val="0"/>
          <c:extLst>
            <c:ext xmlns:c16="http://schemas.microsoft.com/office/drawing/2014/chart" uri="{C3380CC4-5D6E-409C-BE32-E72D297353CC}">
              <c16:uniqueId val="{0000002C-B2F3-42FC-B611-F0918FE90D91}"/>
            </c:ext>
          </c:extLst>
        </c:ser>
        <c:ser>
          <c:idx val="21"/>
          <c:order val="21"/>
          <c:tx>
            <c:strRef>
              <c:f>'3.サラリースケール'!$R$8</c:f>
              <c:strCache>
                <c:ptCount val="1"/>
                <c:pt idx="0">
                  <c:v>J-3</c:v>
                </c:pt>
              </c:strCache>
            </c:strRef>
          </c:tx>
          <c:marker>
            <c:symbol val="none"/>
          </c:marker>
          <c:val>
            <c:numRef>
              <c:f>'3.サラリースケール'!$S$8:$BH$8</c:f>
              <c:numCache>
                <c:formatCode>#,##0_);[Red]\(#,##0\)</c:formatCode>
                <c:ptCount val="42"/>
                <c:pt idx="0">
                  <c:v>0</c:v>
                </c:pt>
                <c:pt idx="1">
                  <c:v>0</c:v>
                </c:pt>
                <c:pt idx="2">
                  <c:v>210200</c:v>
                </c:pt>
                <c:pt idx="3">
                  <c:v>216500</c:v>
                </c:pt>
                <c:pt idx="4">
                  <c:v>222800</c:v>
                </c:pt>
                <c:pt idx="5">
                  <c:v>229100</c:v>
                </c:pt>
                <c:pt idx="6">
                  <c:v>235400</c:v>
                </c:pt>
                <c:pt idx="7">
                  <c:v>241700</c:v>
                </c:pt>
                <c:pt idx="8">
                  <c:v>248000</c:v>
                </c:pt>
                <c:pt idx="9">
                  <c:v>254300</c:v>
                </c:pt>
                <c:pt idx="10">
                  <c:v>260600</c:v>
                </c:pt>
                <c:pt idx="11">
                  <c:v>266900</c:v>
                </c:pt>
                <c:pt idx="12">
                  <c:v>273200</c:v>
                </c:pt>
                <c:pt idx="13">
                  <c:v>279500</c:v>
                </c:pt>
                <c:pt idx="14">
                  <c:v>285800</c:v>
                </c:pt>
                <c:pt idx="15">
                  <c:v>292100</c:v>
                </c:pt>
                <c:pt idx="16">
                  <c:v>298400</c:v>
                </c:pt>
                <c:pt idx="17">
                  <c:v>304700</c:v>
                </c:pt>
                <c:pt idx="18">
                  <c:v>307850</c:v>
                </c:pt>
                <c:pt idx="19">
                  <c:v>311000</c:v>
                </c:pt>
                <c:pt idx="20">
                  <c:v>314150</c:v>
                </c:pt>
                <c:pt idx="21">
                  <c:v>317300</c:v>
                </c:pt>
                <c:pt idx="22">
                  <c:v>320450</c:v>
                </c:pt>
                <c:pt idx="23">
                  <c:v>323600</c:v>
                </c:pt>
                <c:pt idx="24">
                  <c:v>326750</c:v>
                </c:pt>
                <c:pt idx="25">
                  <c:v>329900</c:v>
                </c:pt>
                <c:pt idx="26">
                  <c:v>333050</c:v>
                </c:pt>
                <c:pt idx="27">
                  <c:v>336200</c:v>
                </c:pt>
                <c:pt idx="28">
                  <c:v>336200</c:v>
                </c:pt>
                <c:pt idx="29">
                  <c:v>336200</c:v>
                </c:pt>
                <c:pt idx="30">
                  <c:v>336200</c:v>
                </c:pt>
                <c:pt idx="31">
                  <c:v>336200</c:v>
                </c:pt>
                <c:pt idx="32">
                  <c:v>336200</c:v>
                </c:pt>
                <c:pt idx="33">
                  <c:v>336200</c:v>
                </c:pt>
                <c:pt idx="34">
                  <c:v>336200</c:v>
                </c:pt>
                <c:pt idx="35">
                  <c:v>336200</c:v>
                </c:pt>
                <c:pt idx="36">
                  <c:v>336200</c:v>
                </c:pt>
                <c:pt idx="37">
                  <c:v>336200</c:v>
                </c:pt>
                <c:pt idx="38">
                  <c:v>336200</c:v>
                </c:pt>
                <c:pt idx="39">
                  <c:v>336200</c:v>
                </c:pt>
                <c:pt idx="40">
                  <c:v>336200</c:v>
                </c:pt>
                <c:pt idx="41">
                  <c:v>336200</c:v>
                </c:pt>
              </c:numCache>
            </c:numRef>
          </c:val>
          <c:smooth val="0"/>
          <c:extLst>
            <c:ext xmlns:c16="http://schemas.microsoft.com/office/drawing/2014/chart" uri="{C3380CC4-5D6E-409C-BE32-E72D297353CC}">
              <c16:uniqueId val="{0000002D-B2F3-42FC-B611-F0918FE90D91}"/>
            </c:ext>
          </c:extLst>
        </c:ser>
        <c:ser>
          <c:idx val="22"/>
          <c:order val="22"/>
          <c:tx>
            <c:strRef>
              <c:f>'3.サラリースケール'!$R$7</c:f>
              <c:strCache>
                <c:ptCount val="1"/>
                <c:pt idx="0">
                  <c:v>J-2</c:v>
                </c:pt>
              </c:strCache>
            </c:strRef>
          </c:tx>
          <c:marker>
            <c:symbol val="none"/>
          </c:marker>
          <c:val>
            <c:numRef>
              <c:f>'3.サラリースケール'!$S$7:$BH$7</c:f>
              <c:numCache>
                <c:formatCode>#,##0_);[Red]\(#,##0\)</c:formatCode>
                <c:ptCount val="42"/>
                <c:pt idx="0">
                  <c:v>0</c:v>
                </c:pt>
                <c:pt idx="1">
                  <c:v>199300</c:v>
                </c:pt>
                <c:pt idx="2">
                  <c:v>205600</c:v>
                </c:pt>
                <c:pt idx="3">
                  <c:v>211900</c:v>
                </c:pt>
                <c:pt idx="4">
                  <c:v>218200</c:v>
                </c:pt>
                <c:pt idx="5">
                  <c:v>224500</c:v>
                </c:pt>
                <c:pt idx="6">
                  <c:v>230800</c:v>
                </c:pt>
                <c:pt idx="7">
                  <c:v>237100</c:v>
                </c:pt>
                <c:pt idx="8">
                  <c:v>243400</c:v>
                </c:pt>
                <c:pt idx="9">
                  <c:v>249700</c:v>
                </c:pt>
                <c:pt idx="10">
                  <c:v>256000</c:v>
                </c:pt>
                <c:pt idx="11">
                  <c:v>262300</c:v>
                </c:pt>
                <c:pt idx="12">
                  <c:v>268600</c:v>
                </c:pt>
                <c:pt idx="13">
                  <c:v>274900</c:v>
                </c:pt>
                <c:pt idx="14">
                  <c:v>281200</c:v>
                </c:pt>
                <c:pt idx="15">
                  <c:v>287500</c:v>
                </c:pt>
                <c:pt idx="16">
                  <c:v>293800</c:v>
                </c:pt>
                <c:pt idx="17">
                  <c:v>296950</c:v>
                </c:pt>
                <c:pt idx="18">
                  <c:v>300100</c:v>
                </c:pt>
                <c:pt idx="19">
                  <c:v>303250</c:v>
                </c:pt>
                <c:pt idx="20">
                  <c:v>306400</c:v>
                </c:pt>
                <c:pt idx="21">
                  <c:v>309550</c:v>
                </c:pt>
                <c:pt idx="22">
                  <c:v>312700</c:v>
                </c:pt>
                <c:pt idx="23">
                  <c:v>315850</c:v>
                </c:pt>
                <c:pt idx="24">
                  <c:v>319000</c:v>
                </c:pt>
                <c:pt idx="25">
                  <c:v>322150</c:v>
                </c:pt>
                <c:pt idx="26">
                  <c:v>325300</c:v>
                </c:pt>
                <c:pt idx="27">
                  <c:v>328450</c:v>
                </c:pt>
                <c:pt idx="28">
                  <c:v>328450</c:v>
                </c:pt>
                <c:pt idx="29">
                  <c:v>328450</c:v>
                </c:pt>
                <c:pt idx="30">
                  <c:v>328450</c:v>
                </c:pt>
                <c:pt idx="31">
                  <c:v>328450</c:v>
                </c:pt>
                <c:pt idx="32">
                  <c:v>328450</c:v>
                </c:pt>
                <c:pt idx="33">
                  <c:v>328450</c:v>
                </c:pt>
                <c:pt idx="34">
                  <c:v>328450</c:v>
                </c:pt>
                <c:pt idx="35">
                  <c:v>328450</c:v>
                </c:pt>
                <c:pt idx="36">
                  <c:v>328450</c:v>
                </c:pt>
                <c:pt idx="37">
                  <c:v>328450</c:v>
                </c:pt>
                <c:pt idx="38">
                  <c:v>328450</c:v>
                </c:pt>
                <c:pt idx="39">
                  <c:v>328450</c:v>
                </c:pt>
                <c:pt idx="40">
                  <c:v>328450</c:v>
                </c:pt>
                <c:pt idx="41">
                  <c:v>328450</c:v>
                </c:pt>
              </c:numCache>
            </c:numRef>
          </c:val>
          <c:smooth val="0"/>
          <c:extLst>
            <c:ext xmlns:c16="http://schemas.microsoft.com/office/drawing/2014/chart" uri="{C3380CC4-5D6E-409C-BE32-E72D297353CC}">
              <c16:uniqueId val="{0000002E-B2F3-42FC-B611-F0918FE90D91}"/>
            </c:ext>
          </c:extLst>
        </c:ser>
        <c:ser>
          <c:idx val="23"/>
          <c:order val="23"/>
          <c:tx>
            <c:strRef>
              <c:f>'3.サラリースケール'!$R$6</c:f>
              <c:strCache>
                <c:ptCount val="1"/>
                <c:pt idx="0">
                  <c:v>J-1</c:v>
                </c:pt>
              </c:strCache>
            </c:strRef>
          </c:tx>
          <c:marker>
            <c:symbol val="none"/>
          </c:marker>
          <c:val>
            <c:numRef>
              <c:f>'3.サラリースケール'!$S$6:$BH$6</c:f>
              <c:numCache>
                <c:formatCode>#,##0_);[Red]\(#,##0\)</c:formatCode>
                <c:ptCount val="42"/>
                <c:pt idx="0">
                  <c:v>188400</c:v>
                </c:pt>
                <c:pt idx="1">
                  <c:v>194700</c:v>
                </c:pt>
                <c:pt idx="2">
                  <c:v>201000</c:v>
                </c:pt>
                <c:pt idx="3">
                  <c:v>207300</c:v>
                </c:pt>
                <c:pt idx="4">
                  <c:v>213600</c:v>
                </c:pt>
                <c:pt idx="5">
                  <c:v>219900</c:v>
                </c:pt>
                <c:pt idx="6">
                  <c:v>226200</c:v>
                </c:pt>
                <c:pt idx="7">
                  <c:v>232500</c:v>
                </c:pt>
                <c:pt idx="8">
                  <c:v>238800</c:v>
                </c:pt>
                <c:pt idx="9">
                  <c:v>245100</c:v>
                </c:pt>
                <c:pt idx="10">
                  <c:v>251400</c:v>
                </c:pt>
                <c:pt idx="11">
                  <c:v>257700</c:v>
                </c:pt>
                <c:pt idx="12">
                  <c:v>264000</c:v>
                </c:pt>
                <c:pt idx="13">
                  <c:v>270300</c:v>
                </c:pt>
                <c:pt idx="14">
                  <c:v>276600</c:v>
                </c:pt>
                <c:pt idx="15">
                  <c:v>282900</c:v>
                </c:pt>
                <c:pt idx="16">
                  <c:v>286050</c:v>
                </c:pt>
                <c:pt idx="17">
                  <c:v>289200</c:v>
                </c:pt>
                <c:pt idx="18">
                  <c:v>292350</c:v>
                </c:pt>
                <c:pt idx="19">
                  <c:v>295500</c:v>
                </c:pt>
                <c:pt idx="20">
                  <c:v>298650</c:v>
                </c:pt>
                <c:pt idx="21">
                  <c:v>301800</c:v>
                </c:pt>
                <c:pt idx="22">
                  <c:v>304950</c:v>
                </c:pt>
                <c:pt idx="23">
                  <c:v>308100</c:v>
                </c:pt>
                <c:pt idx="24">
                  <c:v>311250</c:v>
                </c:pt>
                <c:pt idx="25">
                  <c:v>314400</c:v>
                </c:pt>
                <c:pt idx="26">
                  <c:v>317550</c:v>
                </c:pt>
                <c:pt idx="27">
                  <c:v>320700</c:v>
                </c:pt>
                <c:pt idx="28">
                  <c:v>320700</c:v>
                </c:pt>
                <c:pt idx="29">
                  <c:v>320700</c:v>
                </c:pt>
                <c:pt idx="30">
                  <c:v>320700</c:v>
                </c:pt>
                <c:pt idx="31">
                  <c:v>320700</c:v>
                </c:pt>
                <c:pt idx="32">
                  <c:v>320700</c:v>
                </c:pt>
                <c:pt idx="33">
                  <c:v>320700</c:v>
                </c:pt>
                <c:pt idx="34">
                  <c:v>320700</c:v>
                </c:pt>
                <c:pt idx="35">
                  <c:v>320700</c:v>
                </c:pt>
                <c:pt idx="36">
                  <c:v>320700</c:v>
                </c:pt>
                <c:pt idx="37">
                  <c:v>320700</c:v>
                </c:pt>
                <c:pt idx="38">
                  <c:v>320700</c:v>
                </c:pt>
                <c:pt idx="39">
                  <c:v>320700</c:v>
                </c:pt>
                <c:pt idx="40">
                  <c:v>320700</c:v>
                </c:pt>
                <c:pt idx="41">
                  <c:v>320700</c:v>
                </c:pt>
              </c:numCache>
            </c:numRef>
          </c:val>
          <c:smooth val="0"/>
          <c:extLst>
            <c:ext xmlns:c16="http://schemas.microsoft.com/office/drawing/2014/chart" uri="{C3380CC4-5D6E-409C-BE32-E72D297353CC}">
              <c16:uniqueId val="{0000002F-B2F3-42FC-B611-F0918FE90D91}"/>
            </c:ext>
          </c:extLst>
        </c:ser>
        <c:ser>
          <c:idx val="24"/>
          <c:order val="24"/>
          <c:tx>
            <c:strRef>
              <c:f>'3.サラリースケール'!$R$39</c:f>
              <c:strCache>
                <c:ptCount val="1"/>
                <c:pt idx="0">
                  <c:v>標準生計費修正値</c:v>
                </c:pt>
              </c:strCache>
            </c:strRef>
          </c:tx>
          <c:spPr>
            <a:ln w="34925"/>
          </c:spPr>
          <c:marker>
            <c:symbol val="none"/>
          </c:marker>
          <c:val>
            <c:numRef>
              <c:f>'3.サラリースケール'!$S$39:$BH$39</c:f>
              <c:numCache>
                <c:formatCode>#,##0_);[Red]\(#,##0\)</c:formatCode>
                <c:ptCount val="42"/>
                <c:pt idx="0">
                  <c:v>141800</c:v>
                </c:pt>
                <c:pt idx="1">
                  <c:v>143520</c:v>
                </c:pt>
                <c:pt idx="2">
                  <c:v>145360</c:v>
                </c:pt>
                <c:pt idx="3">
                  <c:v>147090</c:v>
                </c:pt>
                <c:pt idx="4">
                  <c:v>148920</c:v>
                </c:pt>
                <c:pt idx="5">
                  <c:v>150770</c:v>
                </c:pt>
                <c:pt idx="6">
                  <c:v>152610</c:v>
                </c:pt>
                <c:pt idx="7">
                  <c:v>154460</c:v>
                </c:pt>
                <c:pt idx="8">
                  <c:v>156170</c:v>
                </c:pt>
                <c:pt idx="9">
                  <c:v>158020</c:v>
                </c:pt>
                <c:pt idx="10">
                  <c:v>159740</c:v>
                </c:pt>
                <c:pt idx="11">
                  <c:v>176200</c:v>
                </c:pt>
                <c:pt idx="12">
                  <c:v>194260</c:v>
                </c:pt>
                <c:pt idx="13">
                  <c:v>212820</c:v>
                </c:pt>
                <c:pt idx="14">
                  <c:v>231740</c:v>
                </c:pt>
                <c:pt idx="15">
                  <c:v>251030</c:v>
                </c:pt>
                <c:pt idx="16">
                  <c:v>256310</c:v>
                </c:pt>
                <c:pt idx="17">
                  <c:v>260620</c:v>
                </c:pt>
                <c:pt idx="18">
                  <c:v>264670</c:v>
                </c:pt>
                <c:pt idx="19">
                  <c:v>269830</c:v>
                </c:pt>
                <c:pt idx="20">
                  <c:v>274750</c:v>
                </c:pt>
                <c:pt idx="21">
                  <c:v>279530</c:v>
                </c:pt>
                <c:pt idx="22">
                  <c:v>284450</c:v>
                </c:pt>
                <c:pt idx="23">
                  <c:v>289250</c:v>
                </c:pt>
                <c:pt idx="24">
                  <c:v>294900</c:v>
                </c:pt>
                <c:pt idx="25">
                  <c:v>300910</c:v>
                </c:pt>
                <c:pt idx="26">
                  <c:v>307300</c:v>
                </c:pt>
                <c:pt idx="27">
                  <c:v>314670</c:v>
                </c:pt>
                <c:pt idx="28">
                  <c:v>322420</c:v>
                </c:pt>
                <c:pt idx="29">
                  <c:v>330530</c:v>
                </c:pt>
                <c:pt idx="30">
                  <c:v>338630</c:v>
                </c:pt>
                <c:pt idx="31">
                  <c:v>346750</c:v>
                </c:pt>
                <c:pt idx="32">
                  <c:v>354610</c:v>
                </c:pt>
                <c:pt idx="33">
                  <c:v>361620</c:v>
                </c:pt>
                <c:pt idx="34">
                  <c:v>366650</c:v>
                </c:pt>
                <c:pt idx="35">
                  <c:v>365670</c:v>
                </c:pt>
                <c:pt idx="36">
                  <c:v>363820</c:v>
                </c:pt>
                <c:pt idx="37">
                  <c:v>348720</c:v>
                </c:pt>
                <c:pt idx="38">
                  <c:v>332490</c:v>
                </c:pt>
                <c:pt idx="39">
                  <c:v>315540</c:v>
                </c:pt>
                <c:pt idx="40">
                  <c:v>301780</c:v>
                </c:pt>
                <c:pt idx="41">
                  <c:v>288380</c:v>
                </c:pt>
              </c:numCache>
            </c:numRef>
          </c:val>
          <c:smooth val="0"/>
          <c:extLst>
            <c:ext xmlns:c16="http://schemas.microsoft.com/office/drawing/2014/chart" uri="{C3380CC4-5D6E-409C-BE32-E72D297353CC}">
              <c16:uniqueId val="{00000032-B2F3-42FC-B611-F0918FE90D91}"/>
            </c:ext>
          </c:extLst>
        </c:ser>
        <c:dLbls>
          <c:showLegendKey val="0"/>
          <c:showVal val="0"/>
          <c:showCatName val="0"/>
          <c:showSerName val="0"/>
          <c:showPercent val="0"/>
          <c:showBubbleSize val="0"/>
        </c:dLbls>
        <c:smooth val="0"/>
        <c:axId val="183032832"/>
        <c:axId val="183034624"/>
      </c:lineChart>
      <c:catAx>
        <c:axId val="183032832"/>
        <c:scaling>
          <c:orientation val="minMax"/>
        </c:scaling>
        <c:delete val="0"/>
        <c:axPos val="b"/>
        <c:numFmt formatCode="General" sourceLinked="1"/>
        <c:majorTickMark val="out"/>
        <c:minorTickMark val="none"/>
        <c:tickLblPos val="nextTo"/>
        <c:crossAx val="183034624"/>
        <c:crosses val="autoZero"/>
        <c:auto val="1"/>
        <c:lblAlgn val="ctr"/>
        <c:lblOffset val="100"/>
        <c:noMultiLvlLbl val="0"/>
      </c:catAx>
      <c:valAx>
        <c:axId val="183034624"/>
        <c:scaling>
          <c:orientation val="minMax"/>
          <c:max val="700000"/>
          <c:min val="100000"/>
        </c:scaling>
        <c:delete val="0"/>
        <c:axPos val="l"/>
        <c:majorGridlines/>
        <c:minorGridlines/>
        <c:numFmt formatCode="#,##0_);[Red]\(#,##0\)" sourceLinked="1"/>
        <c:majorTickMark val="out"/>
        <c:minorTickMark val="none"/>
        <c:tickLblPos val="nextTo"/>
        <c:crossAx val="183032832"/>
        <c:crosses val="autoZero"/>
        <c:crossBetween val="between"/>
        <c:minorUnit val="100000"/>
      </c:valAx>
    </c:plotArea>
    <c:legend>
      <c:legendPos val="r"/>
      <c:layout>
        <c:manualLayout>
          <c:xMode val="edge"/>
          <c:yMode val="edge"/>
          <c:x val="0.85697786202636228"/>
          <c:y val="2.407058300656777E-2"/>
          <c:w val="0.13473375581380101"/>
          <c:h val="0.97592941699343227"/>
        </c:manualLayout>
      </c:layout>
      <c:overlay val="0"/>
      <c:txPr>
        <a:bodyPr/>
        <a:lstStyle/>
        <a:p>
          <a:pPr>
            <a:defRPr sz="900" baseline="0"/>
          </a:pPr>
          <a:endParaRPr lang="ja-JP"/>
        </a:p>
      </c:txPr>
    </c:legend>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lineChart>
        <c:grouping val="standard"/>
        <c:varyColors val="0"/>
        <c:ser>
          <c:idx val="23"/>
          <c:order val="0"/>
          <c:tx>
            <c:strRef>
              <c:f>'8.年俸一覧表（グラフデータ）'!$Z$4</c:f>
              <c:strCache>
                <c:ptCount val="1"/>
                <c:pt idx="0">
                  <c:v>E-3-B</c:v>
                </c:pt>
              </c:strCache>
            </c:strRef>
          </c:tx>
          <c:marker>
            <c:symbol val="none"/>
          </c:marker>
          <c:val>
            <c:numRef>
              <c:f>'8.年俸一覧表（グラフデータ）'!$Z$5:$Z$46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12383820</c:v>
                </c:pt>
                <c:pt idx="35">
                  <c:v>12504780</c:v>
                </c:pt>
                <c:pt idx="36">
                  <c:v>12625740</c:v>
                </c:pt>
                <c:pt idx="37">
                  <c:v>12746700</c:v>
                </c:pt>
                <c:pt idx="38">
                  <c:v>12867660</c:v>
                </c:pt>
                <c:pt idx="39">
                  <c:v>12988620</c:v>
                </c:pt>
                <c:pt idx="40">
                  <c:v>13109580</c:v>
                </c:pt>
                <c:pt idx="41">
                  <c:v>13230540</c:v>
                </c:pt>
              </c:numCache>
            </c:numRef>
          </c:val>
          <c:smooth val="0"/>
          <c:extLst>
            <c:ext xmlns:c16="http://schemas.microsoft.com/office/drawing/2014/chart" uri="{C3380CC4-5D6E-409C-BE32-E72D297353CC}">
              <c16:uniqueId val="{00000003-9FCB-40CA-A956-3D89BE50B24E}"/>
            </c:ext>
          </c:extLst>
        </c:ser>
        <c:ser>
          <c:idx val="22"/>
          <c:order val="1"/>
          <c:tx>
            <c:strRef>
              <c:f>'8.年俸一覧表（グラフデータ）'!$Y$4</c:f>
              <c:strCache>
                <c:ptCount val="1"/>
                <c:pt idx="0">
                  <c:v>E-2-B</c:v>
                </c:pt>
              </c:strCache>
            </c:strRef>
          </c:tx>
          <c:marker>
            <c:symbol val="none"/>
          </c:marker>
          <c:val>
            <c:numRef>
              <c:f>'8.年俸一覧表（グラフデータ）'!$Y$5:$Y$46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11963910</c:v>
                </c:pt>
                <c:pt idx="33">
                  <c:v>12084870</c:v>
                </c:pt>
                <c:pt idx="34">
                  <c:v>12205830</c:v>
                </c:pt>
                <c:pt idx="35">
                  <c:v>12326790</c:v>
                </c:pt>
                <c:pt idx="36">
                  <c:v>12447750</c:v>
                </c:pt>
                <c:pt idx="37">
                  <c:v>12568710</c:v>
                </c:pt>
                <c:pt idx="38">
                  <c:v>12689670</c:v>
                </c:pt>
                <c:pt idx="39">
                  <c:v>12810630</c:v>
                </c:pt>
                <c:pt idx="40">
                  <c:v>12931590</c:v>
                </c:pt>
                <c:pt idx="41">
                  <c:v>13052550</c:v>
                </c:pt>
              </c:numCache>
            </c:numRef>
          </c:val>
          <c:smooth val="0"/>
          <c:extLst>
            <c:ext xmlns:c16="http://schemas.microsoft.com/office/drawing/2014/chart" uri="{C3380CC4-5D6E-409C-BE32-E72D297353CC}">
              <c16:uniqueId val="{00000002-9FCB-40CA-A956-3D89BE50B24E}"/>
            </c:ext>
          </c:extLst>
        </c:ser>
        <c:ser>
          <c:idx val="21"/>
          <c:order val="2"/>
          <c:tx>
            <c:strRef>
              <c:f>'8.年俸一覧表（グラフデータ）'!$X$4</c:f>
              <c:strCache>
                <c:ptCount val="1"/>
                <c:pt idx="0">
                  <c:v>E-1-B</c:v>
                </c:pt>
              </c:strCache>
            </c:strRef>
          </c:tx>
          <c:marker>
            <c:symbol val="none"/>
          </c:marker>
          <c:val>
            <c:numRef>
              <c:f>'8.年俸一覧表（グラフデータ）'!$X$5:$X$46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11544000</c:v>
                </c:pt>
                <c:pt idx="31">
                  <c:v>11664960</c:v>
                </c:pt>
                <c:pt idx="32">
                  <c:v>11785920</c:v>
                </c:pt>
                <c:pt idx="33">
                  <c:v>11906880</c:v>
                </c:pt>
                <c:pt idx="34">
                  <c:v>12027840</c:v>
                </c:pt>
                <c:pt idx="35">
                  <c:v>12148800</c:v>
                </c:pt>
                <c:pt idx="36">
                  <c:v>12269760</c:v>
                </c:pt>
                <c:pt idx="37">
                  <c:v>12390720</c:v>
                </c:pt>
                <c:pt idx="38">
                  <c:v>12511680</c:v>
                </c:pt>
                <c:pt idx="39">
                  <c:v>12632640</c:v>
                </c:pt>
                <c:pt idx="40">
                  <c:v>12753600</c:v>
                </c:pt>
                <c:pt idx="41">
                  <c:v>12874560</c:v>
                </c:pt>
              </c:numCache>
            </c:numRef>
          </c:val>
          <c:smooth val="0"/>
          <c:extLst>
            <c:ext xmlns:c16="http://schemas.microsoft.com/office/drawing/2014/chart" uri="{C3380CC4-5D6E-409C-BE32-E72D297353CC}">
              <c16:uniqueId val="{00000001-9FCB-40CA-A956-3D89BE50B24E}"/>
            </c:ext>
          </c:extLst>
        </c:ser>
        <c:ser>
          <c:idx val="20"/>
          <c:order val="3"/>
          <c:tx>
            <c:strRef>
              <c:f>'8.年俸一覧表（グラフデータ）'!$W$4</c:f>
              <c:strCache>
                <c:ptCount val="1"/>
                <c:pt idx="0">
                  <c:v>M-4-B</c:v>
                </c:pt>
              </c:strCache>
            </c:strRef>
          </c:tx>
          <c:marker>
            <c:symbol val="none"/>
          </c:marker>
          <c:val>
            <c:numRef>
              <c:f>'8.年俸一覧表（グラフデータ）'!$W$5:$W$46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9720780</c:v>
                </c:pt>
                <c:pt idx="29">
                  <c:v>9830400</c:v>
                </c:pt>
                <c:pt idx="30">
                  <c:v>9940020</c:v>
                </c:pt>
                <c:pt idx="31">
                  <c:v>10049640</c:v>
                </c:pt>
                <c:pt idx="32">
                  <c:v>10159260</c:v>
                </c:pt>
                <c:pt idx="33">
                  <c:v>10268880</c:v>
                </c:pt>
                <c:pt idx="34">
                  <c:v>10378500</c:v>
                </c:pt>
                <c:pt idx="35">
                  <c:v>10488120</c:v>
                </c:pt>
                <c:pt idx="36">
                  <c:v>10597740</c:v>
                </c:pt>
                <c:pt idx="37">
                  <c:v>10707360</c:v>
                </c:pt>
                <c:pt idx="38">
                  <c:v>10816980</c:v>
                </c:pt>
                <c:pt idx="39">
                  <c:v>10926600</c:v>
                </c:pt>
                <c:pt idx="40">
                  <c:v>11036220</c:v>
                </c:pt>
                <c:pt idx="41">
                  <c:v>11145840</c:v>
                </c:pt>
              </c:numCache>
            </c:numRef>
          </c:val>
          <c:smooth val="0"/>
          <c:extLst>
            <c:ext xmlns:c16="http://schemas.microsoft.com/office/drawing/2014/chart" uri="{C3380CC4-5D6E-409C-BE32-E72D297353CC}">
              <c16:uniqueId val="{00000000-9FCB-40CA-A956-3D89BE50B24E}"/>
            </c:ext>
          </c:extLst>
        </c:ser>
        <c:ser>
          <c:idx val="19"/>
          <c:order val="4"/>
          <c:tx>
            <c:strRef>
              <c:f>'8.年俸一覧表（グラフデータ）'!$V$4</c:f>
              <c:strCache>
                <c:ptCount val="1"/>
                <c:pt idx="0">
                  <c:v>M-3-B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'8.年俸一覧表（グラフデータ）'!$V$5:$V$46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9393660</c:v>
                </c:pt>
                <c:pt idx="27">
                  <c:v>9503280</c:v>
                </c:pt>
                <c:pt idx="28">
                  <c:v>9612900</c:v>
                </c:pt>
                <c:pt idx="29">
                  <c:v>9722520</c:v>
                </c:pt>
                <c:pt idx="30">
                  <c:v>9832140</c:v>
                </c:pt>
                <c:pt idx="31">
                  <c:v>9941760</c:v>
                </c:pt>
                <c:pt idx="32">
                  <c:v>10051380</c:v>
                </c:pt>
                <c:pt idx="33">
                  <c:v>10161000</c:v>
                </c:pt>
                <c:pt idx="34">
                  <c:v>10270620</c:v>
                </c:pt>
                <c:pt idx="35">
                  <c:v>10380240</c:v>
                </c:pt>
                <c:pt idx="36">
                  <c:v>10489860</c:v>
                </c:pt>
                <c:pt idx="37">
                  <c:v>10599480</c:v>
                </c:pt>
                <c:pt idx="38">
                  <c:v>10709100</c:v>
                </c:pt>
                <c:pt idx="39">
                  <c:v>10818720</c:v>
                </c:pt>
                <c:pt idx="40">
                  <c:v>10928340</c:v>
                </c:pt>
                <c:pt idx="41">
                  <c:v>11037960</c:v>
                </c:pt>
              </c:numCache>
            </c:numRef>
          </c:val>
          <c:smooth val="0"/>
          <c:extLst>
            <c:ext xmlns:c16="http://schemas.microsoft.com/office/drawing/2014/chart" uri="{C3380CC4-5D6E-409C-BE32-E72D297353CC}">
              <c16:uniqueId val="{00000000-DCBE-4098-B044-119BF997A674}"/>
            </c:ext>
          </c:extLst>
        </c:ser>
        <c:ser>
          <c:idx val="18"/>
          <c:order val="5"/>
          <c:tx>
            <c:strRef>
              <c:f>'8.年俸一覧表（グラフデータ）'!$U$4</c:f>
              <c:strCache>
                <c:ptCount val="1"/>
                <c:pt idx="0">
                  <c:v>M-2-B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'8.年俸一覧表（グラフデータ）'!$U$5:$U$46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9066540</c:v>
                </c:pt>
                <c:pt idx="25">
                  <c:v>9176160</c:v>
                </c:pt>
                <c:pt idx="26">
                  <c:v>9285780</c:v>
                </c:pt>
                <c:pt idx="27">
                  <c:v>9395400</c:v>
                </c:pt>
                <c:pt idx="28">
                  <c:v>9505020</c:v>
                </c:pt>
                <c:pt idx="29">
                  <c:v>9614640</c:v>
                </c:pt>
                <c:pt idx="30">
                  <c:v>9724260</c:v>
                </c:pt>
                <c:pt idx="31">
                  <c:v>9833880</c:v>
                </c:pt>
                <c:pt idx="32">
                  <c:v>9943500</c:v>
                </c:pt>
                <c:pt idx="33">
                  <c:v>10053120</c:v>
                </c:pt>
                <c:pt idx="34">
                  <c:v>10162740</c:v>
                </c:pt>
                <c:pt idx="35">
                  <c:v>10272360</c:v>
                </c:pt>
                <c:pt idx="36">
                  <c:v>10381980</c:v>
                </c:pt>
                <c:pt idx="37">
                  <c:v>10491600</c:v>
                </c:pt>
                <c:pt idx="38">
                  <c:v>10601220</c:v>
                </c:pt>
                <c:pt idx="39">
                  <c:v>10710840</c:v>
                </c:pt>
                <c:pt idx="40">
                  <c:v>10710840</c:v>
                </c:pt>
                <c:pt idx="41">
                  <c:v>10710840</c:v>
                </c:pt>
              </c:numCache>
            </c:numRef>
          </c:val>
          <c:smooth val="0"/>
          <c:extLst>
            <c:ext xmlns:c16="http://schemas.microsoft.com/office/drawing/2014/chart" uri="{C3380CC4-5D6E-409C-BE32-E72D297353CC}">
              <c16:uniqueId val="{00000001-DCBE-4098-B044-119BF997A674}"/>
            </c:ext>
          </c:extLst>
        </c:ser>
        <c:ser>
          <c:idx val="17"/>
          <c:order val="6"/>
          <c:tx>
            <c:strRef>
              <c:f>'8.年俸一覧表（グラフデータ）'!$T$4</c:f>
              <c:strCache>
                <c:ptCount val="1"/>
                <c:pt idx="0">
                  <c:v>M-1-B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'8.年俸一覧表（グラフデータ）'!$T$5:$T$46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8700450</c:v>
                </c:pt>
                <c:pt idx="23">
                  <c:v>8810070</c:v>
                </c:pt>
                <c:pt idx="24">
                  <c:v>8919690</c:v>
                </c:pt>
                <c:pt idx="25">
                  <c:v>9029310</c:v>
                </c:pt>
                <c:pt idx="26">
                  <c:v>9138930</c:v>
                </c:pt>
                <c:pt idx="27">
                  <c:v>9248550</c:v>
                </c:pt>
                <c:pt idx="28">
                  <c:v>9358170</c:v>
                </c:pt>
                <c:pt idx="29">
                  <c:v>9467790</c:v>
                </c:pt>
                <c:pt idx="30">
                  <c:v>9577410</c:v>
                </c:pt>
                <c:pt idx="31">
                  <c:v>9687030</c:v>
                </c:pt>
                <c:pt idx="32">
                  <c:v>9796650</c:v>
                </c:pt>
                <c:pt idx="33">
                  <c:v>9906270</c:v>
                </c:pt>
                <c:pt idx="34">
                  <c:v>10015890</c:v>
                </c:pt>
                <c:pt idx="35">
                  <c:v>10125510</c:v>
                </c:pt>
                <c:pt idx="36">
                  <c:v>10235130</c:v>
                </c:pt>
                <c:pt idx="37">
                  <c:v>10344750</c:v>
                </c:pt>
                <c:pt idx="38">
                  <c:v>10344750</c:v>
                </c:pt>
                <c:pt idx="39">
                  <c:v>10344750</c:v>
                </c:pt>
                <c:pt idx="40">
                  <c:v>10344750</c:v>
                </c:pt>
                <c:pt idx="41">
                  <c:v>10344750</c:v>
                </c:pt>
              </c:numCache>
            </c:numRef>
          </c:val>
          <c:smooth val="0"/>
          <c:extLst>
            <c:ext xmlns:c16="http://schemas.microsoft.com/office/drawing/2014/chart" uri="{C3380CC4-5D6E-409C-BE32-E72D297353CC}">
              <c16:uniqueId val="{00000002-DCBE-4098-B044-119BF997A674}"/>
            </c:ext>
          </c:extLst>
        </c:ser>
        <c:ser>
          <c:idx val="16"/>
          <c:order val="7"/>
          <c:tx>
            <c:strRef>
              <c:f>'8.年俸一覧表（グラフデータ）'!$S$4</c:f>
              <c:strCache>
                <c:ptCount val="1"/>
                <c:pt idx="0">
                  <c:v>S-5-B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'8.年俸一覧表（グラフデータ）'!$S$5:$S$46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7035090</c:v>
                </c:pt>
                <c:pt idx="21">
                  <c:v>7122030</c:v>
                </c:pt>
                <c:pt idx="22">
                  <c:v>7208970</c:v>
                </c:pt>
                <c:pt idx="23">
                  <c:v>7295910</c:v>
                </c:pt>
                <c:pt idx="24">
                  <c:v>7382850</c:v>
                </c:pt>
                <c:pt idx="25">
                  <c:v>7469790</c:v>
                </c:pt>
                <c:pt idx="26">
                  <c:v>7556730</c:v>
                </c:pt>
                <c:pt idx="27">
                  <c:v>7643670</c:v>
                </c:pt>
                <c:pt idx="28">
                  <c:v>7730610</c:v>
                </c:pt>
                <c:pt idx="29">
                  <c:v>7817550</c:v>
                </c:pt>
                <c:pt idx="30">
                  <c:v>7904490</c:v>
                </c:pt>
                <c:pt idx="31">
                  <c:v>7991430</c:v>
                </c:pt>
                <c:pt idx="32">
                  <c:v>8078370</c:v>
                </c:pt>
                <c:pt idx="33">
                  <c:v>8165310</c:v>
                </c:pt>
                <c:pt idx="34">
                  <c:v>8252250</c:v>
                </c:pt>
                <c:pt idx="35">
                  <c:v>8339190</c:v>
                </c:pt>
                <c:pt idx="36">
                  <c:v>8426130</c:v>
                </c:pt>
                <c:pt idx="37">
                  <c:v>8513070</c:v>
                </c:pt>
                <c:pt idx="38">
                  <c:v>8600010</c:v>
                </c:pt>
                <c:pt idx="39">
                  <c:v>8686950</c:v>
                </c:pt>
                <c:pt idx="40">
                  <c:v>8773890</c:v>
                </c:pt>
                <c:pt idx="41">
                  <c:v>8773890</c:v>
                </c:pt>
              </c:numCache>
            </c:numRef>
          </c:val>
          <c:smooth val="0"/>
          <c:extLst>
            <c:ext xmlns:c16="http://schemas.microsoft.com/office/drawing/2014/chart" uri="{C3380CC4-5D6E-409C-BE32-E72D297353CC}">
              <c16:uniqueId val="{00000003-DCBE-4098-B044-119BF997A674}"/>
            </c:ext>
          </c:extLst>
        </c:ser>
        <c:ser>
          <c:idx val="15"/>
          <c:order val="8"/>
          <c:tx>
            <c:strRef>
              <c:f>'8.年俸一覧表（グラフデータ）'!$R$4</c:f>
              <c:strCache>
                <c:ptCount val="1"/>
                <c:pt idx="0">
                  <c:v>S-4-B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'8.年俸一覧表（グラフデータ）'!$R$5:$R$46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6779730</c:v>
                </c:pt>
                <c:pt idx="19">
                  <c:v>6866670</c:v>
                </c:pt>
                <c:pt idx="20">
                  <c:v>6953610</c:v>
                </c:pt>
                <c:pt idx="21">
                  <c:v>7040550</c:v>
                </c:pt>
                <c:pt idx="22">
                  <c:v>7127490</c:v>
                </c:pt>
                <c:pt idx="23">
                  <c:v>7214430</c:v>
                </c:pt>
                <c:pt idx="24">
                  <c:v>7301370</c:v>
                </c:pt>
                <c:pt idx="25">
                  <c:v>7388310</c:v>
                </c:pt>
                <c:pt idx="26">
                  <c:v>7475250</c:v>
                </c:pt>
                <c:pt idx="27">
                  <c:v>7562190</c:v>
                </c:pt>
                <c:pt idx="28">
                  <c:v>7649130</c:v>
                </c:pt>
                <c:pt idx="29">
                  <c:v>7736070</c:v>
                </c:pt>
                <c:pt idx="30">
                  <c:v>7823010</c:v>
                </c:pt>
                <c:pt idx="31">
                  <c:v>7909950</c:v>
                </c:pt>
                <c:pt idx="32">
                  <c:v>7996890</c:v>
                </c:pt>
                <c:pt idx="33">
                  <c:v>8083830</c:v>
                </c:pt>
                <c:pt idx="34">
                  <c:v>8170770</c:v>
                </c:pt>
                <c:pt idx="35">
                  <c:v>8257710</c:v>
                </c:pt>
                <c:pt idx="36">
                  <c:v>8344650</c:v>
                </c:pt>
                <c:pt idx="37">
                  <c:v>8431590</c:v>
                </c:pt>
                <c:pt idx="38">
                  <c:v>8518530</c:v>
                </c:pt>
                <c:pt idx="39">
                  <c:v>8518530</c:v>
                </c:pt>
                <c:pt idx="40">
                  <c:v>8518530</c:v>
                </c:pt>
                <c:pt idx="41">
                  <c:v>8518530</c:v>
                </c:pt>
              </c:numCache>
            </c:numRef>
          </c:val>
          <c:smooth val="0"/>
          <c:extLst>
            <c:ext xmlns:c16="http://schemas.microsoft.com/office/drawing/2014/chart" uri="{C3380CC4-5D6E-409C-BE32-E72D297353CC}">
              <c16:uniqueId val="{00000004-DCBE-4098-B044-119BF997A674}"/>
            </c:ext>
          </c:extLst>
        </c:ser>
        <c:ser>
          <c:idx val="14"/>
          <c:order val="9"/>
          <c:tx>
            <c:strRef>
              <c:f>'8.年俸一覧表（グラフデータ）'!$Q$4</c:f>
              <c:strCache>
                <c:ptCount val="1"/>
                <c:pt idx="0">
                  <c:v>S-3-B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'8.年俸一覧表（グラフデータ）'!$Q$5:$Q$46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6497970</c:v>
                </c:pt>
                <c:pt idx="17">
                  <c:v>6584910</c:v>
                </c:pt>
                <c:pt idx="18">
                  <c:v>6671850</c:v>
                </c:pt>
                <c:pt idx="19">
                  <c:v>6758790</c:v>
                </c:pt>
                <c:pt idx="20">
                  <c:v>6845730</c:v>
                </c:pt>
                <c:pt idx="21">
                  <c:v>6932670</c:v>
                </c:pt>
                <c:pt idx="22">
                  <c:v>7019610</c:v>
                </c:pt>
                <c:pt idx="23">
                  <c:v>7106550</c:v>
                </c:pt>
                <c:pt idx="24">
                  <c:v>7193490</c:v>
                </c:pt>
                <c:pt idx="25">
                  <c:v>7280430</c:v>
                </c:pt>
                <c:pt idx="26">
                  <c:v>7367370</c:v>
                </c:pt>
                <c:pt idx="27">
                  <c:v>7454310</c:v>
                </c:pt>
                <c:pt idx="28">
                  <c:v>7541250</c:v>
                </c:pt>
                <c:pt idx="29">
                  <c:v>7628190</c:v>
                </c:pt>
                <c:pt idx="30">
                  <c:v>7715130</c:v>
                </c:pt>
                <c:pt idx="31">
                  <c:v>7802070</c:v>
                </c:pt>
                <c:pt idx="32">
                  <c:v>7889010</c:v>
                </c:pt>
                <c:pt idx="33">
                  <c:v>7975950</c:v>
                </c:pt>
                <c:pt idx="34">
                  <c:v>8062890</c:v>
                </c:pt>
                <c:pt idx="35">
                  <c:v>8149830</c:v>
                </c:pt>
                <c:pt idx="36">
                  <c:v>8236770</c:v>
                </c:pt>
                <c:pt idx="37">
                  <c:v>8280240</c:v>
                </c:pt>
                <c:pt idx="38">
                  <c:v>8280240</c:v>
                </c:pt>
                <c:pt idx="39">
                  <c:v>8280240</c:v>
                </c:pt>
                <c:pt idx="40">
                  <c:v>8280240</c:v>
                </c:pt>
                <c:pt idx="41">
                  <c:v>8280240</c:v>
                </c:pt>
              </c:numCache>
            </c:numRef>
          </c:val>
          <c:smooth val="0"/>
          <c:extLst>
            <c:ext xmlns:c16="http://schemas.microsoft.com/office/drawing/2014/chart" uri="{C3380CC4-5D6E-409C-BE32-E72D297353CC}">
              <c16:uniqueId val="{00000005-DCBE-4098-B044-119BF997A674}"/>
            </c:ext>
          </c:extLst>
        </c:ser>
        <c:ser>
          <c:idx val="13"/>
          <c:order val="10"/>
          <c:tx>
            <c:strRef>
              <c:f>'8.年俸一覧表（グラフデータ）'!$P$4</c:f>
              <c:strCache>
                <c:ptCount val="1"/>
                <c:pt idx="0">
                  <c:v>S-2-B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'8.年俸一覧表（グラフデータ）'!$P$5:$P$46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6219510</c:v>
                </c:pt>
                <c:pt idx="15">
                  <c:v>6306450</c:v>
                </c:pt>
                <c:pt idx="16">
                  <c:v>6393390</c:v>
                </c:pt>
                <c:pt idx="17">
                  <c:v>6480330</c:v>
                </c:pt>
                <c:pt idx="18">
                  <c:v>6567270</c:v>
                </c:pt>
                <c:pt idx="19">
                  <c:v>6654210</c:v>
                </c:pt>
                <c:pt idx="20">
                  <c:v>6741150</c:v>
                </c:pt>
                <c:pt idx="21">
                  <c:v>6828090</c:v>
                </c:pt>
                <c:pt idx="22">
                  <c:v>6915030</c:v>
                </c:pt>
                <c:pt idx="23">
                  <c:v>7001970</c:v>
                </c:pt>
                <c:pt idx="24">
                  <c:v>7088910</c:v>
                </c:pt>
                <c:pt idx="25">
                  <c:v>7175850</c:v>
                </c:pt>
                <c:pt idx="26">
                  <c:v>7262790</c:v>
                </c:pt>
                <c:pt idx="27">
                  <c:v>7349730</c:v>
                </c:pt>
                <c:pt idx="28">
                  <c:v>7436670</c:v>
                </c:pt>
                <c:pt idx="29">
                  <c:v>7523610</c:v>
                </c:pt>
                <c:pt idx="30">
                  <c:v>7610550</c:v>
                </c:pt>
                <c:pt idx="31">
                  <c:v>7697490</c:v>
                </c:pt>
                <c:pt idx="32">
                  <c:v>7784430</c:v>
                </c:pt>
                <c:pt idx="33">
                  <c:v>7871370</c:v>
                </c:pt>
                <c:pt idx="34">
                  <c:v>7958310</c:v>
                </c:pt>
                <c:pt idx="35">
                  <c:v>8001780</c:v>
                </c:pt>
                <c:pt idx="36">
                  <c:v>8045250</c:v>
                </c:pt>
                <c:pt idx="37">
                  <c:v>8088720</c:v>
                </c:pt>
                <c:pt idx="38">
                  <c:v>8088720</c:v>
                </c:pt>
                <c:pt idx="39">
                  <c:v>8088720</c:v>
                </c:pt>
                <c:pt idx="40">
                  <c:v>8088720</c:v>
                </c:pt>
                <c:pt idx="41">
                  <c:v>8088720</c:v>
                </c:pt>
              </c:numCache>
            </c:numRef>
          </c:val>
          <c:smooth val="0"/>
          <c:extLst>
            <c:ext xmlns:c16="http://schemas.microsoft.com/office/drawing/2014/chart" uri="{C3380CC4-5D6E-409C-BE32-E72D297353CC}">
              <c16:uniqueId val="{00000006-DCBE-4098-B044-119BF997A674}"/>
            </c:ext>
          </c:extLst>
        </c:ser>
        <c:ser>
          <c:idx val="12"/>
          <c:order val="11"/>
          <c:tx>
            <c:strRef>
              <c:f>'8.年俸一覧表（グラフデータ）'!$O$4</c:f>
              <c:strCache>
                <c:ptCount val="1"/>
                <c:pt idx="0">
                  <c:v>S-1-B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'8.年俸一覧表（グラフデータ）'!$O$5:$O$46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5965800</c:v>
                </c:pt>
                <c:pt idx="13">
                  <c:v>6052740</c:v>
                </c:pt>
                <c:pt idx="14">
                  <c:v>6139680</c:v>
                </c:pt>
                <c:pt idx="15">
                  <c:v>6226620</c:v>
                </c:pt>
                <c:pt idx="16">
                  <c:v>6313560</c:v>
                </c:pt>
                <c:pt idx="17">
                  <c:v>6400500</c:v>
                </c:pt>
                <c:pt idx="18">
                  <c:v>6487440</c:v>
                </c:pt>
                <c:pt idx="19">
                  <c:v>6574380</c:v>
                </c:pt>
                <c:pt idx="20">
                  <c:v>6661320</c:v>
                </c:pt>
                <c:pt idx="21">
                  <c:v>6748260</c:v>
                </c:pt>
                <c:pt idx="22">
                  <c:v>6835200</c:v>
                </c:pt>
                <c:pt idx="23">
                  <c:v>6922140</c:v>
                </c:pt>
                <c:pt idx="24">
                  <c:v>7009080</c:v>
                </c:pt>
                <c:pt idx="25">
                  <c:v>7096020</c:v>
                </c:pt>
                <c:pt idx="26">
                  <c:v>7182960</c:v>
                </c:pt>
                <c:pt idx="27">
                  <c:v>7269900</c:v>
                </c:pt>
                <c:pt idx="28">
                  <c:v>7356840</c:v>
                </c:pt>
                <c:pt idx="29">
                  <c:v>7443780</c:v>
                </c:pt>
                <c:pt idx="30">
                  <c:v>7530720</c:v>
                </c:pt>
                <c:pt idx="31">
                  <c:v>7617660</c:v>
                </c:pt>
                <c:pt idx="32">
                  <c:v>7704600</c:v>
                </c:pt>
                <c:pt idx="33">
                  <c:v>7748070</c:v>
                </c:pt>
                <c:pt idx="34">
                  <c:v>7791540</c:v>
                </c:pt>
                <c:pt idx="35">
                  <c:v>7835010</c:v>
                </c:pt>
                <c:pt idx="36">
                  <c:v>7878480</c:v>
                </c:pt>
                <c:pt idx="37">
                  <c:v>7921950</c:v>
                </c:pt>
                <c:pt idx="38">
                  <c:v>7921950</c:v>
                </c:pt>
                <c:pt idx="39">
                  <c:v>7921950</c:v>
                </c:pt>
                <c:pt idx="40">
                  <c:v>7921950</c:v>
                </c:pt>
                <c:pt idx="41">
                  <c:v>7921950</c:v>
                </c:pt>
              </c:numCache>
            </c:numRef>
          </c:val>
          <c:smooth val="0"/>
          <c:extLst>
            <c:ext xmlns:c16="http://schemas.microsoft.com/office/drawing/2014/chart" uri="{C3380CC4-5D6E-409C-BE32-E72D297353CC}">
              <c16:uniqueId val="{00000007-DCBE-4098-B044-119BF997A674}"/>
            </c:ext>
          </c:extLst>
        </c:ser>
        <c:ser>
          <c:idx val="11"/>
          <c:order val="12"/>
          <c:tx>
            <c:strRef>
              <c:f>'8.年俸一覧表（グラフデータ）'!$N$4</c:f>
              <c:strCache>
                <c:ptCount val="1"/>
                <c:pt idx="0">
                  <c:v>L-4-B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'8.年俸一覧表（グラフデータ）'!$N$5:$N$46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5688570</c:v>
                </c:pt>
                <c:pt idx="12">
                  <c:v>5773620</c:v>
                </c:pt>
                <c:pt idx="13">
                  <c:v>5858670</c:v>
                </c:pt>
                <c:pt idx="14">
                  <c:v>5943720</c:v>
                </c:pt>
                <c:pt idx="15">
                  <c:v>6028770</c:v>
                </c:pt>
                <c:pt idx="16">
                  <c:v>6113820</c:v>
                </c:pt>
                <c:pt idx="17">
                  <c:v>6198870</c:v>
                </c:pt>
                <c:pt idx="18">
                  <c:v>6283920</c:v>
                </c:pt>
                <c:pt idx="19">
                  <c:v>6368970</c:v>
                </c:pt>
                <c:pt idx="20">
                  <c:v>6454020</c:v>
                </c:pt>
                <c:pt idx="21">
                  <c:v>6539070</c:v>
                </c:pt>
                <c:pt idx="22">
                  <c:v>6624120</c:v>
                </c:pt>
                <c:pt idx="23">
                  <c:v>6709170</c:v>
                </c:pt>
                <c:pt idx="24">
                  <c:v>6794220</c:v>
                </c:pt>
                <c:pt idx="25">
                  <c:v>6879270</c:v>
                </c:pt>
                <c:pt idx="26">
                  <c:v>6964320</c:v>
                </c:pt>
                <c:pt idx="27">
                  <c:v>7049370</c:v>
                </c:pt>
                <c:pt idx="28">
                  <c:v>7134420</c:v>
                </c:pt>
                <c:pt idx="29">
                  <c:v>7219470</c:v>
                </c:pt>
                <c:pt idx="30">
                  <c:v>7304520</c:v>
                </c:pt>
                <c:pt idx="31">
                  <c:v>7389570</c:v>
                </c:pt>
                <c:pt idx="32">
                  <c:v>7432100</c:v>
                </c:pt>
                <c:pt idx="33">
                  <c:v>7474620</c:v>
                </c:pt>
                <c:pt idx="34">
                  <c:v>7517150</c:v>
                </c:pt>
                <c:pt idx="35">
                  <c:v>7559670</c:v>
                </c:pt>
                <c:pt idx="36">
                  <c:v>7602200</c:v>
                </c:pt>
                <c:pt idx="37">
                  <c:v>7644720</c:v>
                </c:pt>
                <c:pt idx="38">
                  <c:v>7644720</c:v>
                </c:pt>
                <c:pt idx="39">
                  <c:v>7644720</c:v>
                </c:pt>
                <c:pt idx="40">
                  <c:v>7644720</c:v>
                </c:pt>
                <c:pt idx="41">
                  <c:v>7644720</c:v>
                </c:pt>
              </c:numCache>
            </c:numRef>
          </c:val>
          <c:smooth val="0"/>
          <c:extLst>
            <c:ext xmlns:c16="http://schemas.microsoft.com/office/drawing/2014/chart" uri="{C3380CC4-5D6E-409C-BE32-E72D297353CC}">
              <c16:uniqueId val="{00000008-DCBE-4098-B044-119BF997A674}"/>
            </c:ext>
          </c:extLst>
        </c:ser>
        <c:ser>
          <c:idx val="10"/>
          <c:order val="13"/>
          <c:tx>
            <c:strRef>
              <c:f>'8.年俸一覧表（グラフデータ）'!$M$4</c:f>
              <c:strCache>
                <c:ptCount val="1"/>
                <c:pt idx="0">
                  <c:v>L-3-B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'8.年俸一覧表（グラフデータ）'!$M$5:$M$46</c:f>
              <c:numCache>
                <c:formatCode>#,##0_);[Red]\(#,##0\)</c:formatCode>
                <c:ptCount val="42"/>
                <c:pt idx="0">
                  <c:v>0</c:v>
                </c:pt>
                <c:pt idx="1">
                  <c:v>0</c:v>
                </c:pt>
                <c:pt idx="2">
                  <c:v>0</c:v>
                </c:pt>
                <c:pt idx="3">
                  <c:v>0</c:v>
                </c:pt>
                <c:pt idx="4">
                  <c:v>0</c:v>
                </c:pt>
                <c:pt idx="5">
                  <c:v>0</c:v>
                </c:pt>
                <c:pt idx="6">
                  <c:v>0</c:v>
                </c:pt>
                <c:pt idx="7">
                  <c:v>0</c:v>
                </c:pt>
                <c:pt idx="8">
                  <c:v>0</c:v>
                </c:pt>
                <c:pt idx="9">
                  <c:v>0</c:v>
                </c:pt>
                <c:pt idx="10">
                  <c:v>5532180</c:v>
                </c:pt>
                <c:pt idx="11">
                  <c:v>5617230</c:v>
                </c:pt>
                <c:pt idx="12">
                  <c:v>5702280</c:v>
                </c:pt>
                <c:pt idx="13">
                  <c:v>5787330</c:v>
                </c:pt>
                <c:pt idx="14">
                  <c:v>5872380</c:v>
                </c:pt>
                <c:pt idx="15">
                  <c:v>5957430</c:v>
                </c:pt>
                <c:pt idx="16">
                  <c:v>6042480</c:v>
                </c:pt>
                <c:pt idx="17">
                  <c:v>6127530</c:v>
                </c:pt>
                <c:pt idx="18">
                  <c:v>6212580</c:v>
                </c:pt>
                <c:pt idx="19">
                  <c:v>6297630</c:v>
                </c:pt>
                <c:pt idx="20">
                  <c:v>6382680</c:v>
                </c:pt>
                <c:pt idx="21">
                  <c:v>6467730</c:v>
                </c:pt>
                <c:pt idx="22">
                  <c:v>6552780</c:v>
                </c:pt>
                <c:pt idx="23">
                  <c:v>6637830</c:v>
                </c:pt>
                <c:pt idx="24">
                  <c:v>6722880</c:v>
                </c:pt>
                <c:pt idx="25">
                  <c:v>6807930</c:v>
                </c:pt>
                <c:pt idx="26">
                  <c:v>6892980</c:v>
                </c:pt>
                <c:pt idx="27">
                  <c:v>6978030</c:v>
                </c:pt>
                <c:pt idx="28">
                  <c:v>7063080</c:v>
                </c:pt>
                <c:pt idx="29">
                  <c:v>7148130</c:v>
                </c:pt>
                <c:pt idx="30">
                  <c:v>7233180</c:v>
                </c:pt>
                <c:pt idx="31">
                  <c:v>7275710</c:v>
                </c:pt>
                <c:pt idx="32">
                  <c:v>7318230</c:v>
                </c:pt>
                <c:pt idx="33">
                  <c:v>7360760</c:v>
                </c:pt>
                <c:pt idx="34">
                  <c:v>7403280</c:v>
                </c:pt>
                <c:pt idx="35">
                  <c:v>7445810</c:v>
                </c:pt>
                <c:pt idx="36">
                  <c:v>7488330</c:v>
                </c:pt>
                <c:pt idx="37">
                  <c:v>7530860</c:v>
                </c:pt>
                <c:pt idx="38">
                  <c:v>7530860</c:v>
                </c:pt>
                <c:pt idx="39">
                  <c:v>7530860</c:v>
                </c:pt>
                <c:pt idx="40">
                  <c:v>7530860</c:v>
                </c:pt>
                <c:pt idx="41">
                  <c:v>7530860</c:v>
                </c:pt>
              </c:numCache>
            </c:numRef>
          </c:val>
          <c:smooth val="0"/>
          <c:extLst>
            <c:ext xmlns:c16="http://schemas.microsoft.com/office/drawing/2014/chart" uri="{C3380CC4-5D6E-409C-BE32-E72D297353CC}">
              <c16:uniqueId val="{00000009-DCBE-4098-B044-119BF997A674}"/>
            </c:ext>
          </c:extLst>
        </c:ser>
        <c:ser>
          <c:idx val="9"/>
          <c:order val="14"/>
          <c:tx>
            <c:strRef>
              <c:f>'8.年俸一覧表（グラフデータ）'!$L$4</c:f>
              <c:strCache>
                <c:ptCount val="1"/>
                <c:pt idx="0">
                  <c:v>L-2-B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'8.年俸一覧表（グラフデータ）'!$L$5:$L$46</c:f>
              <c:numCache>
                <c:formatCode>#,##0_);[Red]\(#,##0\)</c:formatCode>
                <c:ptCount val="42"/>
                <c:pt idx="0">
                  <c:v>0</c:v>
                </c:pt>
                <c:pt idx="1">
                  <c:v>0</c:v>
                </c:pt>
                <c:pt idx="2">
                  <c:v>0</c:v>
                </c:pt>
                <c:pt idx="3">
                  <c:v>0</c:v>
                </c:pt>
                <c:pt idx="4">
                  <c:v>0</c:v>
                </c:pt>
                <c:pt idx="5">
                  <c:v>0</c:v>
                </c:pt>
                <c:pt idx="6">
                  <c:v>0</c:v>
                </c:pt>
                <c:pt idx="7">
                  <c:v>0</c:v>
                </c:pt>
                <c:pt idx="8">
                  <c:v>0</c:v>
                </c:pt>
                <c:pt idx="9">
                  <c:v>5329590</c:v>
                </c:pt>
                <c:pt idx="10">
                  <c:v>5414640</c:v>
                </c:pt>
                <c:pt idx="11">
                  <c:v>5499690</c:v>
                </c:pt>
                <c:pt idx="12">
                  <c:v>5584740</c:v>
                </c:pt>
                <c:pt idx="13">
                  <c:v>5669790</c:v>
                </c:pt>
                <c:pt idx="14">
                  <c:v>5754840</c:v>
                </c:pt>
                <c:pt idx="15">
                  <c:v>5839890</c:v>
                </c:pt>
                <c:pt idx="16">
                  <c:v>5924940</c:v>
                </c:pt>
                <c:pt idx="17">
                  <c:v>6009990</c:v>
                </c:pt>
                <c:pt idx="18">
                  <c:v>6095040</c:v>
                </c:pt>
                <c:pt idx="19">
                  <c:v>6180090</c:v>
                </c:pt>
                <c:pt idx="20">
                  <c:v>6265140</c:v>
                </c:pt>
                <c:pt idx="21">
                  <c:v>6350190</c:v>
                </c:pt>
                <c:pt idx="22">
                  <c:v>6435240</c:v>
                </c:pt>
                <c:pt idx="23">
                  <c:v>6520290</c:v>
                </c:pt>
                <c:pt idx="24">
                  <c:v>6605340</c:v>
                </c:pt>
                <c:pt idx="25">
                  <c:v>6690390</c:v>
                </c:pt>
                <c:pt idx="26">
                  <c:v>6775440</c:v>
                </c:pt>
                <c:pt idx="27">
                  <c:v>6860490</c:v>
                </c:pt>
                <c:pt idx="28">
                  <c:v>6945540</c:v>
                </c:pt>
                <c:pt idx="29">
                  <c:v>7030590</c:v>
                </c:pt>
                <c:pt idx="30">
                  <c:v>7073120</c:v>
                </c:pt>
                <c:pt idx="31">
                  <c:v>7115640</c:v>
                </c:pt>
                <c:pt idx="32">
                  <c:v>7158170</c:v>
                </c:pt>
                <c:pt idx="33">
                  <c:v>7200690</c:v>
                </c:pt>
                <c:pt idx="34">
                  <c:v>7243220</c:v>
                </c:pt>
                <c:pt idx="35">
                  <c:v>7285740</c:v>
                </c:pt>
                <c:pt idx="36">
                  <c:v>7328270</c:v>
                </c:pt>
                <c:pt idx="37">
                  <c:v>7370790</c:v>
                </c:pt>
                <c:pt idx="38">
                  <c:v>7370790</c:v>
                </c:pt>
                <c:pt idx="39">
                  <c:v>7370790</c:v>
                </c:pt>
                <c:pt idx="40">
                  <c:v>7370790</c:v>
                </c:pt>
                <c:pt idx="41">
                  <c:v>7370790</c:v>
                </c:pt>
              </c:numCache>
            </c:numRef>
          </c:val>
          <c:smooth val="0"/>
          <c:extLst>
            <c:ext xmlns:c16="http://schemas.microsoft.com/office/drawing/2014/chart" uri="{C3380CC4-5D6E-409C-BE32-E72D297353CC}">
              <c16:uniqueId val="{0000000A-DCBE-4098-B044-119BF997A674}"/>
            </c:ext>
          </c:extLst>
        </c:ser>
        <c:ser>
          <c:idx val="8"/>
          <c:order val="15"/>
          <c:tx>
            <c:strRef>
              <c:f>'8.年俸一覧表（グラフデータ）'!$K$4</c:f>
              <c:strCache>
                <c:ptCount val="1"/>
                <c:pt idx="0">
                  <c:v>L-1-B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'8.年俸一覧表（グラフデータ）'!$K$5:$K$46</c:f>
              <c:numCache>
                <c:formatCode>#,##0_);[Red]\(#,##0\)</c:formatCode>
                <c:ptCount val="42"/>
                <c:pt idx="0">
                  <c:v>0</c:v>
                </c:pt>
                <c:pt idx="1">
                  <c:v>0</c:v>
                </c:pt>
                <c:pt idx="2">
                  <c:v>0</c:v>
                </c:pt>
                <c:pt idx="3">
                  <c:v>0</c:v>
                </c:pt>
                <c:pt idx="4">
                  <c:v>0</c:v>
                </c:pt>
                <c:pt idx="5">
                  <c:v>0</c:v>
                </c:pt>
                <c:pt idx="6">
                  <c:v>0</c:v>
                </c:pt>
                <c:pt idx="7">
                  <c:v>0</c:v>
                </c:pt>
                <c:pt idx="8">
                  <c:v>5173200</c:v>
                </c:pt>
                <c:pt idx="9">
                  <c:v>5258250</c:v>
                </c:pt>
                <c:pt idx="10">
                  <c:v>5343300</c:v>
                </c:pt>
                <c:pt idx="11">
                  <c:v>5428350</c:v>
                </c:pt>
                <c:pt idx="12">
                  <c:v>5513400</c:v>
                </c:pt>
                <c:pt idx="13">
                  <c:v>5598450</c:v>
                </c:pt>
                <c:pt idx="14">
                  <c:v>5683500</c:v>
                </c:pt>
                <c:pt idx="15">
                  <c:v>5768550</c:v>
                </c:pt>
                <c:pt idx="16">
                  <c:v>5853600</c:v>
                </c:pt>
                <c:pt idx="17">
                  <c:v>5938650</c:v>
                </c:pt>
                <c:pt idx="18">
                  <c:v>6023700</c:v>
                </c:pt>
                <c:pt idx="19">
                  <c:v>6108750</c:v>
                </c:pt>
                <c:pt idx="20">
                  <c:v>6193800</c:v>
                </c:pt>
                <c:pt idx="21">
                  <c:v>6278850</c:v>
                </c:pt>
                <c:pt idx="22">
                  <c:v>6363900</c:v>
                </c:pt>
                <c:pt idx="23">
                  <c:v>6448950</c:v>
                </c:pt>
                <c:pt idx="24">
                  <c:v>6534000</c:v>
                </c:pt>
                <c:pt idx="25">
                  <c:v>6619050</c:v>
                </c:pt>
                <c:pt idx="26">
                  <c:v>6704100</c:v>
                </c:pt>
                <c:pt idx="27">
                  <c:v>6789150</c:v>
                </c:pt>
                <c:pt idx="28">
                  <c:v>6874200</c:v>
                </c:pt>
                <c:pt idx="29">
                  <c:v>6916730</c:v>
                </c:pt>
                <c:pt idx="30">
                  <c:v>6959250</c:v>
                </c:pt>
                <c:pt idx="31">
                  <c:v>7001780</c:v>
                </c:pt>
                <c:pt idx="32">
                  <c:v>7044300</c:v>
                </c:pt>
                <c:pt idx="33">
                  <c:v>7086830</c:v>
                </c:pt>
                <c:pt idx="34">
                  <c:v>7129350</c:v>
                </c:pt>
                <c:pt idx="35">
                  <c:v>7171880</c:v>
                </c:pt>
                <c:pt idx="36">
                  <c:v>7214400</c:v>
                </c:pt>
                <c:pt idx="37">
                  <c:v>7256930</c:v>
                </c:pt>
                <c:pt idx="38">
                  <c:v>7256930</c:v>
                </c:pt>
                <c:pt idx="39">
                  <c:v>7256930</c:v>
                </c:pt>
                <c:pt idx="40">
                  <c:v>7256930</c:v>
                </c:pt>
                <c:pt idx="41">
                  <c:v>7256930</c:v>
                </c:pt>
              </c:numCache>
            </c:numRef>
          </c:val>
          <c:smooth val="0"/>
          <c:extLst>
            <c:ext xmlns:c16="http://schemas.microsoft.com/office/drawing/2014/chart" uri="{C3380CC4-5D6E-409C-BE32-E72D297353CC}">
              <c16:uniqueId val="{0000000B-DCBE-4098-B044-119BF997A674}"/>
            </c:ext>
          </c:extLst>
        </c:ser>
        <c:ser>
          <c:idx val="7"/>
          <c:order val="16"/>
          <c:tx>
            <c:strRef>
              <c:f>'8.年俸一覧表（グラフデータ）'!$J$4</c:f>
              <c:strCache>
                <c:ptCount val="1"/>
                <c:pt idx="0">
                  <c:v>C-4-B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'8.年俸一覧表（グラフデータ）'!$J$5:$J$46</c:f>
              <c:numCache>
                <c:formatCode>#,##0_);[Red]\(#,##0\)</c:formatCode>
                <c:ptCount val="42"/>
                <c:pt idx="0">
                  <c:v>0</c:v>
                </c:pt>
                <c:pt idx="1">
                  <c:v>0</c:v>
                </c:pt>
                <c:pt idx="2">
                  <c:v>0</c:v>
                </c:pt>
                <c:pt idx="3">
                  <c:v>0</c:v>
                </c:pt>
                <c:pt idx="4">
                  <c:v>0</c:v>
                </c:pt>
                <c:pt idx="5">
                  <c:v>0</c:v>
                </c:pt>
                <c:pt idx="6">
                  <c:v>0</c:v>
                </c:pt>
                <c:pt idx="7">
                  <c:v>4563060</c:v>
                </c:pt>
                <c:pt idx="8">
                  <c:v>4640940</c:v>
                </c:pt>
                <c:pt idx="9">
                  <c:v>4718820</c:v>
                </c:pt>
                <c:pt idx="10">
                  <c:v>4796700</c:v>
                </c:pt>
                <c:pt idx="11">
                  <c:v>4874580</c:v>
                </c:pt>
                <c:pt idx="12">
                  <c:v>4952460</c:v>
                </c:pt>
                <c:pt idx="13">
                  <c:v>5030340</c:v>
                </c:pt>
                <c:pt idx="14">
                  <c:v>5108220</c:v>
                </c:pt>
                <c:pt idx="15">
                  <c:v>5186100</c:v>
                </c:pt>
                <c:pt idx="16">
                  <c:v>5263980</c:v>
                </c:pt>
                <c:pt idx="17">
                  <c:v>5341860</c:v>
                </c:pt>
                <c:pt idx="18">
                  <c:v>5419740</c:v>
                </c:pt>
                <c:pt idx="19">
                  <c:v>5497620</c:v>
                </c:pt>
                <c:pt idx="20">
                  <c:v>5575500</c:v>
                </c:pt>
                <c:pt idx="21">
                  <c:v>5653380</c:v>
                </c:pt>
                <c:pt idx="22">
                  <c:v>5731260</c:v>
                </c:pt>
                <c:pt idx="23">
                  <c:v>5809140</c:v>
                </c:pt>
                <c:pt idx="24">
                  <c:v>5887020</c:v>
                </c:pt>
                <c:pt idx="25">
                  <c:v>5964900</c:v>
                </c:pt>
                <c:pt idx="26">
                  <c:v>6042780</c:v>
                </c:pt>
                <c:pt idx="27">
                  <c:v>6120660</c:v>
                </c:pt>
                <c:pt idx="28">
                  <c:v>6159600</c:v>
                </c:pt>
                <c:pt idx="29">
                  <c:v>6198540</c:v>
                </c:pt>
                <c:pt idx="30">
                  <c:v>6237480</c:v>
                </c:pt>
                <c:pt idx="31">
                  <c:v>6276420</c:v>
                </c:pt>
                <c:pt idx="32">
                  <c:v>6315360</c:v>
                </c:pt>
                <c:pt idx="33">
                  <c:v>6315360</c:v>
                </c:pt>
                <c:pt idx="34">
                  <c:v>6315360</c:v>
                </c:pt>
                <c:pt idx="35">
                  <c:v>6315360</c:v>
                </c:pt>
                <c:pt idx="36">
                  <c:v>6315360</c:v>
                </c:pt>
                <c:pt idx="37">
                  <c:v>6315360</c:v>
                </c:pt>
                <c:pt idx="38">
                  <c:v>6315360</c:v>
                </c:pt>
                <c:pt idx="39">
                  <c:v>6315360</c:v>
                </c:pt>
                <c:pt idx="40">
                  <c:v>6315360</c:v>
                </c:pt>
                <c:pt idx="41">
                  <c:v>6315360</c:v>
                </c:pt>
              </c:numCache>
            </c:numRef>
          </c:val>
          <c:smooth val="0"/>
          <c:extLst>
            <c:ext xmlns:c16="http://schemas.microsoft.com/office/drawing/2014/chart" uri="{C3380CC4-5D6E-409C-BE32-E72D297353CC}">
              <c16:uniqueId val="{0000000C-DCBE-4098-B044-119BF997A674}"/>
            </c:ext>
          </c:extLst>
        </c:ser>
        <c:ser>
          <c:idx val="6"/>
          <c:order val="17"/>
          <c:tx>
            <c:strRef>
              <c:f>'8.年俸一覧表（グラフデータ）'!$I$4</c:f>
              <c:strCache>
                <c:ptCount val="1"/>
                <c:pt idx="0">
                  <c:v>C-3-B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'8.年俸一覧表（グラフデータ）'!$I$5:$I$46</c:f>
              <c:numCache>
                <c:formatCode>#,##0_);[Red]\(#,##0\)</c:formatCode>
                <c:ptCount val="42"/>
                <c:pt idx="0">
                  <c:v>0</c:v>
                </c:pt>
                <c:pt idx="1">
                  <c:v>0</c:v>
                </c:pt>
                <c:pt idx="2">
                  <c:v>0</c:v>
                </c:pt>
                <c:pt idx="3">
                  <c:v>0</c:v>
                </c:pt>
                <c:pt idx="4">
                  <c:v>0</c:v>
                </c:pt>
                <c:pt idx="5">
                  <c:v>0</c:v>
                </c:pt>
                <c:pt idx="6">
                  <c:v>4423230</c:v>
                </c:pt>
                <c:pt idx="7">
                  <c:v>4501110</c:v>
                </c:pt>
                <c:pt idx="8">
                  <c:v>4578990</c:v>
                </c:pt>
                <c:pt idx="9">
                  <c:v>4656870</c:v>
                </c:pt>
                <c:pt idx="10">
                  <c:v>4734750</c:v>
                </c:pt>
                <c:pt idx="11">
                  <c:v>4812630</c:v>
                </c:pt>
                <c:pt idx="12">
                  <c:v>4890510</c:v>
                </c:pt>
                <c:pt idx="13">
                  <c:v>4968390</c:v>
                </c:pt>
                <c:pt idx="14">
                  <c:v>5046270</c:v>
                </c:pt>
                <c:pt idx="15">
                  <c:v>5124150</c:v>
                </c:pt>
                <c:pt idx="16">
                  <c:v>5202030</c:v>
                </c:pt>
                <c:pt idx="17">
                  <c:v>5279910</c:v>
                </c:pt>
                <c:pt idx="18">
                  <c:v>5357790</c:v>
                </c:pt>
                <c:pt idx="19">
                  <c:v>5435670</c:v>
                </c:pt>
                <c:pt idx="20">
                  <c:v>5513550</c:v>
                </c:pt>
                <c:pt idx="21">
                  <c:v>5591430</c:v>
                </c:pt>
                <c:pt idx="22">
                  <c:v>5669310</c:v>
                </c:pt>
                <c:pt idx="23">
                  <c:v>5747190</c:v>
                </c:pt>
                <c:pt idx="24">
                  <c:v>5825070</c:v>
                </c:pt>
                <c:pt idx="25">
                  <c:v>5902950</c:v>
                </c:pt>
                <c:pt idx="26">
                  <c:v>5980830</c:v>
                </c:pt>
                <c:pt idx="27">
                  <c:v>6019770</c:v>
                </c:pt>
                <c:pt idx="28">
                  <c:v>6058710</c:v>
                </c:pt>
                <c:pt idx="29">
                  <c:v>6097650</c:v>
                </c:pt>
                <c:pt idx="30">
                  <c:v>6136590</c:v>
                </c:pt>
                <c:pt idx="31">
                  <c:v>6175530</c:v>
                </c:pt>
                <c:pt idx="32">
                  <c:v>6214470</c:v>
                </c:pt>
                <c:pt idx="33">
                  <c:v>6214470</c:v>
                </c:pt>
                <c:pt idx="34">
                  <c:v>6214470</c:v>
                </c:pt>
                <c:pt idx="35">
                  <c:v>6214470</c:v>
                </c:pt>
                <c:pt idx="36">
                  <c:v>6214470</c:v>
                </c:pt>
                <c:pt idx="37">
                  <c:v>6214470</c:v>
                </c:pt>
                <c:pt idx="38">
                  <c:v>6214470</c:v>
                </c:pt>
                <c:pt idx="39">
                  <c:v>6214470</c:v>
                </c:pt>
                <c:pt idx="40">
                  <c:v>6214470</c:v>
                </c:pt>
                <c:pt idx="41">
                  <c:v>6214470</c:v>
                </c:pt>
              </c:numCache>
            </c:numRef>
          </c:val>
          <c:smooth val="0"/>
          <c:extLst>
            <c:ext xmlns:c16="http://schemas.microsoft.com/office/drawing/2014/chart" uri="{C3380CC4-5D6E-409C-BE32-E72D297353CC}">
              <c16:uniqueId val="{0000000D-DCBE-4098-B044-119BF997A674}"/>
            </c:ext>
          </c:extLst>
        </c:ser>
        <c:ser>
          <c:idx val="5"/>
          <c:order val="18"/>
          <c:tx>
            <c:strRef>
              <c:f>'8.年俸一覧表（グラフデータ）'!$H$4</c:f>
              <c:strCache>
                <c:ptCount val="1"/>
                <c:pt idx="0">
                  <c:v>C-2-B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'8.年俸一覧表（グラフデータ）'!$H$5:$H$46</c:f>
              <c:numCache>
                <c:formatCode>#,##0_);[Red]\(#,##0\)</c:formatCode>
                <c:ptCount val="42"/>
                <c:pt idx="0">
                  <c:v>0</c:v>
                </c:pt>
                <c:pt idx="1">
                  <c:v>0</c:v>
                </c:pt>
                <c:pt idx="2">
                  <c:v>0</c:v>
                </c:pt>
                <c:pt idx="3">
                  <c:v>0</c:v>
                </c:pt>
                <c:pt idx="4">
                  <c:v>0</c:v>
                </c:pt>
                <c:pt idx="5">
                  <c:v>4283400</c:v>
                </c:pt>
                <c:pt idx="6">
                  <c:v>4361280</c:v>
                </c:pt>
                <c:pt idx="7">
                  <c:v>4439160</c:v>
                </c:pt>
                <c:pt idx="8">
                  <c:v>4517040</c:v>
                </c:pt>
                <c:pt idx="9">
                  <c:v>4594920</c:v>
                </c:pt>
                <c:pt idx="10">
                  <c:v>4672800</c:v>
                </c:pt>
                <c:pt idx="11">
                  <c:v>4750680</c:v>
                </c:pt>
                <c:pt idx="12">
                  <c:v>4828560</c:v>
                </c:pt>
                <c:pt idx="13">
                  <c:v>4906440</c:v>
                </c:pt>
                <c:pt idx="14">
                  <c:v>4984320</c:v>
                </c:pt>
                <c:pt idx="15">
                  <c:v>5062200</c:v>
                </c:pt>
                <c:pt idx="16">
                  <c:v>5140080</c:v>
                </c:pt>
                <c:pt idx="17">
                  <c:v>5217960</c:v>
                </c:pt>
                <c:pt idx="18">
                  <c:v>5295840</c:v>
                </c:pt>
                <c:pt idx="19">
                  <c:v>5373720</c:v>
                </c:pt>
                <c:pt idx="20">
                  <c:v>5451600</c:v>
                </c:pt>
                <c:pt idx="21">
                  <c:v>5529480</c:v>
                </c:pt>
                <c:pt idx="22">
                  <c:v>5607360</c:v>
                </c:pt>
                <c:pt idx="23">
                  <c:v>5685240</c:v>
                </c:pt>
                <c:pt idx="24">
                  <c:v>5763120</c:v>
                </c:pt>
                <c:pt idx="25">
                  <c:v>5841000</c:v>
                </c:pt>
                <c:pt idx="26">
                  <c:v>5879940</c:v>
                </c:pt>
                <c:pt idx="27">
                  <c:v>5918880</c:v>
                </c:pt>
                <c:pt idx="28">
                  <c:v>5957820</c:v>
                </c:pt>
                <c:pt idx="29">
                  <c:v>5996760</c:v>
                </c:pt>
                <c:pt idx="30">
                  <c:v>6035700</c:v>
                </c:pt>
                <c:pt idx="31">
                  <c:v>6074640</c:v>
                </c:pt>
                <c:pt idx="32">
                  <c:v>6113580</c:v>
                </c:pt>
                <c:pt idx="33">
                  <c:v>6113580</c:v>
                </c:pt>
                <c:pt idx="34">
                  <c:v>6113580</c:v>
                </c:pt>
                <c:pt idx="35">
                  <c:v>6113580</c:v>
                </c:pt>
                <c:pt idx="36">
                  <c:v>6113580</c:v>
                </c:pt>
                <c:pt idx="37">
                  <c:v>6113580</c:v>
                </c:pt>
                <c:pt idx="38">
                  <c:v>6113580</c:v>
                </c:pt>
                <c:pt idx="39">
                  <c:v>6113580</c:v>
                </c:pt>
                <c:pt idx="40">
                  <c:v>6113580</c:v>
                </c:pt>
                <c:pt idx="41">
                  <c:v>6113580</c:v>
                </c:pt>
              </c:numCache>
            </c:numRef>
          </c:val>
          <c:smooth val="0"/>
          <c:extLst>
            <c:ext xmlns:c16="http://schemas.microsoft.com/office/drawing/2014/chart" uri="{C3380CC4-5D6E-409C-BE32-E72D297353CC}">
              <c16:uniqueId val="{0000000E-DCBE-4098-B044-119BF997A674}"/>
            </c:ext>
          </c:extLst>
        </c:ser>
        <c:ser>
          <c:idx val="4"/>
          <c:order val="19"/>
          <c:tx>
            <c:strRef>
              <c:f>'8.年俸一覧表（グラフデータ）'!$G$4</c:f>
              <c:strCache>
                <c:ptCount val="1"/>
                <c:pt idx="0">
                  <c:v>C-1-B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'8.年俸一覧表（グラフデータ）'!$G$5:$G$46</c:f>
              <c:numCache>
                <c:formatCode>#,##0_);[Red]\(#,##0\)</c:formatCode>
                <c:ptCount val="42"/>
                <c:pt idx="0">
                  <c:v>0</c:v>
                </c:pt>
                <c:pt idx="1">
                  <c:v>0</c:v>
                </c:pt>
                <c:pt idx="2">
                  <c:v>0</c:v>
                </c:pt>
                <c:pt idx="3">
                  <c:v>0</c:v>
                </c:pt>
                <c:pt idx="4">
                  <c:v>4143570</c:v>
                </c:pt>
                <c:pt idx="5">
                  <c:v>4221450</c:v>
                </c:pt>
                <c:pt idx="6">
                  <c:v>4299330</c:v>
                </c:pt>
                <c:pt idx="7">
                  <c:v>4377210</c:v>
                </c:pt>
                <c:pt idx="8">
                  <c:v>4455090</c:v>
                </c:pt>
                <c:pt idx="9">
                  <c:v>4532970</c:v>
                </c:pt>
                <c:pt idx="10">
                  <c:v>4610850</c:v>
                </c:pt>
                <c:pt idx="11">
                  <c:v>4688730</c:v>
                </c:pt>
                <c:pt idx="12">
                  <c:v>4766610</c:v>
                </c:pt>
                <c:pt idx="13">
                  <c:v>4844490</c:v>
                </c:pt>
                <c:pt idx="14">
                  <c:v>4922370</c:v>
                </c:pt>
                <c:pt idx="15">
                  <c:v>5000250</c:v>
                </c:pt>
                <c:pt idx="16">
                  <c:v>5078130</c:v>
                </c:pt>
                <c:pt idx="17">
                  <c:v>5156010</c:v>
                </c:pt>
                <c:pt idx="18">
                  <c:v>5233890</c:v>
                </c:pt>
                <c:pt idx="19">
                  <c:v>5311770</c:v>
                </c:pt>
                <c:pt idx="20">
                  <c:v>5389650</c:v>
                </c:pt>
                <c:pt idx="21">
                  <c:v>5467530</c:v>
                </c:pt>
                <c:pt idx="22">
                  <c:v>5545410</c:v>
                </c:pt>
                <c:pt idx="23">
                  <c:v>5623290</c:v>
                </c:pt>
                <c:pt idx="24">
                  <c:v>5701170</c:v>
                </c:pt>
                <c:pt idx="25">
                  <c:v>5740110</c:v>
                </c:pt>
                <c:pt idx="26">
                  <c:v>5779050</c:v>
                </c:pt>
                <c:pt idx="27">
                  <c:v>5817990</c:v>
                </c:pt>
                <c:pt idx="28">
                  <c:v>5856930</c:v>
                </c:pt>
                <c:pt idx="29">
                  <c:v>5895870</c:v>
                </c:pt>
                <c:pt idx="30">
                  <c:v>5934810</c:v>
                </c:pt>
                <c:pt idx="31">
                  <c:v>5973750</c:v>
                </c:pt>
                <c:pt idx="32">
                  <c:v>6012690</c:v>
                </c:pt>
                <c:pt idx="33">
                  <c:v>6012690</c:v>
                </c:pt>
                <c:pt idx="34">
                  <c:v>6012690</c:v>
                </c:pt>
                <c:pt idx="35">
                  <c:v>6012690</c:v>
                </c:pt>
                <c:pt idx="36">
                  <c:v>6012690</c:v>
                </c:pt>
                <c:pt idx="37">
                  <c:v>6012690</c:v>
                </c:pt>
                <c:pt idx="38">
                  <c:v>6012690</c:v>
                </c:pt>
                <c:pt idx="39">
                  <c:v>6012690</c:v>
                </c:pt>
                <c:pt idx="40">
                  <c:v>6012690</c:v>
                </c:pt>
                <c:pt idx="41">
                  <c:v>6012690</c:v>
                </c:pt>
              </c:numCache>
            </c:numRef>
          </c:val>
          <c:smooth val="0"/>
          <c:extLst>
            <c:ext xmlns:c16="http://schemas.microsoft.com/office/drawing/2014/chart" uri="{C3380CC4-5D6E-409C-BE32-E72D297353CC}">
              <c16:uniqueId val="{0000000F-DCBE-4098-B044-119BF997A674}"/>
            </c:ext>
          </c:extLst>
        </c:ser>
        <c:ser>
          <c:idx val="3"/>
          <c:order val="20"/>
          <c:tx>
            <c:strRef>
              <c:f>'8.年俸一覧表（グラフデータ）'!$F$4</c:f>
              <c:strCache>
                <c:ptCount val="1"/>
                <c:pt idx="0">
                  <c:v>J-4-B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'8.年俸一覧表（グラフデータ）'!$F$5:$F$46</c:f>
              <c:numCache>
                <c:formatCode>#,##0_);[Red]\(#,##0\)</c:formatCode>
                <c:ptCount val="42"/>
                <c:pt idx="0">
                  <c:v>0</c:v>
                </c:pt>
                <c:pt idx="1">
                  <c:v>0</c:v>
                </c:pt>
                <c:pt idx="2">
                  <c:v>0</c:v>
                </c:pt>
                <c:pt idx="3">
                  <c:v>3913470</c:v>
                </c:pt>
                <c:pt idx="4">
                  <c:v>4024980</c:v>
                </c:pt>
                <c:pt idx="5">
                  <c:v>4136490</c:v>
                </c:pt>
                <c:pt idx="6">
                  <c:v>4248000</c:v>
                </c:pt>
                <c:pt idx="7">
                  <c:v>4359510</c:v>
                </c:pt>
                <c:pt idx="8">
                  <c:v>4471020</c:v>
                </c:pt>
                <c:pt idx="9">
                  <c:v>4582530</c:v>
                </c:pt>
                <c:pt idx="10">
                  <c:v>4694040</c:v>
                </c:pt>
                <c:pt idx="11">
                  <c:v>4805550</c:v>
                </c:pt>
                <c:pt idx="12">
                  <c:v>4917060</c:v>
                </c:pt>
                <c:pt idx="13">
                  <c:v>5028570</c:v>
                </c:pt>
                <c:pt idx="14">
                  <c:v>5140080</c:v>
                </c:pt>
                <c:pt idx="15">
                  <c:v>5251590</c:v>
                </c:pt>
                <c:pt idx="16">
                  <c:v>5363100</c:v>
                </c:pt>
                <c:pt idx="17">
                  <c:v>5474610</c:v>
                </c:pt>
                <c:pt idx="18">
                  <c:v>5586120</c:v>
                </c:pt>
                <c:pt idx="19">
                  <c:v>5641940</c:v>
                </c:pt>
                <c:pt idx="20">
                  <c:v>5697630</c:v>
                </c:pt>
                <c:pt idx="21">
                  <c:v>5753450</c:v>
                </c:pt>
                <c:pt idx="22">
                  <c:v>5809140</c:v>
                </c:pt>
                <c:pt idx="23">
                  <c:v>5864960</c:v>
                </c:pt>
                <c:pt idx="24">
                  <c:v>5920650</c:v>
                </c:pt>
                <c:pt idx="25">
                  <c:v>5976470</c:v>
                </c:pt>
                <c:pt idx="26">
                  <c:v>6032160</c:v>
                </c:pt>
                <c:pt idx="27">
                  <c:v>6087980</c:v>
                </c:pt>
                <c:pt idx="28">
                  <c:v>6087980</c:v>
                </c:pt>
                <c:pt idx="29">
                  <c:v>6087980</c:v>
                </c:pt>
                <c:pt idx="30">
                  <c:v>6087980</c:v>
                </c:pt>
                <c:pt idx="31">
                  <c:v>6087980</c:v>
                </c:pt>
                <c:pt idx="32">
                  <c:v>6087980</c:v>
                </c:pt>
                <c:pt idx="33">
                  <c:v>6087980</c:v>
                </c:pt>
                <c:pt idx="34">
                  <c:v>6087980</c:v>
                </c:pt>
                <c:pt idx="35">
                  <c:v>6087980</c:v>
                </c:pt>
                <c:pt idx="36">
                  <c:v>6087980</c:v>
                </c:pt>
                <c:pt idx="37">
                  <c:v>6087980</c:v>
                </c:pt>
                <c:pt idx="38">
                  <c:v>6087980</c:v>
                </c:pt>
                <c:pt idx="39">
                  <c:v>6087980</c:v>
                </c:pt>
                <c:pt idx="40">
                  <c:v>6087980</c:v>
                </c:pt>
                <c:pt idx="41">
                  <c:v>6087980</c:v>
                </c:pt>
              </c:numCache>
            </c:numRef>
          </c:val>
          <c:smooth val="0"/>
          <c:extLst>
            <c:ext xmlns:c16="http://schemas.microsoft.com/office/drawing/2014/chart" uri="{C3380CC4-5D6E-409C-BE32-E72D297353CC}">
              <c16:uniqueId val="{00000010-DCBE-4098-B044-119BF997A674}"/>
            </c:ext>
          </c:extLst>
        </c:ser>
        <c:ser>
          <c:idx val="2"/>
          <c:order val="21"/>
          <c:tx>
            <c:strRef>
              <c:f>'8.年俸一覧表（グラフデータ）'!$E$4</c:f>
              <c:strCache>
                <c:ptCount val="1"/>
                <c:pt idx="0">
                  <c:v>J-3-B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'8.年俸一覧表（グラフデータ）'!$E$5:$E$46</c:f>
              <c:numCache>
                <c:formatCode>#,##0_);[Red]\(#,##0\)</c:formatCode>
                <c:ptCount val="42"/>
                <c:pt idx="0">
                  <c:v>0</c:v>
                </c:pt>
                <c:pt idx="1">
                  <c:v>0</c:v>
                </c:pt>
                <c:pt idx="2">
                  <c:v>3720540</c:v>
                </c:pt>
                <c:pt idx="3">
                  <c:v>3832050</c:v>
                </c:pt>
                <c:pt idx="4">
                  <c:v>3943560</c:v>
                </c:pt>
                <c:pt idx="5">
                  <c:v>4055070</c:v>
                </c:pt>
                <c:pt idx="6">
                  <c:v>4166580</c:v>
                </c:pt>
                <c:pt idx="7">
                  <c:v>4278090</c:v>
                </c:pt>
                <c:pt idx="8">
                  <c:v>4389600</c:v>
                </c:pt>
                <c:pt idx="9">
                  <c:v>4501110</c:v>
                </c:pt>
                <c:pt idx="10">
                  <c:v>4612620</c:v>
                </c:pt>
                <c:pt idx="11">
                  <c:v>4724130</c:v>
                </c:pt>
                <c:pt idx="12">
                  <c:v>4835640</c:v>
                </c:pt>
                <c:pt idx="13">
                  <c:v>4947150</c:v>
                </c:pt>
                <c:pt idx="14">
                  <c:v>5058660</c:v>
                </c:pt>
                <c:pt idx="15">
                  <c:v>5170170</c:v>
                </c:pt>
                <c:pt idx="16">
                  <c:v>5281680</c:v>
                </c:pt>
                <c:pt idx="17">
                  <c:v>5393190</c:v>
                </c:pt>
                <c:pt idx="18">
                  <c:v>5449010</c:v>
                </c:pt>
                <c:pt idx="19">
                  <c:v>5504700</c:v>
                </c:pt>
                <c:pt idx="20">
                  <c:v>5560520</c:v>
                </c:pt>
                <c:pt idx="21">
                  <c:v>5616210</c:v>
                </c:pt>
                <c:pt idx="22">
                  <c:v>5672030</c:v>
                </c:pt>
                <c:pt idx="23">
                  <c:v>5727720</c:v>
                </c:pt>
                <c:pt idx="24">
                  <c:v>5783540</c:v>
                </c:pt>
                <c:pt idx="25">
                  <c:v>5839230</c:v>
                </c:pt>
                <c:pt idx="26">
                  <c:v>5895050</c:v>
                </c:pt>
                <c:pt idx="27">
                  <c:v>5950740</c:v>
                </c:pt>
                <c:pt idx="28">
                  <c:v>5950740</c:v>
                </c:pt>
                <c:pt idx="29">
                  <c:v>5950740</c:v>
                </c:pt>
                <c:pt idx="30">
                  <c:v>5950740</c:v>
                </c:pt>
                <c:pt idx="31">
                  <c:v>5950740</c:v>
                </c:pt>
                <c:pt idx="32">
                  <c:v>5950740</c:v>
                </c:pt>
                <c:pt idx="33">
                  <c:v>5950740</c:v>
                </c:pt>
                <c:pt idx="34">
                  <c:v>5950740</c:v>
                </c:pt>
                <c:pt idx="35">
                  <c:v>5950740</c:v>
                </c:pt>
                <c:pt idx="36">
                  <c:v>5950740</c:v>
                </c:pt>
                <c:pt idx="37">
                  <c:v>5950740</c:v>
                </c:pt>
                <c:pt idx="38">
                  <c:v>5950740</c:v>
                </c:pt>
                <c:pt idx="39">
                  <c:v>5950740</c:v>
                </c:pt>
                <c:pt idx="40">
                  <c:v>5950740</c:v>
                </c:pt>
                <c:pt idx="41">
                  <c:v>5950740</c:v>
                </c:pt>
              </c:numCache>
            </c:numRef>
          </c:val>
          <c:smooth val="0"/>
          <c:extLst>
            <c:ext xmlns:c16="http://schemas.microsoft.com/office/drawing/2014/chart" uri="{C3380CC4-5D6E-409C-BE32-E72D297353CC}">
              <c16:uniqueId val="{00000011-DCBE-4098-B044-119BF997A674}"/>
            </c:ext>
          </c:extLst>
        </c:ser>
        <c:ser>
          <c:idx val="1"/>
          <c:order val="22"/>
          <c:tx>
            <c:strRef>
              <c:f>'8.年俸一覧表（グラフデータ）'!$D$4</c:f>
              <c:strCache>
                <c:ptCount val="1"/>
                <c:pt idx="0">
                  <c:v>J-2-B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'8.年俸一覧表（グラフデータ）'!$D$5:$D$46</c:f>
              <c:numCache>
                <c:formatCode>#,##0_);[Red]\(#,##0\)</c:formatCode>
                <c:ptCount val="42"/>
                <c:pt idx="0">
                  <c:v>0</c:v>
                </c:pt>
                <c:pt idx="1">
                  <c:v>3527610</c:v>
                </c:pt>
                <c:pt idx="2">
                  <c:v>3639120</c:v>
                </c:pt>
                <c:pt idx="3">
                  <c:v>3750630</c:v>
                </c:pt>
                <c:pt idx="4">
                  <c:v>3862140</c:v>
                </c:pt>
                <c:pt idx="5">
                  <c:v>3973650</c:v>
                </c:pt>
                <c:pt idx="6">
                  <c:v>4085160</c:v>
                </c:pt>
                <c:pt idx="7">
                  <c:v>4196670</c:v>
                </c:pt>
                <c:pt idx="8">
                  <c:v>4308180</c:v>
                </c:pt>
                <c:pt idx="9">
                  <c:v>4419690</c:v>
                </c:pt>
                <c:pt idx="10">
                  <c:v>4531200</c:v>
                </c:pt>
                <c:pt idx="11">
                  <c:v>4642710</c:v>
                </c:pt>
                <c:pt idx="12">
                  <c:v>4754220</c:v>
                </c:pt>
                <c:pt idx="13">
                  <c:v>4865730</c:v>
                </c:pt>
                <c:pt idx="14">
                  <c:v>4977240</c:v>
                </c:pt>
                <c:pt idx="15">
                  <c:v>5088750</c:v>
                </c:pt>
                <c:pt idx="16">
                  <c:v>5200260</c:v>
                </c:pt>
                <c:pt idx="17">
                  <c:v>5256080</c:v>
                </c:pt>
                <c:pt idx="18">
                  <c:v>5311770</c:v>
                </c:pt>
                <c:pt idx="19">
                  <c:v>5367590</c:v>
                </c:pt>
                <c:pt idx="20">
                  <c:v>5423280</c:v>
                </c:pt>
                <c:pt idx="21">
                  <c:v>5479100</c:v>
                </c:pt>
                <c:pt idx="22">
                  <c:v>5534790</c:v>
                </c:pt>
                <c:pt idx="23">
                  <c:v>5590610</c:v>
                </c:pt>
                <c:pt idx="24">
                  <c:v>5646300</c:v>
                </c:pt>
                <c:pt idx="25">
                  <c:v>5702120</c:v>
                </c:pt>
                <c:pt idx="26">
                  <c:v>5757810</c:v>
                </c:pt>
                <c:pt idx="27">
                  <c:v>5813630</c:v>
                </c:pt>
                <c:pt idx="28">
                  <c:v>5813630</c:v>
                </c:pt>
                <c:pt idx="29">
                  <c:v>5813630</c:v>
                </c:pt>
                <c:pt idx="30">
                  <c:v>5813630</c:v>
                </c:pt>
                <c:pt idx="31">
                  <c:v>5813630</c:v>
                </c:pt>
                <c:pt idx="32">
                  <c:v>5813630</c:v>
                </c:pt>
                <c:pt idx="33">
                  <c:v>5813630</c:v>
                </c:pt>
                <c:pt idx="34">
                  <c:v>5813630</c:v>
                </c:pt>
                <c:pt idx="35">
                  <c:v>5813630</c:v>
                </c:pt>
                <c:pt idx="36">
                  <c:v>5813630</c:v>
                </c:pt>
                <c:pt idx="37">
                  <c:v>5813630</c:v>
                </c:pt>
                <c:pt idx="38">
                  <c:v>5813630</c:v>
                </c:pt>
                <c:pt idx="39">
                  <c:v>5813630</c:v>
                </c:pt>
                <c:pt idx="40">
                  <c:v>5813630</c:v>
                </c:pt>
                <c:pt idx="41">
                  <c:v>5813630</c:v>
                </c:pt>
              </c:numCache>
            </c:numRef>
          </c:val>
          <c:smooth val="0"/>
          <c:extLst>
            <c:ext xmlns:c16="http://schemas.microsoft.com/office/drawing/2014/chart" uri="{C3380CC4-5D6E-409C-BE32-E72D297353CC}">
              <c16:uniqueId val="{00000012-DCBE-4098-B044-119BF997A674}"/>
            </c:ext>
          </c:extLst>
        </c:ser>
        <c:ser>
          <c:idx val="0"/>
          <c:order val="23"/>
          <c:tx>
            <c:strRef>
              <c:f>'8.年俸一覧表（グラフデータ）'!$C$4</c:f>
              <c:strCache>
                <c:ptCount val="1"/>
                <c:pt idx="0">
                  <c:v>J-1-B</c:v>
                </c:pt>
              </c:strCache>
            </c:strRef>
          </c:tx>
          <c:marker>
            <c:symbol val="none"/>
          </c:marker>
          <c:cat>
            <c:numRef>
              <c:f>'8.年俸一覧表（グラフデータ）'!$B$5:$B$46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'8.年俸一覧表（グラフデータ）'!$C$5:$C$46</c:f>
              <c:numCache>
                <c:formatCode>#,##0_);[Red]\(#,##0\)</c:formatCode>
                <c:ptCount val="42"/>
                <c:pt idx="0">
                  <c:v>3334680</c:v>
                </c:pt>
                <c:pt idx="1">
                  <c:v>3446190</c:v>
                </c:pt>
                <c:pt idx="2">
                  <c:v>3557700</c:v>
                </c:pt>
                <c:pt idx="3">
                  <c:v>3669210</c:v>
                </c:pt>
                <c:pt idx="4">
                  <c:v>3780720</c:v>
                </c:pt>
                <c:pt idx="5">
                  <c:v>3892230</c:v>
                </c:pt>
                <c:pt idx="6">
                  <c:v>4003740</c:v>
                </c:pt>
                <c:pt idx="7">
                  <c:v>4115250</c:v>
                </c:pt>
                <c:pt idx="8">
                  <c:v>4226760</c:v>
                </c:pt>
                <c:pt idx="9">
                  <c:v>4338270</c:v>
                </c:pt>
                <c:pt idx="10">
                  <c:v>4449780</c:v>
                </c:pt>
                <c:pt idx="11">
                  <c:v>4561290</c:v>
                </c:pt>
                <c:pt idx="12">
                  <c:v>4672800</c:v>
                </c:pt>
                <c:pt idx="13">
                  <c:v>4784310</c:v>
                </c:pt>
                <c:pt idx="14">
                  <c:v>4895820</c:v>
                </c:pt>
                <c:pt idx="15">
                  <c:v>5007330</c:v>
                </c:pt>
                <c:pt idx="16">
                  <c:v>5063150</c:v>
                </c:pt>
                <c:pt idx="17">
                  <c:v>5118840</c:v>
                </c:pt>
                <c:pt idx="18">
                  <c:v>5174660</c:v>
                </c:pt>
                <c:pt idx="19">
                  <c:v>5230350</c:v>
                </c:pt>
                <c:pt idx="20">
                  <c:v>5286170</c:v>
                </c:pt>
                <c:pt idx="21">
                  <c:v>5341860</c:v>
                </c:pt>
                <c:pt idx="22">
                  <c:v>5397680</c:v>
                </c:pt>
                <c:pt idx="23">
                  <c:v>5453370</c:v>
                </c:pt>
                <c:pt idx="24">
                  <c:v>5509190</c:v>
                </c:pt>
                <c:pt idx="25">
                  <c:v>5564880</c:v>
                </c:pt>
                <c:pt idx="26">
                  <c:v>5620700</c:v>
                </c:pt>
                <c:pt idx="27">
                  <c:v>5676390</c:v>
                </c:pt>
                <c:pt idx="28">
                  <c:v>5676390</c:v>
                </c:pt>
                <c:pt idx="29">
                  <c:v>5676390</c:v>
                </c:pt>
                <c:pt idx="30">
                  <c:v>5676390</c:v>
                </c:pt>
                <c:pt idx="31">
                  <c:v>5676390</c:v>
                </c:pt>
                <c:pt idx="32">
                  <c:v>5676390</c:v>
                </c:pt>
                <c:pt idx="33">
                  <c:v>5676390</c:v>
                </c:pt>
                <c:pt idx="34">
                  <c:v>5676390</c:v>
                </c:pt>
                <c:pt idx="35">
                  <c:v>5676390</c:v>
                </c:pt>
                <c:pt idx="36">
                  <c:v>5676390</c:v>
                </c:pt>
                <c:pt idx="37">
                  <c:v>5676390</c:v>
                </c:pt>
                <c:pt idx="38">
                  <c:v>5676390</c:v>
                </c:pt>
                <c:pt idx="39">
                  <c:v>5676390</c:v>
                </c:pt>
                <c:pt idx="40">
                  <c:v>5676390</c:v>
                </c:pt>
                <c:pt idx="41">
                  <c:v>5676390</c:v>
                </c:pt>
              </c:numCache>
            </c:numRef>
          </c:val>
          <c:smooth val="0"/>
          <c:extLst>
            <c:ext xmlns:c16="http://schemas.microsoft.com/office/drawing/2014/chart" uri="{C3380CC4-5D6E-409C-BE32-E72D297353CC}">
              <c16:uniqueId val="{00000013-DCBE-4098-B044-119BF997A674}"/>
            </c:ext>
          </c:extLst>
        </c:ser>
        <c:dLbls>
          <c:showLegendKey val="0"/>
          <c:showVal val="0"/>
          <c:showCatName val="0"/>
          <c:showSerName val="0"/>
          <c:showPercent val="0"/>
          <c:showBubbleSize val="0"/>
        </c:dLbls>
        <c:smooth val="0"/>
        <c:axId val="183032832"/>
        <c:axId val="183034624"/>
      </c:lineChart>
      <c:catAx>
        <c:axId val="183032832"/>
        <c:scaling>
          <c:orientation val="minMax"/>
        </c:scaling>
        <c:delete val="0"/>
        <c:axPos val="b"/>
        <c:numFmt formatCode="General" sourceLinked="1"/>
        <c:majorTickMark val="out"/>
        <c:minorTickMark val="none"/>
        <c:tickLblPos val="nextTo"/>
        <c:crossAx val="183034624"/>
        <c:crosses val="autoZero"/>
        <c:auto val="1"/>
        <c:lblAlgn val="ctr"/>
        <c:lblOffset val="100"/>
        <c:noMultiLvlLbl val="0"/>
      </c:catAx>
      <c:valAx>
        <c:axId val="183034624"/>
        <c:scaling>
          <c:orientation val="minMax"/>
          <c:min val="2000000"/>
        </c:scaling>
        <c:delete val="0"/>
        <c:axPos val="l"/>
        <c:majorGridlines/>
        <c:numFmt formatCode="#,##0_);[Red]\(#,##0\)" sourceLinked="1"/>
        <c:majorTickMark val="out"/>
        <c:minorTickMark val="none"/>
        <c:tickLblPos val="nextTo"/>
        <c:crossAx val="183032832"/>
        <c:crosses val="autoZero"/>
        <c:crossBetween val="between"/>
        <c:majorUnit val="1000000"/>
      </c:valAx>
    </c:plotArea>
    <c:legend>
      <c:legendPos val="r"/>
      <c:layout>
        <c:manualLayout>
          <c:xMode val="edge"/>
          <c:yMode val="edge"/>
          <c:x val="0.92797659836926527"/>
          <c:y val="3.0337587111955833E-2"/>
          <c:w val="7.2023401630734757E-2"/>
          <c:h val="0.86881928673186792"/>
        </c:manualLayout>
      </c:layout>
      <c:overlay val="0"/>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7227D7C-E96A-450A-BC80-F2938CD8A57D}">
  <sheetPr>
    <tabColor rgb="FF00FFFF"/>
  </sheetPr>
  <sheetViews>
    <sheetView zoomScale="81" workbookViewId="0"/>
  </sheetViews>
  <sheetProtection content="1" objects="1"/>
  <pageMargins left="0.7" right="0.7" top="0.75" bottom="0.75" header="0.3" footer="0.3"/>
  <pageSetup paperSize="9" orientation="landscape" verticalDpi="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rgb="FF00FFFF"/>
  </sheetPr>
  <sheetViews>
    <sheetView zoomScale="81" workbookViewId="0"/>
  </sheetViews>
  <sheetProtection content="1" objects="1"/>
  <pageMargins left="0.7" right="0.7" top="0.75" bottom="0.75" header="0.3" footer="0.3"/>
  <pageSetup paperSize="9" orientation="landscape" verticalDpi="0" r:id="rId1"/>
  <drawing r:id="rId2"/>
</chartsheet>
</file>

<file path=xl/drawings/_rels/drawing1.xml.rels><?xml version="1.0" encoding="UTF-8" standalone="yes"?>
<Relationships xmlns="http://schemas.openxmlformats.org/package/2006/relationships"><Relationship Id="rId8" Type="http://schemas.openxmlformats.org/officeDocument/2006/relationships/hyperlink" Target="#'6.&#12514;&#12487;&#12523;&#24180;&#20472;&#34920;&#12398;&#20316;&#25104;'!A1"/><Relationship Id="rId3" Type="http://schemas.openxmlformats.org/officeDocument/2006/relationships/hyperlink" Target="#'1.&#21046;&#24230;&#12398;&#12501;&#12524;&#12540;&#12512;&#35373;&#35336;'!A1"/><Relationship Id="rId7" Type="http://schemas.openxmlformats.org/officeDocument/2006/relationships/hyperlink" Target="#'5.&#25163;&#24403;&#12539;&#36062;&#19982;&#37197;&#20998;&#12398;&#35373;&#35336;'!A1"/><Relationship Id="rId2" Type="http://schemas.openxmlformats.org/officeDocument/2006/relationships/hyperlink" Target="#'3.&#12469;&#12521;&#12522;&#12540;&#12473;&#12465;&#12540;&#12523;'!A1"/><Relationship Id="rId1" Type="http://schemas.openxmlformats.org/officeDocument/2006/relationships/hyperlink" Target="#'11.&#20351;&#29992;&#19978;&#12398;&#27880;&#24847;'!A1"/><Relationship Id="rId6" Type="http://schemas.openxmlformats.org/officeDocument/2006/relationships/hyperlink" Target="#'2.&#12514;&#12487;&#12523;&#22522;&#26412;&#32102;&#12398;&#35373;&#35336;'!A1"/><Relationship Id="rId11" Type="http://schemas.openxmlformats.org/officeDocument/2006/relationships/hyperlink" Target="#'10.&#27161;&#28310;&#29983;&#35336;&#36027;&#12487;&#12540;&#12479;'!A1"/><Relationship Id="rId5" Type="http://schemas.openxmlformats.org/officeDocument/2006/relationships/hyperlink" Target="#'0.&#35500;&#26126;'!A1"/><Relationship Id="rId10" Type="http://schemas.openxmlformats.org/officeDocument/2006/relationships/hyperlink" Target="#'8.&#24180;&#20472;&#19968;&#35239;&#34920;&#65288;&#12464;&#12521;&#12501;&#12487;&#12540;&#12479;&#65289;'!A1"/><Relationship Id="rId4" Type="http://schemas.openxmlformats.org/officeDocument/2006/relationships/hyperlink" Target="#'2.&#12514;&#12487;&#12523;&#32887;&#21209;&#32102;&#12398;&#35373;&#35336;'!A1"/><Relationship Id="rId9" Type="http://schemas.openxmlformats.org/officeDocument/2006/relationships/hyperlink" Target="#'7.&#12464;&#12524;&#12540;&#12489;&#21029;&#24180;&#20472;&#34920;&#12398;&#20316;&#25104;'!A1"/></Relationships>
</file>

<file path=xl/drawings/_rels/drawing10.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2.xml.rels><?xml version="1.0" encoding="UTF-8" standalone="yes"?>
<Relationships xmlns="http://schemas.openxmlformats.org/package/2006/relationships"><Relationship Id="rId2" Type="http://schemas.openxmlformats.org/officeDocument/2006/relationships/hyperlink" Target="#&#12513;&#12491;&#12517;&#12540;&#19968;&#35239;!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drawing1.xml><?xml version="1.0" encoding="utf-8"?>
<xdr:wsDr xmlns:xdr="http://schemas.openxmlformats.org/drawingml/2006/spreadsheetDrawing" xmlns:a="http://schemas.openxmlformats.org/drawingml/2006/main">
  <xdr:twoCellAnchor>
    <xdr:from>
      <xdr:col>0</xdr:col>
      <xdr:colOff>331503</xdr:colOff>
      <xdr:row>4</xdr:row>
      <xdr:rowOff>57150</xdr:rowOff>
    </xdr:from>
    <xdr:to>
      <xdr:col>6</xdr:col>
      <xdr:colOff>1857287</xdr:colOff>
      <xdr:row>10</xdr:row>
      <xdr:rowOff>74445</xdr:rowOff>
    </xdr:to>
    <xdr:grpSp>
      <xdr:nvGrpSpPr>
        <xdr:cNvPr id="3" name="グループ化 2">
          <a:extLst>
            <a:ext uri="{FF2B5EF4-FFF2-40B4-BE49-F238E27FC236}">
              <a16:creationId xmlns:a16="http://schemas.microsoft.com/office/drawing/2014/main" id="{D08F0C76-93B1-4104-ABD5-2B3F4B79FBFF}"/>
            </a:ext>
          </a:extLst>
        </xdr:cNvPr>
        <xdr:cNvGrpSpPr/>
      </xdr:nvGrpSpPr>
      <xdr:grpSpPr>
        <a:xfrm>
          <a:off x="316263" y="1055370"/>
          <a:ext cx="8147564" cy="2166135"/>
          <a:chOff x="331503" y="935204"/>
          <a:chExt cx="8898134" cy="2188995"/>
        </a:xfrm>
      </xdr:grpSpPr>
      <xdr:sp macro="" textlink="">
        <xdr:nvSpPr>
          <xdr:cNvPr id="2" name="矢印: 折線 1">
            <a:extLst>
              <a:ext uri="{FF2B5EF4-FFF2-40B4-BE49-F238E27FC236}">
                <a16:creationId xmlns:a16="http://schemas.microsoft.com/office/drawing/2014/main" id="{138436CD-3089-40AD-813A-83503C83327F}"/>
              </a:ext>
            </a:extLst>
          </xdr:cNvPr>
          <xdr:cNvSpPr/>
        </xdr:nvSpPr>
        <xdr:spPr>
          <a:xfrm rot="13779168" flipH="1">
            <a:off x="306948" y="959759"/>
            <a:ext cx="242976" cy="193865"/>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四角形: 角を丸くする 3">
            <a:hlinkClick xmlns:r="http://schemas.openxmlformats.org/officeDocument/2006/relationships" r:id="rId1" tooltip="使用上のご注意シートへジャンプ！"/>
            <a:extLst>
              <a:ext uri="{FF2B5EF4-FFF2-40B4-BE49-F238E27FC236}">
                <a16:creationId xmlns:a16="http://schemas.microsoft.com/office/drawing/2014/main" id="{4FA86C0E-5F5E-4910-B1A9-660AEC14F1E8}"/>
              </a:ext>
            </a:extLst>
          </xdr:cNvPr>
          <xdr:cNvSpPr/>
        </xdr:nvSpPr>
        <xdr:spPr>
          <a:xfrm>
            <a:off x="414160" y="1249206"/>
            <a:ext cx="1557677" cy="336492"/>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cap="none" spc="0">
                <a:ln w="0"/>
                <a:solidFill>
                  <a:srgbClr val="0000CC"/>
                </a:solidFill>
                <a:effectLst>
                  <a:outerShdw blurRad="38100" dist="25400" dir="5400000" algn="ctr" rotWithShape="0">
                    <a:srgbClr val="6E747A">
                      <a:alpha val="43000"/>
                    </a:srgbClr>
                  </a:outerShdw>
                </a:effectLst>
              </a:rPr>
              <a:t>使用上のご注意</a:t>
            </a:r>
            <a:endParaRPr kumimoji="1" lang="ja-JP" altLang="en-US" sz="1200" b="1">
              <a:solidFill>
                <a:srgbClr val="0000CC"/>
              </a:solidFill>
            </a:endParaRPr>
          </a:p>
        </xdr:txBody>
      </xdr:sp>
      <xdr:grpSp>
        <xdr:nvGrpSpPr>
          <xdr:cNvPr id="5" name="グループ化 4">
            <a:extLst>
              <a:ext uri="{FF2B5EF4-FFF2-40B4-BE49-F238E27FC236}">
                <a16:creationId xmlns:a16="http://schemas.microsoft.com/office/drawing/2014/main" id="{5A69C922-B9E2-4A92-86E8-3EFEB7A7A870}"/>
              </a:ext>
            </a:extLst>
          </xdr:cNvPr>
          <xdr:cNvGrpSpPr/>
        </xdr:nvGrpSpPr>
        <xdr:grpSpPr>
          <a:xfrm>
            <a:off x="2272475" y="1163300"/>
            <a:ext cx="2190216" cy="1952413"/>
            <a:chOff x="2447925" y="1304925"/>
            <a:chExt cx="2161950" cy="2381249"/>
          </a:xfrm>
        </xdr:grpSpPr>
        <xdr:sp macro="" textlink="">
          <xdr:nvSpPr>
            <xdr:cNvPr id="17" name="四角形: 角を丸くする 16">
              <a:hlinkClick xmlns:r="http://schemas.openxmlformats.org/officeDocument/2006/relationships" r:id="rId2" tooltip="3.サラリースケールの設計シートへジャンプ！"/>
              <a:extLst>
                <a:ext uri="{FF2B5EF4-FFF2-40B4-BE49-F238E27FC236}">
                  <a16:creationId xmlns:a16="http://schemas.microsoft.com/office/drawing/2014/main" id="{633015D4-D85A-42D6-8350-179920104056}"/>
                </a:ext>
              </a:extLst>
            </xdr:cNvPr>
            <xdr:cNvSpPr/>
          </xdr:nvSpPr>
          <xdr:spPr>
            <a:xfrm>
              <a:off x="2667003" y="3314702"/>
              <a:ext cx="1923825" cy="3600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３．サラリースケール</a:t>
              </a:r>
              <a:endParaRPr kumimoji="1" lang="ja-JP" altLang="en-US" sz="1100" b="1">
                <a:solidFill>
                  <a:schemeClr val="tx1"/>
                </a:solidFill>
              </a:endParaRPr>
            </a:p>
          </xdr:txBody>
        </xdr:sp>
        <xdr:sp macro="" textlink="">
          <xdr:nvSpPr>
            <xdr:cNvPr id="18" name="四角形: 角を丸くする 17">
              <a:hlinkClick xmlns:r="http://schemas.openxmlformats.org/officeDocument/2006/relationships" r:id="rId3"/>
              <a:extLst>
                <a:ext uri="{FF2B5EF4-FFF2-40B4-BE49-F238E27FC236}">
                  <a16:creationId xmlns:a16="http://schemas.microsoft.com/office/drawing/2014/main" id="{1CAB6982-F1AE-4494-9616-FDEE48725AA5}"/>
                </a:ext>
              </a:extLst>
            </xdr:cNvPr>
            <xdr:cNvSpPr/>
          </xdr:nvSpPr>
          <xdr:spPr>
            <a:xfrm>
              <a:off x="2676525" y="205740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accent1"/>
                  </a:solidFill>
                  <a:effectLst>
                    <a:outerShdw blurRad="38100" dist="25400" dir="5400000" algn="ctr" rotWithShape="0">
                      <a:srgbClr val="6E747A">
                        <a:alpha val="43000"/>
                      </a:srgbClr>
                    </a:outerShdw>
                  </a:effectLst>
                </a:rPr>
                <a:t>１．制度のフレーム設計</a:t>
              </a:r>
              <a:endParaRPr kumimoji="1" lang="ja-JP" altLang="en-US" sz="1200" b="1"/>
            </a:p>
          </xdr:txBody>
        </xdr:sp>
        <xdr:sp macro="" textlink="">
          <xdr:nvSpPr>
            <xdr:cNvPr id="19" name="四角形: 角を丸くする 18">
              <a:hlinkClick xmlns:r="http://schemas.openxmlformats.org/officeDocument/2006/relationships" r:id="rId4"/>
              <a:extLst>
                <a:ext uri="{FF2B5EF4-FFF2-40B4-BE49-F238E27FC236}">
                  <a16:creationId xmlns:a16="http://schemas.microsoft.com/office/drawing/2014/main" id="{87010F70-4B4B-4BDA-BE79-87EDB0F45BC4}"/>
                </a:ext>
              </a:extLst>
            </xdr:cNvPr>
            <xdr:cNvSpPr/>
          </xdr:nvSpPr>
          <xdr:spPr>
            <a:xfrm>
              <a:off x="2686050" y="26860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accent1"/>
                  </a:solidFill>
                  <a:effectLst>
                    <a:outerShdw blurRad="38100" dist="25400" dir="5400000" algn="ctr" rotWithShape="0">
                      <a:srgbClr val="6E747A">
                        <a:alpha val="43000"/>
                      </a:srgbClr>
                    </a:outerShdw>
                  </a:effectLst>
                </a:rPr>
                <a:t>２．モデル職務給の設計</a:t>
              </a:r>
              <a:endParaRPr kumimoji="1" lang="ja-JP" altLang="en-US" sz="1200" b="1"/>
            </a:p>
          </xdr:txBody>
        </xdr:sp>
        <xdr:sp macro="" textlink="">
          <xdr:nvSpPr>
            <xdr:cNvPr id="20" name="四角形: 角を丸くする 19">
              <a:hlinkClick xmlns:r="http://schemas.openxmlformats.org/officeDocument/2006/relationships" r:id="rId5"/>
              <a:extLst>
                <a:ext uri="{FF2B5EF4-FFF2-40B4-BE49-F238E27FC236}">
                  <a16:creationId xmlns:a16="http://schemas.microsoft.com/office/drawing/2014/main" id="{9BE1734C-0EEF-4D50-B075-772F6CF80B2F}"/>
                </a:ext>
              </a:extLst>
            </xdr:cNvPr>
            <xdr:cNvSpPr/>
          </xdr:nvSpPr>
          <xdr:spPr>
            <a:xfrm>
              <a:off x="2657475" y="14192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accent1"/>
                  </a:solidFill>
                  <a:effectLst>
                    <a:outerShdw blurRad="38100" dist="25400" dir="5400000" algn="ctr" rotWithShape="0">
                      <a:srgbClr val="6E747A">
                        <a:alpha val="43000"/>
                      </a:srgbClr>
                    </a:outerShdw>
                  </a:effectLst>
                </a:rPr>
                <a:t>００．賃金表設計 説明</a:t>
              </a:r>
              <a:endParaRPr kumimoji="1" lang="en-US" altLang="ja-JP" sz="1200" b="1" cap="none" spc="0">
                <a:ln w="0"/>
                <a:solidFill>
                  <a:schemeClr val="accent1"/>
                </a:solidFill>
                <a:effectLst>
                  <a:outerShdw blurRad="38100" dist="25400" dir="5400000" algn="ctr" rotWithShape="0">
                    <a:srgbClr val="6E747A">
                      <a:alpha val="43000"/>
                    </a:srgbClr>
                  </a:outerShdw>
                </a:effectLst>
              </a:endParaRPr>
            </a:p>
          </xdr:txBody>
        </xdr:sp>
        <xdr:sp macro="" textlink="">
          <xdr:nvSpPr>
            <xdr:cNvPr id="21" name="四角形: 角を丸くする 20">
              <a:hlinkClick xmlns:r="http://schemas.openxmlformats.org/officeDocument/2006/relationships" r:id="rId3" tooltip="1.制度のフレーム設計シートへジャンプ！"/>
              <a:extLst>
                <a:ext uri="{FF2B5EF4-FFF2-40B4-BE49-F238E27FC236}">
                  <a16:creationId xmlns:a16="http://schemas.microsoft.com/office/drawing/2014/main" id="{94572A0B-0E47-4472-B00E-163428EDDFBA}"/>
                </a:ext>
              </a:extLst>
            </xdr:cNvPr>
            <xdr:cNvSpPr/>
          </xdr:nvSpPr>
          <xdr:spPr>
            <a:xfrm>
              <a:off x="2657475" y="208597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１．制度のフレーム設計</a:t>
              </a:r>
              <a:endParaRPr kumimoji="1" lang="ja-JP" altLang="en-US" sz="1100" b="1">
                <a:solidFill>
                  <a:schemeClr val="tx1"/>
                </a:solidFill>
              </a:endParaRPr>
            </a:p>
          </xdr:txBody>
        </xdr:sp>
        <xdr:sp macro="" textlink="">
          <xdr:nvSpPr>
            <xdr:cNvPr id="22" name="四角形: 角を丸くする 21">
              <a:hlinkClick xmlns:r="http://schemas.openxmlformats.org/officeDocument/2006/relationships" r:id="rId6" tooltip="2.モデル職務給の設計シートへジャンプ！"/>
              <a:extLst>
                <a:ext uri="{FF2B5EF4-FFF2-40B4-BE49-F238E27FC236}">
                  <a16:creationId xmlns:a16="http://schemas.microsoft.com/office/drawing/2014/main" id="{5A28FE6E-F955-4EF4-9750-153D9473C409}"/>
                </a:ext>
              </a:extLst>
            </xdr:cNvPr>
            <xdr:cNvSpPr/>
          </xdr:nvSpPr>
          <xdr:spPr>
            <a:xfrm>
              <a:off x="2686050" y="26860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２．モデル基本給の設計</a:t>
              </a:r>
              <a:endParaRPr kumimoji="1" lang="ja-JP" altLang="en-US" sz="1100" b="1">
                <a:solidFill>
                  <a:schemeClr val="tx1"/>
                </a:solidFill>
              </a:endParaRPr>
            </a:p>
          </xdr:txBody>
        </xdr:sp>
        <xdr:sp macro="" textlink="">
          <xdr:nvSpPr>
            <xdr:cNvPr id="23" name="四角形: 角を丸くする 22">
              <a:hlinkClick xmlns:r="http://schemas.openxmlformats.org/officeDocument/2006/relationships" r:id="rId5" tooltip="0.職務給表の設計説明シートへジャンプ！"/>
              <a:extLst>
                <a:ext uri="{FF2B5EF4-FFF2-40B4-BE49-F238E27FC236}">
                  <a16:creationId xmlns:a16="http://schemas.microsoft.com/office/drawing/2014/main" id="{CAB60893-8C2C-48CF-BEBE-D14EE7B2D327}"/>
                </a:ext>
              </a:extLst>
            </xdr:cNvPr>
            <xdr:cNvSpPr/>
          </xdr:nvSpPr>
          <xdr:spPr>
            <a:xfrm>
              <a:off x="2657475" y="14192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０．制度設計 説明</a:t>
              </a:r>
              <a:endParaRPr kumimoji="1" lang="en-US" altLang="ja-JP" sz="1100" b="1" cap="none" spc="0">
                <a:ln w="0"/>
                <a:solidFill>
                  <a:schemeClr val="tx1"/>
                </a:solidFill>
                <a:effectLst>
                  <a:outerShdw blurRad="38100" dist="25400" dir="5400000" algn="ctr" rotWithShape="0">
                    <a:srgbClr val="6E747A">
                      <a:alpha val="43000"/>
                    </a:srgbClr>
                  </a:outerShdw>
                </a:effectLst>
              </a:endParaRPr>
            </a:p>
          </xdr:txBody>
        </xdr:sp>
        <xdr:grpSp>
          <xdr:nvGrpSpPr>
            <xdr:cNvPr id="24" name="グループ化 23">
              <a:extLst>
                <a:ext uri="{FF2B5EF4-FFF2-40B4-BE49-F238E27FC236}">
                  <a16:creationId xmlns:a16="http://schemas.microsoft.com/office/drawing/2014/main" id="{A0D6E2DD-C977-42EF-9245-E0DF5F9CEECD}"/>
                </a:ext>
              </a:extLst>
            </xdr:cNvPr>
            <xdr:cNvGrpSpPr/>
          </xdr:nvGrpSpPr>
          <xdr:grpSpPr>
            <a:xfrm>
              <a:off x="2447925" y="1304925"/>
              <a:ext cx="219075" cy="2381249"/>
              <a:chOff x="9315450" y="1133475"/>
              <a:chExt cx="219075" cy="2381249"/>
            </a:xfrm>
          </xdr:grpSpPr>
          <xdr:sp macro="" textlink="">
            <xdr:nvSpPr>
              <xdr:cNvPr id="25" name="矢印: 折線 24">
                <a:extLst>
                  <a:ext uri="{FF2B5EF4-FFF2-40B4-BE49-F238E27FC236}">
                    <a16:creationId xmlns:a16="http://schemas.microsoft.com/office/drawing/2014/main" id="{18E79551-7AD9-4582-8B8C-940BD8D72620}"/>
                  </a:ext>
                </a:extLst>
              </xdr:cNvPr>
              <xdr:cNvSpPr/>
            </xdr:nvSpPr>
            <xdr:spPr>
              <a:xfrm rot="16200000" flipH="1">
                <a:off x="8224839" y="2224086"/>
                <a:ext cx="2381249" cy="200028"/>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6" name="正方形/長方形 25">
                <a:extLst>
                  <a:ext uri="{FF2B5EF4-FFF2-40B4-BE49-F238E27FC236}">
                    <a16:creationId xmlns:a16="http://schemas.microsoft.com/office/drawing/2014/main" id="{B5AA6796-A970-46B2-9F81-E214D60285B9}"/>
                  </a:ext>
                </a:extLst>
              </xdr:cNvPr>
              <xdr:cNvSpPr/>
            </xdr:nvSpPr>
            <xdr:spPr>
              <a:xfrm>
                <a:off x="9391650" y="14192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6EC7C551-3F62-434D-A818-1C07C37E28EF}"/>
                  </a:ext>
                </a:extLst>
              </xdr:cNvPr>
              <xdr:cNvSpPr/>
            </xdr:nvSpPr>
            <xdr:spPr>
              <a:xfrm>
                <a:off x="9401175" y="20955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E7B0B05E-9FC5-477F-94BE-A84AD128D1E9}"/>
                  </a:ext>
                </a:extLst>
              </xdr:cNvPr>
              <xdr:cNvSpPr/>
            </xdr:nvSpPr>
            <xdr:spPr>
              <a:xfrm>
                <a:off x="9420225" y="269557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914DD08E-FF05-4770-984D-7BC8F1C377C3}"/>
                  </a:ext>
                </a:extLst>
              </xdr:cNvPr>
              <xdr:cNvSpPr/>
            </xdr:nvSpPr>
            <xdr:spPr>
              <a:xfrm>
                <a:off x="9410700" y="328612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nvGrpSpPr>
          <xdr:cNvPr id="6" name="グループ化 5">
            <a:extLst>
              <a:ext uri="{FF2B5EF4-FFF2-40B4-BE49-F238E27FC236}">
                <a16:creationId xmlns:a16="http://schemas.microsoft.com/office/drawing/2014/main" id="{6F3D25D9-FC25-4B30-88D1-6F52E7F0E46A}"/>
              </a:ext>
            </a:extLst>
          </xdr:cNvPr>
          <xdr:cNvGrpSpPr/>
        </xdr:nvGrpSpPr>
        <xdr:grpSpPr>
          <a:xfrm>
            <a:off x="4696501" y="1163300"/>
            <a:ext cx="2170917" cy="1960899"/>
            <a:chOff x="4752974" y="1323975"/>
            <a:chExt cx="2142900" cy="2391600"/>
          </a:xfrm>
        </xdr:grpSpPr>
        <xdr:sp macro="" textlink="">
          <xdr:nvSpPr>
            <xdr:cNvPr id="7" name="四角形: 角を丸くする 6">
              <a:extLst>
                <a:ext uri="{FF2B5EF4-FFF2-40B4-BE49-F238E27FC236}">
                  <a16:creationId xmlns:a16="http://schemas.microsoft.com/office/drawing/2014/main" id="{69350BF6-8673-45BD-8C95-53A5787764EC}"/>
                </a:ext>
              </a:extLst>
            </xdr:cNvPr>
            <xdr:cNvSpPr/>
          </xdr:nvSpPr>
          <xdr:spPr>
            <a:xfrm>
              <a:off x="4953000" y="14287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４．グレード別基本給グラフ</a:t>
              </a:r>
              <a:endParaRPr kumimoji="1" lang="ja-JP" altLang="en-US" sz="1100" b="1">
                <a:solidFill>
                  <a:schemeClr val="tx1"/>
                </a:solidFill>
              </a:endParaRPr>
            </a:p>
          </xdr:txBody>
        </xdr:sp>
        <xdr:sp macro="" textlink="">
          <xdr:nvSpPr>
            <xdr:cNvPr id="8" name="四角形: 角を丸くする 7">
              <a:hlinkClick xmlns:r="http://schemas.openxmlformats.org/officeDocument/2006/relationships" r:id="rId7" tooltip="5.グラフデータのシートへジャンプ！"/>
              <a:extLst>
                <a:ext uri="{FF2B5EF4-FFF2-40B4-BE49-F238E27FC236}">
                  <a16:creationId xmlns:a16="http://schemas.microsoft.com/office/drawing/2014/main" id="{5E80706F-7B3F-4B81-B4A7-7BDE06CABEA1}"/>
                </a:ext>
              </a:extLst>
            </xdr:cNvPr>
            <xdr:cNvSpPr/>
          </xdr:nvSpPr>
          <xdr:spPr>
            <a:xfrm>
              <a:off x="4953000" y="21050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５．手当・賞与配分の設計</a:t>
              </a:r>
              <a:endParaRPr kumimoji="1" lang="ja-JP" altLang="en-US" sz="1100" b="1">
                <a:solidFill>
                  <a:schemeClr val="tx1"/>
                </a:solidFill>
              </a:endParaRPr>
            </a:p>
          </xdr:txBody>
        </xdr:sp>
        <xdr:sp macro="" textlink="">
          <xdr:nvSpPr>
            <xdr:cNvPr id="9" name="四角形: 角を丸くする 8">
              <a:hlinkClick xmlns:r="http://schemas.openxmlformats.org/officeDocument/2006/relationships" r:id="rId8"/>
              <a:extLst>
                <a:ext uri="{FF2B5EF4-FFF2-40B4-BE49-F238E27FC236}">
                  <a16:creationId xmlns:a16="http://schemas.microsoft.com/office/drawing/2014/main" id="{B4508326-5B46-453A-A242-DFD39218251D}"/>
                </a:ext>
              </a:extLst>
            </xdr:cNvPr>
            <xdr:cNvSpPr/>
          </xdr:nvSpPr>
          <xdr:spPr>
            <a:xfrm>
              <a:off x="4972049" y="2724150"/>
              <a:ext cx="1923825" cy="41039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a:solidFill>
                    <a:schemeClr val="tx1"/>
                  </a:solidFill>
                </a:rPr>
                <a:t>６．モデル年俸表の作成</a:t>
              </a:r>
            </a:p>
          </xdr:txBody>
        </xdr:sp>
        <xdr:sp macro="" textlink="">
          <xdr:nvSpPr>
            <xdr:cNvPr id="10" name="四角形: 角を丸くする 9">
              <a:hlinkClick xmlns:r="http://schemas.openxmlformats.org/officeDocument/2006/relationships" r:id="rId9" tooltip="7.標準生計費データのシートへジャンプ！"/>
              <a:extLst>
                <a:ext uri="{FF2B5EF4-FFF2-40B4-BE49-F238E27FC236}">
                  <a16:creationId xmlns:a16="http://schemas.microsoft.com/office/drawing/2014/main" id="{12C6D851-17A6-4784-99B0-0C6953677EFC}"/>
                </a:ext>
              </a:extLst>
            </xdr:cNvPr>
            <xdr:cNvSpPr/>
          </xdr:nvSpPr>
          <xdr:spPr>
            <a:xfrm>
              <a:off x="4953000" y="330517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７．グレート別年俸表の作成</a:t>
              </a:r>
              <a:endParaRPr kumimoji="1" lang="ja-JP" altLang="en-US" sz="1100" b="1">
                <a:solidFill>
                  <a:schemeClr val="tx1"/>
                </a:solidFill>
              </a:endParaRPr>
            </a:p>
          </xdr:txBody>
        </xdr:sp>
        <xdr:grpSp>
          <xdr:nvGrpSpPr>
            <xdr:cNvPr id="11" name="グループ化 10">
              <a:extLst>
                <a:ext uri="{FF2B5EF4-FFF2-40B4-BE49-F238E27FC236}">
                  <a16:creationId xmlns:a16="http://schemas.microsoft.com/office/drawing/2014/main" id="{5F1410FB-7172-4E31-A521-64A0D9825875}"/>
                </a:ext>
              </a:extLst>
            </xdr:cNvPr>
            <xdr:cNvGrpSpPr/>
          </xdr:nvGrpSpPr>
          <xdr:grpSpPr>
            <a:xfrm>
              <a:off x="4752974" y="1323975"/>
              <a:ext cx="219076" cy="2381249"/>
              <a:chOff x="9315449" y="1133475"/>
              <a:chExt cx="219076" cy="2381249"/>
            </a:xfrm>
          </xdr:grpSpPr>
          <xdr:sp macro="" textlink="">
            <xdr:nvSpPr>
              <xdr:cNvPr id="12" name="矢印: 折線 11">
                <a:extLst>
                  <a:ext uri="{FF2B5EF4-FFF2-40B4-BE49-F238E27FC236}">
                    <a16:creationId xmlns:a16="http://schemas.microsoft.com/office/drawing/2014/main" id="{03280A58-792D-4B58-B5E2-2C801054FE73}"/>
                  </a:ext>
                </a:extLst>
              </xdr:cNvPr>
              <xdr:cNvSpPr/>
            </xdr:nvSpPr>
            <xdr:spPr>
              <a:xfrm rot="16200000" flipH="1">
                <a:off x="8224838" y="2224086"/>
                <a:ext cx="2381249" cy="200028"/>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正方形/長方形 12">
                <a:extLst>
                  <a:ext uri="{FF2B5EF4-FFF2-40B4-BE49-F238E27FC236}">
                    <a16:creationId xmlns:a16="http://schemas.microsoft.com/office/drawing/2014/main" id="{482C1448-3C3C-4733-A30D-309D654A38EA}"/>
                  </a:ext>
                </a:extLst>
              </xdr:cNvPr>
              <xdr:cNvSpPr/>
            </xdr:nvSpPr>
            <xdr:spPr>
              <a:xfrm>
                <a:off x="9391650" y="14192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22C3E079-0077-4F01-AFD5-55B5E33DC040}"/>
                  </a:ext>
                </a:extLst>
              </xdr:cNvPr>
              <xdr:cNvSpPr/>
            </xdr:nvSpPr>
            <xdr:spPr>
              <a:xfrm>
                <a:off x="9401175" y="20955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1CE7F367-1739-4822-BAE5-885A8BD4839B}"/>
                  </a:ext>
                </a:extLst>
              </xdr:cNvPr>
              <xdr:cNvSpPr/>
            </xdr:nvSpPr>
            <xdr:spPr>
              <a:xfrm>
                <a:off x="9420225" y="269557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74873F2A-2DC5-43BB-9A80-54A279B1B07A}"/>
                  </a:ext>
                </a:extLst>
              </xdr:cNvPr>
              <xdr:cNvSpPr/>
            </xdr:nvSpPr>
            <xdr:spPr>
              <a:xfrm>
                <a:off x="9410700" y="328612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nvGrpSpPr>
          <xdr:cNvPr id="30" name="グループ化 29">
            <a:extLst>
              <a:ext uri="{FF2B5EF4-FFF2-40B4-BE49-F238E27FC236}">
                <a16:creationId xmlns:a16="http://schemas.microsoft.com/office/drawing/2014/main" id="{D0735E42-032D-44EA-AF91-C94F2255C4ED}"/>
              </a:ext>
            </a:extLst>
          </xdr:cNvPr>
          <xdr:cNvGrpSpPr/>
        </xdr:nvGrpSpPr>
        <xdr:grpSpPr>
          <a:xfrm>
            <a:off x="7087546" y="1196587"/>
            <a:ext cx="2142091" cy="1527563"/>
            <a:chOff x="4762379" y="1323976"/>
            <a:chExt cx="2114446" cy="1863081"/>
          </a:xfrm>
        </xdr:grpSpPr>
        <xdr:sp macro="" textlink="">
          <xdr:nvSpPr>
            <xdr:cNvPr id="31" name="四角形: 角を丸くする 30">
              <a:hlinkClick xmlns:r="http://schemas.openxmlformats.org/officeDocument/2006/relationships" r:id="rId10" tooltip="4.職務給賃金表のシートへジャンプ！"/>
              <a:extLst>
                <a:ext uri="{FF2B5EF4-FFF2-40B4-BE49-F238E27FC236}">
                  <a16:creationId xmlns:a16="http://schemas.microsoft.com/office/drawing/2014/main" id="{167C6C9C-69A4-4103-9501-D2292D4F1A0D}"/>
                </a:ext>
              </a:extLst>
            </xdr:cNvPr>
            <xdr:cNvSpPr/>
          </xdr:nvSpPr>
          <xdr:spPr>
            <a:xfrm>
              <a:off x="4953000" y="14287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８．年俸一覧表グラフデータ</a:t>
              </a:r>
              <a:endParaRPr kumimoji="1" lang="ja-JP" altLang="en-US" sz="1100" b="1">
                <a:solidFill>
                  <a:schemeClr val="tx1"/>
                </a:solidFill>
              </a:endParaRPr>
            </a:p>
          </xdr:txBody>
        </xdr:sp>
        <xdr:sp macro="" textlink="">
          <xdr:nvSpPr>
            <xdr:cNvPr id="32" name="四角形: 角を丸くする 31">
              <a:extLst>
                <a:ext uri="{FF2B5EF4-FFF2-40B4-BE49-F238E27FC236}">
                  <a16:creationId xmlns:a16="http://schemas.microsoft.com/office/drawing/2014/main" id="{81EF7AC4-FE6E-49C0-8CD1-F084B8CD7EA3}"/>
                </a:ext>
              </a:extLst>
            </xdr:cNvPr>
            <xdr:cNvSpPr/>
          </xdr:nvSpPr>
          <xdr:spPr>
            <a:xfrm>
              <a:off x="4953000" y="2081791"/>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９．グレード別年俸グラフ</a:t>
              </a:r>
              <a:endParaRPr kumimoji="1" lang="ja-JP" altLang="en-US" sz="1100" b="1">
                <a:solidFill>
                  <a:schemeClr val="tx1"/>
                </a:solidFill>
              </a:endParaRPr>
            </a:p>
          </xdr:txBody>
        </xdr:sp>
        <xdr:grpSp>
          <xdr:nvGrpSpPr>
            <xdr:cNvPr id="35" name="グループ化 34">
              <a:extLst>
                <a:ext uri="{FF2B5EF4-FFF2-40B4-BE49-F238E27FC236}">
                  <a16:creationId xmlns:a16="http://schemas.microsoft.com/office/drawing/2014/main" id="{DD61C5E5-C35E-43BC-9BE9-BA4279F0D5FE}"/>
                </a:ext>
              </a:extLst>
            </xdr:cNvPr>
            <xdr:cNvGrpSpPr/>
          </xdr:nvGrpSpPr>
          <xdr:grpSpPr>
            <a:xfrm>
              <a:off x="4762379" y="1323976"/>
              <a:ext cx="190621" cy="1863081"/>
              <a:chOff x="9324854" y="1133476"/>
              <a:chExt cx="190621" cy="1863081"/>
            </a:xfrm>
          </xdr:grpSpPr>
          <xdr:sp macro="" textlink="">
            <xdr:nvSpPr>
              <xdr:cNvPr id="36" name="矢印: 折線 35">
                <a:extLst>
                  <a:ext uri="{FF2B5EF4-FFF2-40B4-BE49-F238E27FC236}">
                    <a16:creationId xmlns:a16="http://schemas.microsoft.com/office/drawing/2014/main" id="{6665ACC9-9192-43BF-AE72-FD5C275DAEAF}"/>
                  </a:ext>
                </a:extLst>
              </xdr:cNvPr>
              <xdr:cNvSpPr/>
            </xdr:nvSpPr>
            <xdr:spPr>
              <a:xfrm rot="16200000" flipH="1">
                <a:off x="8453960" y="2004370"/>
                <a:ext cx="1863081" cy="121294"/>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正方形/長方形 36">
                <a:extLst>
                  <a:ext uri="{FF2B5EF4-FFF2-40B4-BE49-F238E27FC236}">
                    <a16:creationId xmlns:a16="http://schemas.microsoft.com/office/drawing/2014/main" id="{1BB4D52D-B0FD-4C91-A93C-36536720854F}"/>
                  </a:ext>
                </a:extLst>
              </xdr:cNvPr>
              <xdr:cNvSpPr/>
            </xdr:nvSpPr>
            <xdr:spPr>
              <a:xfrm>
                <a:off x="9391650" y="14192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F04131F5-FDFA-4031-9136-D8942E4E3DCD}"/>
                  </a:ext>
                </a:extLst>
              </xdr:cNvPr>
              <xdr:cNvSpPr/>
            </xdr:nvSpPr>
            <xdr:spPr>
              <a:xfrm>
                <a:off x="9401175" y="20955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9" name="正方形/長方形 38">
            <a:extLst>
              <a:ext uri="{FF2B5EF4-FFF2-40B4-BE49-F238E27FC236}">
                <a16:creationId xmlns:a16="http://schemas.microsoft.com/office/drawing/2014/main" id="{8956C715-CFBB-4E3A-AA1F-F2F0E3919F0A}"/>
              </a:ext>
            </a:extLst>
          </xdr:cNvPr>
          <xdr:cNvSpPr/>
        </xdr:nvSpPr>
        <xdr:spPr>
          <a:xfrm>
            <a:off x="7134225" y="2447925"/>
            <a:ext cx="115794" cy="468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四角形: 角を丸くする 39">
            <a:hlinkClick xmlns:r="http://schemas.openxmlformats.org/officeDocument/2006/relationships" r:id="rId11" tooltip="5.グラフデータのシートへジャンプ！"/>
            <a:extLst>
              <a:ext uri="{FF2B5EF4-FFF2-40B4-BE49-F238E27FC236}">
                <a16:creationId xmlns:a16="http://schemas.microsoft.com/office/drawing/2014/main" id="{6024E32B-9A29-434D-B637-6EA967764617}"/>
              </a:ext>
            </a:extLst>
          </xdr:cNvPr>
          <xdr:cNvSpPr/>
        </xdr:nvSpPr>
        <xdr:spPr>
          <a:xfrm>
            <a:off x="7267575" y="2314575"/>
            <a:ext cx="1948978" cy="336492"/>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１０．標準生計費データ</a:t>
            </a:r>
            <a:endParaRPr kumimoji="1" lang="ja-JP" altLang="en-US" sz="1100" b="1">
              <a:solidFill>
                <a:schemeClr val="tx1"/>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304800</xdr:colOff>
      <xdr:row>1</xdr:row>
      <xdr:rowOff>133350</xdr:rowOff>
    </xdr:from>
    <xdr:to>
      <xdr:col>20</xdr:col>
      <xdr:colOff>542925</xdr:colOff>
      <xdr:row>1</xdr:row>
      <xdr:rowOff>361950</xdr:rowOff>
    </xdr:to>
    <xdr:sp macro="" textlink="">
      <xdr:nvSpPr>
        <xdr:cNvPr id="9768" name="AutoShape 1">
          <a:extLst>
            <a:ext uri="{FF2B5EF4-FFF2-40B4-BE49-F238E27FC236}">
              <a16:creationId xmlns:a16="http://schemas.microsoft.com/office/drawing/2014/main" id="{00000000-0008-0000-0600-000028260000}"/>
            </a:ext>
          </a:extLst>
        </xdr:cNvPr>
        <xdr:cNvSpPr>
          <a:spLocks noChangeArrowheads="1"/>
        </xdr:cNvSpPr>
      </xdr:nvSpPr>
      <xdr:spPr bwMode="auto">
        <a:xfrm rot="10800000" flipH="1" flipV="1">
          <a:off x="16030575" y="457200"/>
          <a:ext cx="238125" cy="228600"/>
        </a:xfrm>
        <a:prstGeom prst="downArrow">
          <a:avLst>
            <a:gd name="adj1" fmla="val 50000"/>
            <a:gd name="adj2" fmla="val 28060"/>
          </a:avLst>
        </a:prstGeom>
        <a:solidFill>
          <a:srgbClr val="FFC000"/>
        </a:solidFill>
        <a:ln w="9525">
          <a:solidFill>
            <a:srgbClr val="FF0000"/>
          </a:solidFill>
          <a:miter lim="800000"/>
          <a:headEnd/>
          <a:tailEnd/>
        </a:ln>
      </xdr:spPr>
    </xdr:sp>
    <xdr:clientData/>
  </xdr:twoCellAnchor>
  <xdr:twoCellAnchor>
    <xdr:from>
      <xdr:col>4</xdr:col>
      <xdr:colOff>38100</xdr:colOff>
      <xdr:row>0</xdr:row>
      <xdr:rowOff>123825</xdr:rowOff>
    </xdr:from>
    <xdr:to>
      <xdr:col>5</xdr:col>
      <xdr:colOff>654150</xdr:colOff>
      <xdr:row>0</xdr:row>
      <xdr:rowOff>409229</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B92C5885-87E5-4ED5-A148-223BE8D435E3}"/>
            </a:ext>
          </a:extLst>
        </xdr:cNvPr>
        <xdr:cNvSpPr/>
      </xdr:nvSpPr>
      <xdr:spPr>
        <a:xfrm flipH="1">
          <a:off x="1666875" y="123825"/>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57150</xdr:rowOff>
    </xdr:from>
    <xdr:to>
      <xdr:col>2</xdr:col>
      <xdr:colOff>1016100</xdr:colOff>
      <xdr:row>0</xdr:row>
      <xdr:rowOff>342554</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B41FC4EC-D12C-4341-95E2-B7C79E9B5FB6}"/>
            </a:ext>
          </a:extLst>
        </xdr:cNvPr>
        <xdr:cNvSpPr/>
      </xdr:nvSpPr>
      <xdr:spPr>
        <a:xfrm flipH="1">
          <a:off x="342900" y="571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0" y="0"/>
    <xdr:ext cx="9285111" cy="6058370"/>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0.15338</cdr:x>
      <cdr:y>0.1012</cdr:y>
    </cdr:from>
    <cdr:to>
      <cdr:x>0.45386</cdr:x>
      <cdr:y>0.16042</cdr:y>
    </cdr:to>
    <cdr:sp macro="" textlink="">
      <cdr:nvSpPr>
        <cdr:cNvPr id="3" name="テキスト ボックス 1"/>
        <cdr:cNvSpPr txBox="1"/>
      </cdr:nvSpPr>
      <cdr:spPr>
        <a:xfrm xmlns:a="http://schemas.openxmlformats.org/drawingml/2006/main">
          <a:off x="1426692" y="615240"/>
          <a:ext cx="2794937" cy="360031"/>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tx2">
              <a:lumMod val="60000"/>
              <a:lumOff val="40000"/>
            </a:schemeClr>
          </a:solidFill>
        </a:ln>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200">
              <a:solidFill>
                <a:srgbClr val="0000CC"/>
              </a:solidFill>
            </a:rPr>
            <a:t>資格グレード別モデル年俸カーブ</a:t>
          </a:r>
        </a:p>
      </cdr:txBody>
    </cdr:sp>
  </cdr:relSizeAnchor>
  <cdr:relSizeAnchor xmlns:cdr="http://schemas.openxmlformats.org/drawingml/2006/chartDrawing">
    <cdr:from>
      <cdr:x>0.09016</cdr:x>
      <cdr:y>0.03157</cdr:y>
    </cdr:from>
    <cdr:to>
      <cdr:x>0.26085</cdr:x>
      <cdr:y>0.07851</cdr:y>
    </cdr:to>
    <cdr:sp macro="" textlink="">
      <cdr:nvSpPr>
        <cdr:cNvPr id="4" name="矢印: 五方向 3">
          <a:hlinkClick xmlns:a="http://schemas.openxmlformats.org/drawingml/2006/main" xmlns:r="http://schemas.openxmlformats.org/officeDocument/2006/relationships" r:id="rId1" tooltip="メインメニューに戻る！"/>
          <a:extLst xmlns:a="http://schemas.openxmlformats.org/drawingml/2006/main">
            <a:ext uri="{FF2B5EF4-FFF2-40B4-BE49-F238E27FC236}">
              <a16:creationId xmlns:a16="http://schemas.microsoft.com/office/drawing/2014/main" id="{A3EA5CC3-50B2-42E0-94C7-B758569403E1}"/>
            </a:ext>
          </a:extLst>
        </cdr:cNvPr>
        <cdr:cNvSpPr/>
      </cdr:nvSpPr>
      <cdr:spPr>
        <a:xfrm xmlns:a="http://schemas.openxmlformats.org/drawingml/2006/main" flipH="1">
          <a:off x="838670" y="191911"/>
          <a:ext cx="1587600" cy="285404"/>
        </a:xfrm>
        <a:prstGeom xmlns:a="http://schemas.openxmlformats.org/drawingml/2006/main" prst="homePlate">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28575</xdr:colOff>
      <xdr:row>0</xdr:row>
      <xdr:rowOff>76200</xdr:rowOff>
    </xdr:from>
    <xdr:to>
      <xdr:col>2</xdr:col>
      <xdr:colOff>1616175</xdr:colOff>
      <xdr:row>1</xdr:row>
      <xdr:rowOff>190154</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F2675756-A2C6-4514-9F48-FC8727FC67A0}"/>
            </a:ext>
          </a:extLst>
        </xdr:cNvPr>
        <xdr:cNvSpPr/>
      </xdr:nvSpPr>
      <xdr:spPr>
        <a:xfrm flipH="1">
          <a:off x="666750" y="7620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0</xdr:row>
      <xdr:rowOff>76200</xdr:rowOff>
    </xdr:from>
    <xdr:to>
      <xdr:col>3</xdr:col>
      <xdr:colOff>663675</xdr:colOff>
      <xdr:row>1</xdr:row>
      <xdr:rowOff>75854</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9E68C19B-F518-43F7-A39E-799F246944E9}"/>
            </a:ext>
          </a:extLst>
        </xdr:cNvPr>
        <xdr:cNvSpPr/>
      </xdr:nvSpPr>
      <xdr:spPr>
        <a:xfrm flipH="1">
          <a:off x="295275" y="7620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95250</xdr:colOff>
      <xdr:row>2</xdr:row>
      <xdr:rowOff>85725</xdr:rowOff>
    </xdr:from>
    <xdr:to>
      <xdr:col>23</xdr:col>
      <xdr:colOff>333375</xdr:colOff>
      <xdr:row>32</xdr:row>
      <xdr:rowOff>66675</xdr:rowOff>
    </xdr:to>
    <xdr:pic>
      <xdr:nvPicPr>
        <xdr:cNvPr id="46461" name="図 124" descr="http://www5.kcn.ne.jp/~y-roumu/clip_image002.png">
          <a:extLst>
            <a:ext uri="{FF2B5EF4-FFF2-40B4-BE49-F238E27FC236}">
              <a16:creationId xmlns:a16="http://schemas.microsoft.com/office/drawing/2014/main" id="{00000000-0008-0000-0000-00007DB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5700" y="447675"/>
          <a:ext cx="6000750" cy="481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104775</xdr:colOff>
      <xdr:row>35</xdr:row>
      <xdr:rowOff>133350</xdr:rowOff>
    </xdr:from>
    <xdr:to>
      <xdr:col>23</xdr:col>
      <xdr:colOff>228600</xdr:colOff>
      <xdr:row>60</xdr:row>
      <xdr:rowOff>76200</xdr:rowOff>
    </xdr:to>
    <xdr:grpSp>
      <xdr:nvGrpSpPr>
        <xdr:cNvPr id="46462" name="グループ化 2">
          <a:extLst>
            <a:ext uri="{FF2B5EF4-FFF2-40B4-BE49-F238E27FC236}">
              <a16:creationId xmlns:a16="http://schemas.microsoft.com/office/drawing/2014/main" id="{00000000-0008-0000-0000-00007EB50000}"/>
            </a:ext>
          </a:extLst>
        </xdr:cNvPr>
        <xdr:cNvGrpSpPr>
          <a:grpSpLocks/>
        </xdr:cNvGrpSpPr>
      </xdr:nvGrpSpPr>
      <xdr:grpSpPr bwMode="auto">
        <a:xfrm>
          <a:off x="6947535" y="5711190"/>
          <a:ext cx="5313045" cy="4133850"/>
          <a:chOff x="238125" y="371475"/>
          <a:chExt cx="6324600" cy="4181475"/>
        </a:xfrm>
      </xdr:grpSpPr>
      <xdr:grpSp>
        <xdr:nvGrpSpPr>
          <xdr:cNvPr id="46463" name="グループ化 1">
            <a:extLst>
              <a:ext uri="{FF2B5EF4-FFF2-40B4-BE49-F238E27FC236}">
                <a16:creationId xmlns:a16="http://schemas.microsoft.com/office/drawing/2014/main" id="{00000000-0008-0000-0000-00007FB50000}"/>
              </a:ext>
            </a:extLst>
          </xdr:cNvPr>
          <xdr:cNvGrpSpPr>
            <a:grpSpLocks/>
          </xdr:cNvGrpSpPr>
        </xdr:nvGrpSpPr>
        <xdr:grpSpPr bwMode="auto">
          <a:xfrm>
            <a:off x="238125" y="371475"/>
            <a:ext cx="6324600" cy="4181475"/>
            <a:chOff x="381000" y="352425"/>
            <a:chExt cx="6324600" cy="4181475"/>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000" y="352425"/>
              <a:ext cx="6324600" cy="4181475"/>
            </a:xfrm>
            <a:prstGeom prst="rect">
              <a:avLst/>
            </a:prstGeom>
            <a:ln>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nvGrpSpPr>
            <xdr:cNvPr id="46470" name="グループ化 74">
              <a:extLst>
                <a:ext uri="{FF2B5EF4-FFF2-40B4-BE49-F238E27FC236}">
                  <a16:creationId xmlns:a16="http://schemas.microsoft.com/office/drawing/2014/main" id="{00000000-0008-0000-0000-000086B50000}"/>
                </a:ext>
              </a:extLst>
            </xdr:cNvPr>
            <xdr:cNvGrpSpPr>
              <a:grpSpLocks/>
            </xdr:cNvGrpSpPr>
          </xdr:nvGrpSpPr>
          <xdr:grpSpPr bwMode="auto">
            <a:xfrm>
              <a:off x="885825" y="685800"/>
              <a:ext cx="5457825" cy="3533775"/>
              <a:chOff x="1866900" y="1638300"/>
              <a:chExt cx="5457825" cy="3533775"/>
            </a:xfrm>
          </xdr:grpSpPr>
          <xdr:grpSp>
            <xdr:nvGrpSpPr>
              <xdr:cNvPr id="46471" name="グループ化 10">
                <a:extLst>
                  <a:ext uri="{FF2B5EF4-FFF2-40B4-BE49-F238E27FC236}">
                    <a16:creationId xmlns:a16="http://schemas.microsoft.com/office/drawing/2014/main" id="{00000000-0008-0000-0000-000087B50000}"/>
                  </a:ext>
                </a:extLst>
              </xdr:cNvPr>
              <xdr:cNvGrpSpPr>
                <a:grpSpLocks/>
              </xdr:cNvGrpSpPr>
            </xdr:nvGrpSpPr>
            <xdr:grpSpPr bwMode="auto">
              <a:xfrm>
                <a:off x="1866900" y="1638300"/>
                <a:ext cx="5457825" cy="3524250"/>
                <a:chOff x="1838325" y="1619250"/>
                <a:chExt cx="5457825" cy="3524250"/>
              </a:xfrm>
            </xdr:grpSpPr>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V="1">
                  <a:off x="1845199" y="1615496"/>
                  <a:ext cx="51170" cy="3531651"/>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V="1">
                  <a:off x="1834965" y="5118893"/>
                  <a:ext cx="5464945" cy="2825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grpSp>
          <xdr:grpSp>
            <xdr:nvGrpSpPr>
              <xdr:cNvPr id="46472" name="グループ化 72">
                <a:extLst>
                  <a:ext uri="{FF2B5EF4-FFF2-40B4-BE49-F238E27FC236}">
                    <a16:creationId xmlns:a16="http://schemas.microsoft.com/office/drawing/2014/main" id="{00000000-0008-0000-0000-000088B50000}"/>
                  </a:ext>
                </a:extLst>
              </xdr:cNvPr>
              <xdr:cNvGrpSpPr>
                <a:grpSpLocks/>
              </xdr:cNvGrpSpPr>
            </xdr:nvGrpSpPr>
            <xdr:grpSpPr bwMode="auto">
              <a:xfrm>
                <a:off x="1895475" y="2190750"/>
                <a:ext cx="5105400" cy="2981325"/>
                <a:chOff x="1895475" y="2190750"/>
                <a:chExt cx="5105400" cy="2981325"/>
              </a:xfrm>
            </xdr:grpSpPr>
            <xdr:grpSp>
              <xdr:nvGrpSpPr>
                <xdr:cNvPr id="46473" name="グループ化 71">
                  <a:extLst>
                    <a:ext uri="{FF2B5EF4-FFF2-40B4-BE49-F238E27FC236}">
                      <a16:creationId xmlns:a16="http://schemas.microsoft.com/office/drawing/2014/main" id="{00000000-0008-0000-0000-000089B50000}"/>
                    </a:ext>
                  </a:extLst>
                </xdr:cNvPr>
                <xdr:cNvGrpSpPr>
                  <a:grpSpLocks/>
                </xdr:cNvGrpSpPr>
              </xdr:nvGrpSpPr>
              <xdr:grpSpPr bwMode="auto">
                <a:xfrm>
                  <a:off x="2362200" y="3781425"/>
                  <a:ext cx="4638675" cy="695325"/>
                  <a:chOff x="2362200" y="3781425"/>
                  <a:chExt cx="4638675" cy="695325"/>
                </a:xfrm>
              </xdr:grpSpPr>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flipV="1">
                    <a:off x="2365005" y="4026651"/>
                    <a:ext cx="1473693" cy="442634"/>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3838699" y="3781790"/>
                    <a:ext cx="1535097" cy="244861"/>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5384030" y="3781790"/>
                    <a:ext cx="1616969" cy="0"/>
                  </a:xfrm>
                  <a:prstGeom prst="line">
                    <a:avLst/>
                  </a:prstGeom>
                </xdr:spPr>
                <xdr:style>
                  <a:lnRef idx="2">
                    <a:schemeClr val="dk1"/>
                  </a:lnRef>
                  <a:fillRef idx="0">
                    <a:schemeClr val="dk1"/>
                  </a:fillRef>
                  <a:effectRef idx="1">
                    <a:schemeClr val="dk1"/>
                  </a:effectRef>
                  <a:fontRef idx="minor">
                    <a:schemeClr val="tx1"/>
                  </a:fontRef>
                </xdr:style>
              </xdr:cxnSp>
            </xdr:grpSp>
            <xdr:grpSp>
              <xdr:nvGrpSpPr>
                <xdr:cNvPr id="46474" name="グループ化 61">
                  <a:extLst>
                    <a:ext uri="{FF2B5EF4-FFF2-40B4-BE49-F238E27FC236}">
                      <a16:creationId xmlns:a16="http://schemas.microsoft.com/office/drawing/2014/main" id="{00000000-0008-0000-0000-00008AB50000}"/>
                    </a:ext>
                  </a:extLst>
                </xdr:cNvPr>
                <xdr:cNvGrpSpPr>
                  <a:grpSpLocks/>
                </xdr:cNvGrpSpPr>
              </xdr:nvGrpSpPr>
              <xdr:grpSpPr bwMode="auto">
                <a:xfrm>
                  <a:off x="2352675" y="2190750"/>
                  <a:ext cx="2238375" cy="2286001"/>
                  <a:chOff x="2352675" y="2190750"/>
                  <a:chExt cx="2238375" cy="2286001"/>
                </a:xfrm>
              </xdr:grpSpPr>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V="1">
                    <a:off x="3265595" y="2840016"/>
                    <a:ext cx="726613" cy="489722"/>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V="1">
                    <a:off x="2354771" y="4243258"/>
                    <a:ext cx="337721" cy="18835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V="1">
                    <a:off x="2672025" y="4017233"/>
                    <a:ext cx="0" cy="244861"/>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flipV="1">
                    <a:off x="2661791" y="3527511"/>
                    <a:ext cx="603805" cy="49914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flipH="1" flipV="1">
                    <a:off x="3265595" y="3329738"/>
                    <a:ext cx="0" cy="197772"/>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3981974" y="2651661"/>
                    <a:ext cx="0" cy="20719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V="1">
                    <a:off x="3981974" y="2190192"/>
                    <a:ext cx="552635" cy="470887"/>
                  </a:xfrm>
                  <a:prstGeom prst="line">
                    <a:avLst/>
                  </a:prstGeom>
                </xdr:spPr>
                <xdr:style>
                  <a:lnRef idx="2">
                    <a:schemeClr val="dk1"/>
                  </a:lnRef>
                  <a:fillRef idx="0">
                    <a:schemeClr val="dk1"/>
                  </a:fillRef>
                  <a:effectRef idx="1">
                    <a:schemeClr val="dk1"/>
                  </a:effectRef>
                  <a:fontRef idx="minor">
                    <a:schemeClr val="tx1"/>
                  </a:fontRef>
                </xdr:style>
              </xdr:cxnSp>
            </xdr:grpSp>
            <xdr:grpSp>
              <xdr:nvGrpSpPr>
                <xdr:cNvPr id="46475" name="グループ化 68">
                  <a:extLst>
                    <a:ext uri="{FF2B5EF4-FFF2-40B4-BE49-F238E27FC236}">
                      <a16:creationId xmlns:a16="http://schemas.microsoft.com/office/drawing/2014/main" id="{00000000-0008-0000-0000-00008BB50000}"/>
                    </a:ext>
                  </a:extLst>
                </xdr:cNvPr>
                <xdr:cNvGrpSpPr>
                  <a:grpSpLocks/>
                </xdr:cNvGrpSpPr>
              </xdr:nvGrpSpPr>
              <xdr:grpSpPr bwMode="auto">
                <a:xfrm>
                  <a:off x="2382057" y="2371725"/>
                  <a:ext cx="3242536" cy="2105026"/>
                  <a:chOff x="2382057" y="2371725"/>
                  <a:chExt cx="3242536" cy="2105026"/>
                </a:xfrm>
              </xdr:grpSpPr>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V="1">
                    <a:off x="3030214" y="4017234"/>
                    <a:ext cx="0" cy="197772"/>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3981974" y="2990700"/>
                    <a:ext cx="890356" cy="367292"/>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V="1">
                    <a:off x="2385474" y="4224424"/>
                    <a:ext cx="634507" cy="226026"/>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V="1">
                    <a:off x="3030214" y="3584018"/>
                    <a:ext cx="951760" cy="41438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H="1" flipV="1">
                    <a:off x="3992208" y="3376827"/>
                    <a:ext cx="0" cy="18835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V="1">
                    <a:off x="4882565" y="2783510"/>
                    <a:ext cx="0" cy="20719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flipV="1">
                    <a:off x="4872331" y="2369130"/>
                    <a:ext cx="726612" cy="404963"/>
                  </a:xfrm>
                  <a:prstGeom prst="line">
                    <a:avLst/>
                  </a:prstGeom>
                </xdr:spPr>
                <xdr:style>
                  <a:lnRef idx="2">
                    <a:schemeClr val="dk1"/>
                  </a:lnRef>
                  <a:fillRef idx="0">
                    <a:schemeClr val="dk1"/>
                  </a:fillRef>
                  <a:effectRef idx="1">
                    <a:schemeClr val="dk1"/>
                  </a:effectRef>
                  <a:fontRef idx="minor">
                    <a:schemeClr val="tx1"/>
                  </a:fontRef>
                </xdr:style>
              </xdr:cxnSp>
            </xdr:grpSp>
            <xdr:grpSp>
              <xdr:nvGrpSpPr>
                <xdr:cNvPr id="46476" name="グループ化 69">
                  <a:extLst>
                    <a:ext uri="{FF2B5EF4-FFF2-40B4-BE49-F238E27FC236}">
                      <a16:creationId xmlns:a16="http://schemas.microsoft.com/office/drawing/2014/main" id="{00000000-0008-0000-0000-00008CB50000}"/>
                    </a:ext>
                  </a:extLst>
                </xdr:cNvPr>
                <xdr:cNvGrpSpPr>
                  <a:grpSpLocks/>
                </xdr:cNvGrpSpPr>
              </xdr:nvGrpSpPr>
              <xdr:grpSpPr bwMode="auto">
                <a:xfrm>
                  <a:off x="1895475" y="3771900"/>
                  <a:ext cx="5076825" cy="1400175"/>
                  <a:chOff x="1895475" y="3771900"/>
                  <a:chExt cx="5076825" cy="1400175"/>
                </a:xfrm>
              </xdr:grpSpPr>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2344538" y="4488120"/>
                    <a:ext cx="20468" cy="66865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H="1">
                    <a:off x="3807997" y="4026651"/>
                    <a:ext cx="20468" cy="113012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5302158" y="3367409"/>
                    <a:ext cx="40936" cy="178937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1894243" y="4007815"/>
                    <a:ext cx="507605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1904477" y="4450449"/>
                    <a:ext cx="5055586" cy="3767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1904477" y="3329738"/>
                    <a:ext cx="5045352" cy="1883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3009746" y="4045486"/>
                    <a:ext cx="20468" cy="1130129"/>
                  </a:xfrm>
                  <a:prstGeom prst="line">
                    <a:avLst/>
                  </a:prstGeom>
                </xdr:spPr>
                <xdr:style>
                  <a:lnRef idx="1">
                    <a:schemeClr val="accent1"/>
                  </a:lnRef>
                  <a:fillRef idx="0">
                    <a:schemeClr val="accent1"/>
                  </a:fillRef>
                  <a:effectRef idx="0">
                    <a:schemeClr val="accent1"/>
                  </a:effectRef>
                  <a:fontRef idx="minor">
                    <a:schemeClr val="tx1"/>
                  </a:fontRef>
                </xdr:style>
              </xdr:cxnSp>
            </xdr:grpSp>
          </xdr:grpSp>
        </xdr:grpSp>
      </xdr:grp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65612" y="456235"/>
            <a:ext cx="685677" cy="30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職務給</a:t>
            </a: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730842" y="1228489"/>
            <a:ext cx="675443" cy="30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標準者</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567099" y="2509301"/>
            <a:ext cx="1606735" cy="30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昇格できないケース</a:t>
            </a: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185511" y="927121"/>
            <a:ext cx="961994" cy="30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成績優秀者</a:t>
            </a: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653344" y="484488"/>
            <a:ext cx="2312880" cy="310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基本給の昇給イメージ</a:t>
            </a:r>
          </a:p>
        </xdr:txBody>
      </xdr:sp>
    </xdr:grpSp>
    <xdr:clientData/>
  </xdr:twoCellAnchor>
  <xdr:twoCellAnchor>
    <xdr:from>
      <xdr:col>9</xdr:col>
      <xdr:colOff>428625</xdr:colOff>
      <xdr:row>1</xdr:row>
      <xdr:rowOff>133350</xdr:rowOff>
    </xdr:from>
    <xdr:to>
      <xdr:col>11</xdr:col>
      <xdr:colOff>92175</xdr:colOff>
      <xdr:row>3</xdr:row>
      <xdr:rowOff>66329</xdr:rowOff>
    </xdr:to>
    <xdr:sp macro="" textlink="">
      <xdr:nvSpPr>
        <xdr:cNvPr id="44" name="矢印: 五方向 43">
          <a:hlinkClick xmlns:r="http://schemas.openxmlformats.org/officeDocument/2006/relationships" r:id="rId2" tooltip="メインメニューに戻る！"/>
          <a:extLst>
            <a:ext uri="{FF2B5EF4-FFF2-40B4-BE49-F238E27FC236}">
              <a16:creationId xmlns:a16="http://schemas.microsoft.com/office/drawing/2014/main" id="{2DF9469B-0015-4545-81CB-FEA2AF6B1451}"/>
            </a:ext>
          </a:extLst>
        </xdr:cNvPr>
        <xdr:cNvSpPr/>
      </xdr:nvSpPr>
      <xdr:spPr>
        <a:xfrm flipH="1">
          <a:off x="5133975" y="314325"/>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14</xdr:col>
      <xdr:colOff>99060</xdr:colOff>
      <xdr:row>17</xdr:row>
      <xdr:rowOff>53340</xdr:rowOff>
    </xdr:from>
    <xdr:to>
      <xdr:col>20</xdr:col>
      <xdr:colOff>365760</xdr:colOff>
      <xdr:row>21</xdr:row>
      <xdr:rowOff>129540</xdr:rowOff>
    </xdr:to>
    <xdr:sp macro="" textlink="">
      <xdr:nvSpPr>
        <xdr:cNvPr id="2" name="四角形吹き出し 3">
          <a:extLst>
            <a:ext uri="{FF2B5EF4-FFF2-40B4-BE49-F238E27FC236}">
              <a16:creationId xmlns:a16="http://schemas.microsoft.com/office/drawing/2014/main" id="{6B207D3A-B91E-BECC-B3D5-DCA2C62C0C7E}"/>
            </a:ext>
          </a:extLst>
        </xdr:cNvPr>
        <xdr:cNvSpPr/>
      </xdr:nvSpPr>
      <xdr:spPr>
        <a:xfrm>
          <a:off x="6941820" y="2613660"/>
          <a:ext cx="360426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682150</xdr:colOff>
      <xdr:row>1</xdr:row>
      <xdr:rowOff>19046</xdr:rowOff>
    </xdr:from>
    <xdr:to>
      <xdr:col>8</xdr:col>
      <xdr:colOff>685791</xdr:colOff>
      <xdr:row>5</xdr:row>
      <xdr:rowOff>0</xdr:rowOff>
    </xdr:to>
    <xdr:grpSp>
      <xdr:nvGrpSpPr>
        <xdr:cNvPr id="2" name="グループ化 1">
          <a:extLst>
            <a:ext uri="{FF2B5EF4-FFF2-40B4-BE49-F238E27FC236}">
              <a16:creationId xmlns:a16="http://schemas.microsoft.com/office/drawing/2014/main" id="{06FB2B5B-857A-4F05-8796-828ED5C19210}"/>
            </a:ext>
          </a:extLst>
        </xdr:cNvPr>
        <xdr:cNvGrpSpPr/>
      </xdr:nvGrpSpPr>
      <xdr:grpSpPr>
        <a:xfrm>
          <a:off x="2762410" y="186686"/>
          <a:ext cx="5421461" cy="1085854"/>
          <a:chOff x="3025300" y="180971"/>
          <a:chExt cx="5909141" cy="1076493"/>
        </a:xfrm>
      </xdr:grpSpPr>
      <xdr:grpSp>
        <xdr:nvGrpSpPr>
          <xdr:cNvPr id="3" name="グループ化 2">
            <a:extLst>
              <a:ext uri="{FF2B5EF4-FFF2-40B4-BE49-F238E27FC236}">
                <a16:creationId xmlns:a16="http://schemas.microsoft.com/office/drawing/2014/main" id="{53BA78E5-7CF5-44FB-9DD5-12716D1BCE35}"/>
              </a:ext>
            </a:extLst>
          </xdr:cNvPr>
          <xdr:cNvGrpSpPr>
            <a:grpSpLocks/>
          </xdr:cNvGrpSpPr>
        </xdr:nvGrpSpPr>
        <xdr:grpSpPr bwMode="auto">
          <a:xfrm>
            <a:off x="5514971" y="180971"/>
            <a:ext cx="3419470" cy="1076493"/>
            <a:chOff x="21471004" y="44932"/>
            <a:chExt cx="1412400" cy="601888"/>
          </a:xfrm>
        </xdr:grpSpPr>
        <xdr:sp macro="" textlink="">
          <xdr:nvSpPr>
            <xdr:cNvPr id="5" name="AutoShape 1">
              <a:extLst>
                <a:ext uri="{FF2B5EF4-FFF2-40B4-BE49-F238E27FC236}">
                  <a16:creationId xmlns:a16="http://schemas.microsoft.com/office/drawing/2014/main" id="{3D0A6649-4F51-4F19-B63D-02EE8DDD6074}"/>
                </a:ext>
              </a:extLst>
            </xdr:cNvPr>
            <xdr:cNvSpPr>
              <a:spLocks noChangeArrowheads="1"/>
            </xdr:cNvSpPr>
          </xdr:nvSpPr>
          <xdr:spPr bwMode="auto">
            <a:xfrm rot="10800000" flipV="1">
              <a:off x="22136068" y="540308"/>
              <a:ext cx="113915" cy="10651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sp macro="" textlink="">
          <xdr:nvSpPr>
            <xdr:cNvPr id="6" name="正方形/長方形 5">
              <a:extLst>
                <a:ext uri="{FF2B5EF4-FFF2-40B4-BE49-F238E27FC236}">
                  <a16:creationId xmlns:a16="http://schemas.microsoft.com/office/drawing/2014/main" id="{1B79E662-3635-429C-8FED-0C07E1EBFC41}"/>
                </a:ext>
              </a:extLst>
            </xdr:cNvPr>
            <xdr:cNvSpPr/>
          </xdr:nvSpPr>
          <xdr:spPr>
            <a:xfrm>
              <a:off x="21471004" y="44932"/>
              <a:ext cx="1412400" cy="50593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100">
                  <a:solidFill>
                    <a:srgbClr val="0000CC"/>
                  </a:solidFill>
                  <a:latin typeface="+mn-ea"/>
                  <a:ea typeface="+mn-ea"/>
                </a:rPr>
                <a:t>■フレーム全体の職群イメージを自社用に修正！</a:t>
              </a:r>
              <a:endParaRPr kumimoji="1" lang="en-US" altLang="ja-JP" sz="1100">
                <a:solidFill>
                  <a:srgbClr val="0000CC"/>
                </a:solidFill>
                <a:latin typeface="+mn-ea"/>
                <a:ea typeface="+mn-ea"/>
              </a:endParaRPr>
            </a:p>
            <a:p>
              <a:pPr algn="l"/>
              <a:r>
                <a:rPr kumimoji="1" lang="ja-JP" altLang="en-US" sz="1100">
                  <a:solidFill>
                    <a:srgbClr val="0000CC"/>
                  </a:solidFill>
                  <a:latin typeface="+mn-ea"/>
                  <a:ea typeface="+mn-ea"/>
                </a:rPr>
                <a:t>■職務資格等級（呼称）を自社用に修正して手入力！</a:t>
              </a:r>
              <a:endParaRPr kumimoji="1" lang="en-US" altLang="ja-JP" sz="1100">
                <a:solidFill>
                  <a:srgbClr val="0000CC"/>
                </a:solidFill>
                <a:latin typeface="+mn-ea"/>
                <a:ea typeface="+mn-ea"/>
              </a:endParaRPr>
            </a:p>
            <a:p>
              <a:pPr algn="l"/>
              <a:r>
                <a:rPr kumimoji="1" lang="ja-JP" altLang="en-US" sz="1100">
                  <a:solidFill>
                    <a:srgbClr val="0000CC"/>
                  </a:solidFill>
                  <a:latin typeface="+mn-ea"/>
                  <a:ea typeface="+mn-ea"/>
                </a:rPr>
                <a:t>■モデル経験年数を自社用に設計して手入力！</a:t>
              </a:r>
              <a:endParaRPr kumimoji="1" lang="en-US" altLang="ja-JP" sz="1100">
                <a:solidFill>
                  <a:srgbClr val="0000CC"/>
                </a:solidFill>
                <a:latin typeface="+mn-ea"/>
                <a:ea typeface="+mn-ea"/>
              </a:endParaRPr>
            </a:p>
            <a:p>
              <a:pPr algn="l"/>
              <a:r>
                <a:rPr kumimoji="1" lang="ja-JP" altLang="en-US" sz="1050">
                  <a:solidFill>
                    <a:srgbClr val="0000CC"/>
                  </a:solidFill>
                  <a:latin typeface="+mn-ea"/>
                  <a:ea typeface="+mn-ea"/>
                </a:rPr>
                <a:t>　</a:t>
              </a:r>
              <a:r>
                <a:rPr kumimoji="1" lang="en-US" altLang="ja-JP" sz="1050">
                  <a:solidFill>
                    <a:srgbClr val="0000CC"/>
                  </a:solidFill>
                  <a:latin typeface="+mn-ea"/>
                  <a:ea typeface="+mn-ea"/>
                </a:rPr>
                <a:t>※</a:t>
              </a:r>
              <a:r>
                <a:rPr kumimoji="1" lang="ja-JP" altLang="en-US" sz="1050">
                  <a:solidFill>
                    <a:srgbClr val="0000CC"/>
                  </a:solidFill>
                  <a:latin typeface="+mn-ea"/>
                  <a:ea typeface="+mn-ea"/>
                </a:rPr>
                <a:t>モデル経験年欄の最後のセルには「－」を入力する！</a:t>
              </a:r>
              <a:endParaRPr kumimoji="1" lang="en-US" altLang="ja-JP" sz="1050">
                <a:solidFill>
                  <a:srgbClr val="0000CC"/>
                </a:solidFill>
                <a:latin typeface="+mn-ea"/>
                <a:ea typeface="+mn-ea"/>
              </a:endParaRPr>
            </a:p>
            <a:p>
              <a:pPr algn="l"/>
              <a:r>
                <a:rPr kumimoji="1" lang="ja-JP" altLang="en-US" sz="1100">
                  <a:solidFill>
                    <a:srgbClr val="0000CC"/>
                  </a:solidFill>
                  <a:latin typeface="+mn-ea"/>
                  <a:ea typeface="+mn-ea"/>
                </a:rPr>
                <a:t>　　</a:t>
              </a:r>
              <a:endParaRPr kumimoji="1" lang="en-US" altLang="ja-JP" sz="1100">
                <a:solidFill>
                  <a:srgbClr val="0000CC"/>
                </a:solidFill>
                <a:latin typeface="+mn-ea"/>
                <a:ea typeface="+mn-ea"/>
              </a:endParaRPr>
            </a:p>
            <a:p>
              <a:pPr algn="l"/>
              <a:endParaRPr kumimoji="1" lang="en-US" altLang="ja-JP" sz="1100">
                <a:solidFill>
                  <a:srgbClr val="0000CC"/>
                </a:solidFill>
                <a:latin typeface="+mn-ea"/>
                <a:ea typeface="+mn-ea"/>
              </a:endParaRPr>
            </a:p>
          </xdr:txBody>
        </xdr:sp>
      </xdr:grpSp>
      <xdr:sp macro="" textlink="">
        <xdr:nvSpPr>
          <xdr:cNvPr id="4" name="AutoShape 1">
            <a:extLst>
              <a:ext uri="{FF2B5EF4-FFF2-40B4-BE49-F238E27FC236}">
                <a16:creationId xmlns:a16="http://schemas.microsoft.com/office/drawing/2014/main" id="{03FF4C29-5F1D-47ED-97A5-06061AA33A92}"/>
              </a:ext>
            </a:extLst>
          </xdr:cNvPr>
          <xdr:cNvSpPr>
            <a:spLocks noChangeArrowheads="1"/>
          </xdr:cNvSpPr>
        </xdr:nvSpPr>
        <xdr:spPr bwMode="auto">
          <a:xfrm rot="15763548" flipV="1">
            <a:off x="4187606" y="-237073"/>
            <a:ext cx="194973" cy="2519585"/>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1</xdr:col>
      <xdr:colOff>0</xdr:colOff>
      <xdr:row>1</xdr:row>
      <xdr:rowOff>0</xdr:rowOff>
    </xdr:from>
    <xdr:to>
      <xdr:col>3</xdr:col>
      <xdr:colOff>139800</xdr:colOff>
      <xdr:row>2</xdr:row>
      <xdr:rowOff>113954</xdr:rowOff>
    </xdr:to>
    <xdr:sp macro="" textlink="">
      <xdr:nvSpPr>
        <xdr:cNvPr id="7" name="矢印: 五方向 6">
          <a:hlinkClick xmlns:r="http://schemas.openxmlformats.org/officeDocument/2006/relationships" r:id="rId1" tooltip="メインメニューに戻る！"/>
          <a:extLst>
            <a:ext uri="{FF2B5EF4-FFF2-40B4-BE49-F238E27FC236}">
              <a16:creationId xmlns:a16="http://schemas.microsoft.com/office/drawing/2014/main" id="{A3EA5CC3-50B2-42E0-94C7-B758569403E1}"/>
            </a:ext>
          </a:extLst>
        </xdr:cNvPr>
        <xdr:cNvSpPr/>
      </xdr:nvSpPr>
      <xdr:spPr>
        <a:xfrm flipH="1">
          <a:off x="180975" y="1714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10</xdr:col>
      <xdr:colOff>297180</xdr:colOff>
      <xdr:row>15</xdr:row>
      <xdr:rowOff>175260</xdr:rowOff>
    </xdr:from>
    <xdr:to>
      <xdr:col>16</xdr:col>
      <xdr:colOff>99060</xdr:colOff>
      <xdr:row>18</xdr:row>
      <xdr:rowOff>220345</xdr:rowOff>
    </xdr:to>
    <xdr:sp macro="" textlink="">
      <xdr:nvSpPr>
        <xdr:cNvPr id="8" name="四角形吹き出し 3">
          <a:extLst>
            <a:ext uri="{FF2B5EF4-FFF2-40B4-BE49-F238E27FC236}">
              <a16:creationId xmlns:a16="http://schemas.microsoft.com/office/drawing/2014/main" id="{E3EC340F-49C1-9ED0-E8DE-77D684B58A47}"/>
            </a:ext>
          </a:extLst>
        </xdr:cNvPr>
        <xdr:cNvSpPr/>
      </xdr:nvSpPr>
      <xdr:spPr>
        <a:xfrm>
          <a:off x="8999220" y="4038600"/>
          <a:ext cx="350520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342899</xdr:colOff>
      <xdr:row>0</xdr:row>
      <xdr:rowOff>128156</xdr:rowOff>
    </xdr:from>
    <xdr:to>
      <xdr:col>14</xdr:col>
      <xdr:colOff>685799</xdr:colOff>
      <xdr:row>4</xdr:row>
      <xdr:rowOff>171449</xdr:rowOff>
    </xdr:to>
    <xdr:grpSp>
      <xdr:nvGrpSpPr>
        <xdr:cNvPr id="2" name="グループ化 18">
          <a:extLst>
            <a:ext uri="{FF2B5EF4-FFF2-40B4-BE49-F238E27FC236}">
              <a16:creationId xmlns:a16="http://schemas.microsoft.com/office/drawing/2014/main" id="{881A1AFA-7CB4-4541-BD54-3A1505C3A5F5}"/>
            </a:ext>
          </a:extLst>
        </xdr:cNvPr>
        <xdr:cNvGrpSpPr>
          <a:grpSpLocks/>
        </xdr:cNvGrpSpPr>
      </xdr:nvGrpSpPr>
      <xdr:grpSpPr bwMode="auto">
        <a:xfrm>
          <a:off x="6880859" y="128156"/>
          <a:ext cx="3291840" cy="1384413"/>
          <a:chOff x="12333538" y="64185"/>
          <a:chExt cx="4500723" cy="1129363"/>
        </a:xfrm>
      </xdr:grpSpPr>
      <xdr:sp macro="" textlink="">
        <xdr:nvSpPr>
          <xdr:cNvPr id="3" name="正方形/長方形 2">
            <a:extLst>
              <a:ext uri="{FF2B5EF4-FFF2-40B4-BE49-F238E27FC236}">
                <a16:creationId xmlns:a16="http://schemas.microsoft.com/office/drawing/2014/main" id="{8EACF466-B227-4531-B8BE-86520565821B}"/>
              </a:ext>
            </a:extLst>
          </xdr:cNvPr>
          <xdr:cNvSpPr/>
        </xdr:nvSpPr>
        <xdr:spPr>
          <a:xfrm>
            <a:off x="12333538" y="64185"/>
            <a:ext cx="4500723" cy="83632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000">
                <a:solidFill>
                  <a:srgbClr val="0000CC"/>
                </a:solidFill>
                <a:latin typeface="+mn-ea"/>
                <a:ea typeface="+mn-ea"/>
              </a:rPr>
              <a:t>■設計予算を「昇格昇給」「昇級昇給」「習熟昇給」に配分します。</a:t>
            </a:r>
            <a:endParaRPr kumimoji="1" lang="en-US" altLang="ja-JP" sz="1000">
              <a:solidFill>
                <a:srgbClr val="0000CC"/>
              </a:solidFill>
              <a:latin typeface="+mn-ea"/>
              <a:ea typeface="+mn-ea"/>
            </a:endParaRPr>
          </a:p>
          <a:p>
            <a:pPr algn="l"/>
            <a:r>
              <a:rPr kumimoji="1" lang="ja-JP" altLang="en-US" sz="1000">
                <a:solidFill>
                  <a:srgbClr val="0000CC"/>
                </a:solidFill>
                <a:latin typeface="+mn-ea"/>
                <a:ea typeface="+mn-ea"/>
              </a:rPr>
              <a:t>　・それぞれの</a:t>
            </a:r>
            <a:r>
              <a:rPr kumimoji="1" lang="ja-JP" altLang="en-US" sz="1000" b="1">
                <a:solidFill>
                  <a:srgbClr val="0000CC"/>
                </a:solidFill>
                <a:latin typeface="+mn-ea"/>
                <a:ea typeface="+mn-ea"/>
              </a:rPr>
              <a:t>配分割合を入力</a:t>
            </a:r>
            <a:r>
              <a:rPr kumimoji="1" lang="ja-JP" altLang="en-US" sz="1000">
                <a:solidFill>
                  <a:srgbClr val="0000CC"/>
                </a:solidFill>
                <a:latin typeface="+mn-ea"/>
                <a:ea typeface="+mn-ea"/>
              </a:rPr>
              <a:t>します</a:t>
            </a:r>
            <a:r>
              <a:rPr kumimoji="1" lang="ja-JP" altLang="en-US" sz="1000" b="1">
                <a:solidFill>
                  <a:srgbClr val="0000CC"/>
                </a:solidFill>
                <a:latin typeface="+mn-ea"/>
                <a:ea typeface="+mn-ea"/>
              </a:rPr>
              <a:t>（３昇給項目で１００％）</a:t>
            </a:r>
            <a:endParaRPr kumimoji="1" lang="en-US" altLang="ja-JP" sz="1000" b="1">
              <a:solidFill>
                <a:srgbClr val="0000CC"/>
              </a:solidFill>
              <a:latin typeface="+mn-ea"/>
              <a:ea typeface="+mn-ea"/>
            </a:endParaRPr>
          </a:p>
          <a:p>
            <a:pPr algn="l"/>
            <a:r>
              <a:rPr kumimoji="1" lang="ja-JP" altLang="en-US" sz="1000" b="1">
                <a:solidFill>
                  <a:srgbClr val="0000CC"/>
                </a:solidFill>
                <a:latin typeface="+mn-ea"/>
                <a:ea typeface="+mn-ea"/>
              </a:rPr>
              <a:t>　</a:t>
            </a:r>
            <a:r>
              <a:rPr kumimoji="1" lang="ja-JP" altLang="en-US" sz="1000" b="0">
                <a:solidFill>
                  <a:srgbClr val="0000CC"/>
                </a:solidFill>
                <a:latin typeface="+mn-ea"/>
                <a:ea typeface="+mn-ea"/>
              </a:rPr>
              <a:t>・等級ランクにより配分ウエイトを変えて設計することもできます。</a:t>
            </a:r>
            <a:endParaRPr kumimoji="1" lang="en-US" altLang="ja-JP" sz="1000" b="0">
              <a:solidFill>
                <a:srgbClr val="0000CC"/>
              </a:solidFill>
              <a:latin typeface="+mn-ea"/>
              <a:ea typeface="+mn-ea"/>
            </a:endParaRPr>
          </a:p>
          <a:p>
            <a:pPr algn="l"/>
            <a:r>
              <a:rPr kumimoji="1" lang="en-US" altLang="ja-JP" sz="1000">
                <a:solidFill>
                  <a:schemeClr val="tx1"/>
                </a:solidFill>
                <a:latin typeface="+mn-ea"/>
                <a:ea typeface="+mn-ea"/>
              </a:rPr>
              <a:t>※</a:t>
            </a:r>
            <a:r>
              <a:rPr kumimoji="1" lang="ja-JP" altLang="en-US" sz="1000">
                <a:solidFill>
                  <a:schemeClr val="tx1"/>
                </a:solidFill>
                <a:latin typeface="+mn-ea"/>
                <a:ea typeface="+mn-ea"/>
              </a:rPr>
              <a:t>「昇格昇給」</a:t>
            </a:r>
            <a:r>
              <a:rPr kumimoji="1" lang="en-US" altLang="ja-JP" sz="1000">
                <a:solidFill>
                  <a:schemeClr val="tx1"/>
                </a:solidFill>
                <a:latin typeface="+mn-ea"/>
                <a:ea typeface="+mn-ea"/>
              </a:rPr>
              <a:t>…</a:t>
            </a:r>
            <a:r>
              <a:rPr kumimoji="1" lang="ja-JP" altLang="en-US" sz="1000">
                <a:solidFill>
                  <a:schemeClr val="tx1"/>
                </a:solidFill>
                <a:latin typeface="+mn-ea"/>
                <a:ea typeface="+mn-ea"/>
              </a:rPr>
              <a:t>昇格時に加算します。</a:t>
            </a:r>
            <a:endParaRPr kumimoji="1" lang="en-US" altLang="ja-JP" sz="1000">
              <a:solidFill>
                <a:schemeClr val="tx1"/>
              </a:solidFill>
              <a:latin typeface="+mn-ea"/>
              <a:ea typeface="+mn-ea"/>
            </a:endParaRPr>
          </a:p>
          <a:p>
            <a:pPr algn="l"/>
            <a:r>
              <a:rPr kumimoji="1" lang="en-US" altLang="ja-JP" sz="1000">
                <a:solidFill>
                  <a:schemeClr val="tx1"/>
                </a:solidFill>
                <a:latin typeface="+mn-ea"/>
                <a:ea typeface="+mn-ea"/>
              </a:rPr>
              <a:t>※</a:t>
            </a:r>
            <a:r>
              <a:rPr kumimoji="1" lang="ja-JP" altLang="en-US" sz="1000">
                <a:solidFill>
                  <a:schemeClr val="tx1"/>
                </a:solidFill>
                <a:latin typeface="+mn-ea"/>
                <a:ea typeface="+mn-ea"/>
              </a:rPr>
              <a:t>「昇級昇給」</a:t>
            </a:r>
            <a:r>
              <a:rPr kumimoji="1" lang="en-US" altLang="ja-JP" sz="1000">
                <a:solidFill>
                  <a:schemeClr val="tx1"/>
                </a:solidFill>
                <a:latin typeface="+mn-ea"/>
                <a:ea typeface="+mn-ea"/>
              </a:rPr>
              <a:t>…</a:t>
            </a:r>
            <a:r>
              <a:rPr kumimoji="1" lang="ja-JP" altLang="en-US" sz="1000">
                <a:solidFill>
                  <a:schemeClr val="tx1"/>
                </a:solidFill>
                <a:latin typeface="+mn-ea"/>
                <a:ea typeface="+mn-ea"/>
              </a:rPr>
              <a:t>同じ資格内でグレード</a:t>
            </a:r>
            <a:r>
              <a:rPr kumimoji="1" lang="ja-JP" altLang="en-US" sz="1000" u="none">
                <a:solidFill>
                  <a:schemeClr val="tx1"/>
                </a:solidFill>
                <a:latin typeface="+mn-ea"/>
                <a:ea typeface="+mn-ea"/>
              </a:rPr>
              <a:t>昇級時に加算します。</a:t>
            </a:r>
            <a:endParaRPr kumimoji="1" lang="en-US" altLang="ja-JP" sz="1000" u="none">
              <a:solidFill>
                <a:schemeClr val="tx1"/>
              </a:solidFill>
              <a:latin typeface="+mn-ea"/>
              <a:ea typeface="+mn-ea"/>
            </a:endParaRPr>
          </a:p>
          <a:p>
            <a:pPr algn="l"/>
            <a:r>
              <a:rPr kumimoji="1" lang="en-US" altLang="ja-JP" sz="1000" u="none">
                <a:solidFill>
                  <a:schemeClr val="tx1"/>
                </a:solidFill>
                <a:latin typeface="+mn-ea"/>
                <a:ea typeface="+mn-ea"/>
              </a:rPr>
              <a:t>※</a:t>
            </a:r>
            <a:r>
              <a:rPr kumimoji="1" lang="ja-JP" altLang="en-US" sz="1000" u="none">
                <a:solidFill>
                  <a:schemeClr val="tx1"/>
                </a:solidFill>
                <a:latin typeface="+mn-ea"/>
                <a:ea typeface="+mn-ea"/>
              </a:rPr>
              <a:t>「習熟昇給」</a:t>
            </a:r>
            <a:r>
              <a:rPr kumimoji="1" lang="en-US" altLang="ja-JP" sz="1000" u="none">
                <a:solidFill>
                  <a:schemeClr val="tx1"/>
                </a:solidFill>
                <a:latin typeface="+mn-ea"/>
                <a:ea typeface="+mn-ea"/>
              </a:rPr>
              <a:t>…</a:t>
            </a:r>
            <a:r>
              <a:rPr kumimoji="1" lang="ja-JP" altLang="en-US" sz="1000" u="none">
                <a:solidFill>
                  <a:schemeClr val="tx1"/>
                </a:solidFill>
                <a:latin typeface="+mn-ea"/>
                <a:ea typeface="+mn-ea"/>
              </a:rPr>
              <a:t>原則、毎年</a:t>
            </a:r>
            <a:r>
              <a:rPr kumimoji="1" lang="en-US" altLang="ja-JP" sz="1000" u="none">
                <a:solidFill>
                  <a:schemeClr val="tx1"/>
                </a:solidFill>
                <a:latin typeface="+mn-ea"/>
                <a:ea typeface="+mn-ea"/>
              </a:rPr>
              <a:t>UP</a:t>
            </a:r>
            <a:r>
              <a:rPr kumimoji="1" lang="ja-JP" altLang="en-US" sz="1000" u="none">
                <a:solidFill>
                  <a:schemeClr val="tx1"/>
                </a:solidFill>
                <a:latin typeface="+mn-ea"/>
                <a:ea typeface="+mn-ea"/>
              </a:rPr>
              <a:t>する昇給額です（上限あり）。</a:t>
            </a:r>
            <a:endParaRPr kumimoji="1" lang="en-US" altLang="ja-JP" sz="1000" u="none">
              <a:solidFill>
                <a:schemeClr val="tx1"/>
              </a:solidFill>
              <a:latin typeface="+mn-ea"/>
              <a:ea typeface="+mn-ea"/>
            </a:endParaRPr>
          </a:p>
        </xdr:txBody>
      </xdr:sp>
      <xdr:sp macro="" textlink="">
        <xdr:nvSpPr>
          <xdr:cNvPr id="4" name="AutoShape 1">
            <a:extLst>
              <a:ext uri="{FF2B5EF4-FFF2-40B4-BE49-F238E27FC236}">
                <a16:creationId xmlns:a16="http://schemas.microsoft.com/office/drawing/2014/main" id="{4258A25D-F0E5-4BDF-BDE0-F36C66DD99C9}"/>
              </a:ext>
            </a:extLst>
          </xdr:cNvPr>
          <xdr:cNvSpPr>
            <a:spLocks noChangeArrowheads="1"/>
          </xdr:cNvSpPr>
        </xdr:nvSpPr>
        <xdr:spPr bwMode="auto">
          <a:xfrm rot="10800000" flipH="1" flipV="1">
            <a:off x="15554755" y="903025"/>
            <a:ext cx="392831" cy="290523"/>
          </a:xfrm>
          <a:prstGeom prst="downArrow">
            <a:avLst>
              <a:gd name="adj1" fmla="val 50000"/>
              <a:gd name="adj2" fmla="val 25003"/>
            </a:avLst>
          </a:prstGeom>
          <a:solidFill>
            <a:srgbClr val="FFC000">
              <a:alpha val="60000"/>
            </a:srgbClr>
          </a:solidFill>
          <a:ln w="9525">
            <a:solidFill>
              <a:srgbClr val="FF0000">
                <a:alpha val="60000"/>
              </a:srgbClr>
            </a:solidFill>
            <a:miter lim="800000"/>
            <a:headEnd/>
            <a:tailEnd/>
          </a:ln>
        </xdr:spPr>
        <xdr:txBody>
          <a:bodyPr/>
          <a:lstStyle/>
          <a:p>
            <a:endParaRPr lang="ja-JP" altLang="en-US"/>
          </a:p>
        </xdr:txBody>
      </xdr:sp>
    </xdr:grpSp>
    <xdr:clientData/>
  </xdr:twoCellAnchor>
  <xdr:twoCellAnchor>
    <xdr:from>
      <xdr:col>6</xdr:col>
      <xdr:colOff>436701</xdr:colOff>
      <xdr:row>0</xdr:row>
      <xdr:rowOff>107371</xdr:rowOff>
    </xdr:from>
    <xdr:to>
      <xdr:col>10</xdr:col>
      <xdr:colOff>38100</xdr:colOff>
      <xdr:row>5</xdr:row>
      <xdr:rowOff>0</xdr:rowOff>
    </xdr:to>
    <xdr:grpSp>
      <xdr:nvGrpSpPr>
        <xdr:cNvPr id="5" name="グループ化 1">
          <a:extLst>
            <a:ext uri="{FF2B5EF4-FFF2-40B4-BE49-F238E27FC236}">
              <a16:creationId xmlns:a16="http://schemas.microsoft.com/office/drawing/2014/main" id="{F538AC0C-AAC3-40D7-9CEE-73C6DBFC785F}"/>
            </a:ext>
          </a:extLst>
        </xdr:cNvPr>
        <xdr:cNvGrpSpPr>
          <a:grpSpLocks/>
        </xdr:cNvGrpSpPr>
      </xdr:nvGrpSpPr>
      <xdr:grpSpPr bwMode="auto">
        <a:xfrm>
          <a:off x="2699841" y="107371"/>
          <a:ext cx="3914319" cy="1546169"/>
          <a:chOff x="21930324" y="10561"/>
          <a:chExt cx="3167846" cy="978576"/>
        </a:xfrm>
      </xdr:grpSpPr>
      <xdr:sp macro="" textlink="">
        <xdr:nvSpPr>
          <xdr:cNvPr id="6" name="正方形/長方形 5">
            <a:extLst>
              <a:ext uri="{FF2B5EF4-FFF2-40B4-BE49-F238E27FC236}">
                <a16:creationId xmlns:a16="http://schemas.microsoft.com/office/drawing/2014/main" id="{7FC3C643-94D1-4EB7-9056-29B42445514D}"/>
              </a:ext>
            </a:extLst>
          </xdr:cNvPr>
          <xdr:cNvSpPr/>
        </xdr:nvSpPr>
        <xdr:spPr>
          <a:xfrm>
            <a:off x="21930324" y="10561"/>
            <a:ext cx="3167846" cy="74294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0" bIns="36000" rtlCol="0" anchor="t"/>
          <a:lstStyle/>
          <a:p>
            <a:pPr algn="l"/>
            <a:r>
              <a:rPr kumimoji="1" lang="ja-JP" altLang="en-US" sz="1000">
                <a:solidFill>
                  <a:srgbClr val="0000CC"/>
                </a:solidFill>
                <a:latin typeface="+mn-ea"/>
                <a:ea typeface="+mn-ea"/>
              </a:rPr>
              <a:t>■自社のモデル</a:t>
            </a:r>
            <a:r>
              <a:rPr kumimoji="1" lang="ja-JP" altLang="en-US" sz="1000">
                <a:solidFill>
                  <a:srgbClr val="0000CC"/>
                </a:solidFill>
                <a:effectLst/>
                <a:latin typeface="+mn-lt"/>
                <a:ea typeface="+mn-ea"/>
                <a:cs typeface="+mn-cs"/>
              </a:rPr>
              <a:t>職位の標準賃金を設計します（各種</a:t>
            </a:r>
            <a:r>
              <a:rPr kumimoji="1" lang="ja-JP" altLang="ja-JP" sz="1100">
                <a:solidFill>
                  <a:srgbClr val="0000CC"/>
                </a:solidFill>
                <a:effectLst/>
                <a:latin typeface="+mn-lt"/>
                <a:ea typeface="+mn-ea"/>
                <a:cs typeface="+mn-cs"/>
              </a:rPr>
              <a:t>統計資料</a:t>
            </a:r>
            <a:r>
              <a:rPr kumimoji="1" lang="ja-JP" altLang="en-US" sz="1100">
                <a:solidFill>
                  <a:srgbClr val="0000CC"/>
                </a:solidFill>
                <a:effectLst/>
                <a:latin typeface="+mn-lt"/>
                <a:ea typeface="+mn-ea"/>
                <a:cs typeface="+mn-cs"/>
              </a:rPr>
              <a:t>等も</a:t>
            </a:r>
            <a:r>
              <a:rPr kumimoji="1" lang="ja-JP" altLang="ja-JP" sz="1100">
                <a:solidFill>
                  <a:srgbClr val="0000CC"/>
                </a:solidFill>
                <a:effectLst/>
                <a:latin typeface="+mn-lt"/>
                <a:ea typeface="+mn-ea"/>
                <a:cs typeface="+mn-cs"/>
              </a:rPr>
              <a:t>参考にし</a:t>
            </a:r>
            <a:r>
              <a:rPr kumimoji="1" lang="ja-JP" altLang="en-US" sz="1100">
                <a:solidFill>
                  <a:srgbClr val="0000CC"/>
                </a:solidFill>
                <a:effectLst/>
                <a:latin typeface="+mn-lt"/>
                <a:ea typeface="+mn-ea"/>
                <a:cs typeface="+mn-cs"/>
              </a:rPr>
              <a:t>てください）。</a:t>
            </a:r>
            <a:endParaRPr kumimoji="1" lang="en-US" altLang="ja-JP" sz="1000">
              <a:solidFill>
                <a:srgbClr val="0000CC"/>
              </a:solidFill>
              <a:effectLst/>
              <a:latin typeface="+mn-lt"/>
              <a:ea typeface="+mn-ea"/>
              <a:cs typeface="+mn-cs"/>
            </a:endParaRPr>
          </a:p>
          <a:p>
            <a:pPr algn="l"/>
            <a:r>
              <a:rPr kumimoji="1" lang="ja-JP" altLang="en-US" sz="1000">
                <a:solidFill>
                  <a:srgbClr val="0000CC"/>
                </a:solidFill>
                <a:effectLst/>
                <a:latin typeface="+mn-lt"/>
                <a:ea typeface="+mn-ea"/>
                <a:cs typeface="+mn-cs"/>
              </a:rPr>
              <a:t>　・先ず、各職務資格の標準となる諸手当込みの初号賃金を入力します（自社の実在者から検討して算出）。</a:t>
            </a:r>
            <a:endParaRPr kumimoji="1" lang="en-US" altLang="ja-JP" sz="1000">
              <a:solidFill>
                <a:srgbClr val="0000CC"/>
              </a:solidFill>
              <a:effectLst/>
              <a:latin typeface="+mn-lt"/>
              <a:ea typeface="+mn-ea"/>
              <a:cs typeface="+mn-cs"/>
            </a:endParaRPr>
          </a:p>
          <a:p>
            <a:pPr algn="l"/>
            <a:r>
              <a:rPr kumimoji="1" lang="ja-JP" altLang="en-US" sz="1000">
                <a:solidFill>
                  <a:srgbClr val="0000CC"/>
                </a:solidFill>
                <a:effectLst/>
                <a:latin typeface="+mn-lt"/>
                <a:ea typeface="+mn-ea"/>
                <a:cs typeface="+mn-cs"/>
              </a:rPr>
              <a:t>　・次に諸手当を入力します（自社の実在者から検討して算出）。</a:t>
            </a:r>
            <a:endParaRPr kumimoji="1" lang="en-US" altLang="ja-JP" sz="1000">
              <a:solidFill>
                <a:srgbClr val="0000CC"/>
              </a:solidFill>
              <a:effectLst/>
              <a:latin typeface="+mn-lt"/>
              <a:ea typeface="+mn-ea"/>
              <a:cs typeface="+mn-cs"/>
            </a:endParaRPr>
          </a:p>
        </xdr:txBody>
      </xdr:sp>
      <xdr:sp macro="" textlink="">
        <xdr:nvSpPr>
          <xdr:cNvPr id="7" name="AutoShape 1">
            <a:extLst>
              <a:ext uri="{FF2B5EF4-FFF2-40B4-BE49-F238E27FC236}">
                <a16:creationId xmlns:a16="http://schemas.microsoft.com/office/drawing/2014/main" id="{D176DF7A-E94D-451D-B815-216957ABF842}"/>
              </a:ext>
            </a:extLst>
          </xdr:cNvPr>
          <xdr:cNvSpPr>
            <a:spLocks noChangeArrowheads="1"/>
          </xdr:cNvSpPr>
        </xdr:nvSpPr>
        <xdr:spPr bwMode="auto">
          <a:xfrm rot="10800000" flipH="1" flipV="1">
            <a:off x="23829767" y="749259"/>
            <a:ext cx="275072" cy="239878"/>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15</xdr:col>
      <xdr:colOff>3006</xdr:colOff>
      <xdr:row>0</xdr:row>
      <xdr:rowOff>129887</xdr:rowOff>
    </xdr:from>
    <xdr:to>
      <xdr:col>19</xdr:col>
      <xdr:colOff>352423</xdr:colOff>
      <xdr:row>5</xdr:row>
      <xdr:rowOff>0</xdr:rowOff>
    </xdr:to>
    <xdr:grpSp>
      <xdr:nvGrpSpPr>
        <xdr:cNvPr id="8" name="グループ化 7">
          <a:extLst>
            <a:ext uri="{FF2B5EF4-FFF2-40B4-BE49-F238E27FC236}">
              <a16:creationId xmlns:a16="http://schemas.microsoft.com/office/drawing/2014/main" id="{5DBC7684-04F9-42A3-85D5-A6D15F340447}"/>
            </a:ext>
          </a:extLst>
        </xdr:cNvPr>
        <xdr:cNvGrpSpPr>
          <a:grpSpLocks/>
        </xdr:cNvGrpSpPr>
      </xdr:nvGrpSpPr>
      <xdr:grpSpPr bwMode="auto">
        <a:xfrm>
          <a:off x="10358586" y="129887"/>
          <a:ext cx="2947837" cy="1523653"/>
          <a:chOff x="20928070" y="219075"/>
          <a:chExt cx="1150297" cy="992926"/>
        </a:xfrm>
      </xdr:grpSpPr>
      <xdr:sp macro="" textlink="">
        <xdr:nvSpPr>
          <xdr:cNvPr id="9" name="正方形/長方形 8">
            <a:extLst>
              <a:ext uri="{FF2B5EF4-FFF2-40B4-BE49-F238E27FC236}">
                <a16:creationId xmlns:a16="http://schemas.microsoft.com/office/drawing/2014/main" id="{E21D258C-2AAF-45CA-9152-6DBC37C27EB2}"/>
              </a:ext>
            </a:extLst>
          </xdr:cNvPr>
          <xdr:cNvSpPr/>
        </xdr:nvSpPr>
        <xdr:spPr>
          <a:xfrm>
            <a:off x="20928070" y="219075"/>
            <a:ext cx="1150297" cy="64600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CC"/>
                </a:solidFill>
                <a:effectLst/>
                <a:latin typeface="+mn-lt"/>
                <a:ea typeface="+mn-ea"/>
                <a:cs typeface="+mn-cs"/>
              </a:rPr>
              <a:t>■</a:t>
            </a:r>
            <a:r>
              <a:rPr kumimoji="1" lang="ja-JP" altLang="ja-JP" sz="1000" b="0">
                <a:solidFill>
                  <a:srgbClr val="0000CC"/>
                </a:solidFill>
                <a:effectLst/>
                <a:latin typeface="+mn-lt"/>
                <a:ea typeface="+mn-ea"/>
                <a:cs typeface="+mn-cs"/>
              </a:rPr>
              <a:t>定昇上限年数セルに</a:t>
            </a:r>
            <a:r>
              <a:rPr kumimoji="1" lang="ja-JP" altLang="ja-JP" sz="1000" b="1">
                <a:solidFill>
                  <a:srgbClr val="0000CC"/>
                </a:solidFill>
                <a:effectLst/>
                <a:latin typeface="+mn-lt"/>
                <a:ea typeface="+mn-ea"/>
                <a:cs typeface="+mn-cs"/>
              </a:rPr>
              <a:t>「年数」</a:t>
            </a:r>
            <a:r>
              <a:rPr kumimoji="1" lang="ja-JP" altLang="en-US" sz="1000" b="0">
                <a:solidFill>
                  <a:srgbClr val="0000CC"/>
                </a:solidFill>
                <a:effectLst/>
                <a:latin typeface="+mn-lt"/>
                <a:ea typeface="+mn-ea"/>
                <a:cs typeface="+mn-cs"/>
              </a:rPr>
              <a:t>を</a:t>
            </a:r>
            <a:r>
              <a:rPr kumimoji="1" lang="ja-JP" altLang="ja-JP" sz="1000" b="0">
                <a:solidFill>
                  <a:srgbClr val="0000CC"/>
                </a:solidFill>
                <a:effectLst/>
                <a:latin typeface="+mn-lt"/>
                <a:ea typeface="+mn-ea"/>
                <a:cs typeface="+mn-cs"/>
              </a:rPr>
              <a:t>入力して</a:t>
            </a:r>
            <a:r>
              <a:rPr kumimoji="1" lang="ja-JP" altLang="en-US" sz="1000" b="0">
                <a:solidFill>
                  <a:srgbClr val="0000CC"/>
                </a:solidFill>
                <a:effectLst/>
                <a:latin typeface="+mn-lt"/>
                <a:ea typeface="+mn-ea"/>
                <a:cs typeface="+mn-cs"/>
              </a:rPr>
              <a:t>、定期昇給の</a:t>
            </a:r>
            <a:r>
              <a:rPr kumimoji="1" lang="ja-JP" altLang="ja-JP" sz="1000" b="0">
                <a:solidFill>
                  <a:srgbClr val="0000CC"/>
                </a:solidFill>
                <a:effectLst/>
                <a:latin typeface="+mn-lt"/>
                <a:ea typeface="+mn-ea"/>
                <a:cs typeface="+mn-cs"/>
              </a:rPr>
              <a:t>上限を設計します</a:t>
            </a:r>
            <a:r>
              <a:rPr kumimoji="1" lang="ja-JP" altLang="ja-JP" sz="1100" b="0">
                <a:solidFill>
                  <a:schemeClr val="dk1"/>
                </a:solidFill>
                <a:effectLst/>
                <a:latin typeface="+mn-lt"/>
                <a:ea typeface="+mn-ea"/>
                <a:cs typeface="+mn-cs"/>
              </a:rPr>
              <a:t>。</a:t>
            </a:r>
            <a:endParaRPr kumimoji="1" lang="en-US" altLang="ja-JP" sz="1100" b="0">
              <a:solidFill>
                <a:schemeClr val="dk1"/>
              </a:solidFill>
              <a:effectLst/>
              <a:latin typeface="+mn-lt"/>
              <a:ea typeface="+mn-ea"/>
              <a:cs typeface="+mn-cs"/>
            </a:endParaRPr>
          </a:p>
          <a:p>
            <a:r>
              <a:rPr kumimoji="1" lang="ja-JP" altLang="ja-JP" sz="1000">
                <a:solidFill>
                  <a:srgbClr val="0000CC"/>
                </a:solidFill>
                <a:effectLst/>
                <a:latin typeface="+mn-lt"/>
                <a:ea typeface="+mn-ea"/>
                <a:cs typeface="+mn-cs"/>
              </a:rPr>
              <a:t>■上限年数に到達後も昇給額を調整（減額）して、引き続き昇給させる張出定昇</a:t>
            </a:r>
            <a:r>
              <a:rPr kumimoji="1" lang="ja-JP" altLang="ja-JP" sz="1000" u="sng">
                <a:solidFill>
                  <a:srgbClr val="0000CC"/>
                </a:solidFill>
                <a:effectLst/>
                <a:latin typeface="+mn-lt"/>
                <a:ea typeface="+mn-ea"/>
                <a:cs typeface="+mn-cs"/>
              </a:rPr>
              <a:t>上限</a:t>
            </a:r>
            <a:r>
              <a:rPr kumimoji="1" lang="ja-JP" altLang="ja-JP" sz="1000" b="1" u="sng">
                <a:solidFill>
                  <a:srgbClr val="0000CC"/>
                </a:solidFill>
                <a:effectLst/>
                <a:latin typeface="+mn-lt"/>
                <a:ea typeface="+mn-ea"/>
                <a:cs typeface="+mn-cs"/>
              </a:rPr>
              <a:t>年齢</a:t>
            </a:r>
            <a:r>
              <a:rPr kumimoji="1" lang="ja-JP" altLang="ja-JP" sz="1000">
                <a:solidFill>
                  <a:srgbClr val="0000CC"/>
                </a:solidFill>
                <a:effectLst/>
                <a:latin typeface="+mn-lt"/>
                <a:ea typeface="+mn-ea"/>
                <a:cs typeface="+mn-cs"/>
              </a:rPr>
              <a:t>を手入力します。</a:t>
            </a:r>
            <a:endParaRPr lang="ja-JP" altLang="ja-JP" sz="1000">
              <a:solidFill>
                <a:srgbClr val="0000CC"/>
              </a:solidFill>
              <a:effectLst/>
            </a:endParaRPr>
          </a:p>
          <a:p>
            <a:r>
              <a:rPr kumimoji="1" lang="ja-JP" altLang="ja-JP" sz="1000">
                <a:solidFill>
                  <a:srgbClr val="0000CC"/>
                </a:solidFill>
                <a:effectLst/>
                <a:latin typeface="+mn-lt"/>
                <a:ea typeface="+mn-ea"/>
                <a:cs typeface="+mn-cs"/>
              </a:rPr>
              <a:t>設計しないときは</a:t>
            </a:r>
            <a:r>
              <a:rPr kumimoji="1" lang="ja-JP" altLang="ja-JP" sz="1000" b="1">
                <a:solidFill>
                  <a:srgbClr val="0000CC"/>
                </a:solidFill>
                <a:effectLst/>
                <a:latin typeface="+mn-lt"/>
                <a:ea typeface="+mn-ea"/>
                <a:cs typeface="+mn-cs"/>
              </a:rPr>
              <a:t>「ゼロ」</a:t>
            </a:r>
            <a:r>
              <a:rPr kumimoji="1" lang="ja-JP" altLang="ja-JP" sz="1000">
                <a:solidFill>
                  <a:srgbClr val="0000CC"/>
                </a:solidFill>
                <a:effectLst/>
                <a:latin typeface="+mn-lt"/>
                <a:ea typeface="+mn-ea"/>
                <a:cs typeface="+mn-cs"/>
              </a:rPr>
              <a:t>を入力！</a:t>
            </a:r>
            <a:endParaRPr lang="ja-JP" altLang="ja-JP" sz="1000">
              <a:solidFill>
                <a:srgbClr val="0000CC"/>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mn-lt"/>
              <a:ea typeface="+mn-ea"/>
              <a:cs typeface="+mn-cs"/>
            </a:endParaRPr>
          </a:p>
        </xdr:txBody>
      </xdr:sp>
      <xdr:sp macro="" textlink="">
        <xdr:nvSpPr>
          <xdr:cNvPr id="10" name="AutoShape 1">
            <a:extLst>
              <a:ext uri="{FF2B5EF4-FFF2-40B4-BE49-F238E27FC236}">
                <a16:creationId xmlns:a16="http://schemas.microsoft.com/office/drawing/2014/main" id="{4C8B3957-3DFB-4476-A8AD-3FD2F0D155C1}"/>
              </a:ext>
            </a:extLst>
          </xdr:cNvPr>
          <xdr:cNvSpPr>
            <a:spLocks noChangeArrowheads="1"/>
          </xdr:cNvSpPr>
        </xdr:nvSpPr>
        <xdr:spPr bwMode="auto">
          <a:xfrm rot="10800000" flipV="1">
            <a:off x="21102482" y="869859"/>
            <a:ext cx="124021" cy="342142"/>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11</xdr:col>
      <xdr:colOff>104768</xdr:colOff>
      <xdr:row>40</xdr:row>
      <xdr:rowOff>9524</xdr:rowOff>
    </xdr:from>
    <xdr:to>
      <xdr:col>15</xdr:col>
      <xdr:colOff>0</xdr:colOff>
      <xdr:row>46</xdr:row>
      <xdr:rowOff>134163</xdr:rowOff>
    </xdr:to>
    <xdr:grpSp>
      <xdr:nvGrpSpPr>
        <xdr:cNvPr id="11" name="グループ化 10">
          <a:extLst>
            <a:ext uri="{FF2B5EF4-FFF2-40B4-BE49-F238E27FC236}">
              <a16:creationId xmlns:a16="http://schemas.microsoft.com/office/drawing/2014/main" id="{2B430255-C0F6-4CEA-9083-6287E3E47A90}"/>
            </a:ext>
          </a:extLst>
        </xdr:cNvPr>
        <xdr:cNvGrpSpPr>
          <a:grpSpLocks/>
        </xdr:cNvGrpSpPr>
      </xdr:nvGrpSpPr>
      <xdr:grpSpPr bwMode="auto">
        <a:xfrm>
          <a:off x="6985628" y="10639424"/>
          <a:ext cx="3369952" cy="1130479"/>
          <a:chOff x="20928070" y="131788"/>
          <a:chExt cx="1093726" cy="764876"/>
        </a:xfrm>
      </xdr:grpSpPr>
      <xdr:sp macro="" textlink="">
        <xdr:nvSpPr>
          <xdr:cNvPr id="12" name="正方形/長方形 11">
            <a:extLst>
              <a:ext uri="{FF2B5EF4-FFF2-40B4-BE49-F238E27FC236}">
                <a16:creationId xmlns:a16="http://schemas.microsoft.com/office/drawing/2014/main" id="{612DB94B-8AAA-42E2-BE1E-128A120B2BE6}"/>
              </a:ext>
            </a:extLst>
          </xdr:cNvPr>
          <xdr:cNvSpPr/>
        </xdr:nvSpPr>
        <xdr:spPr>
          <a:xfrm>
            <a:off x="20928070" y="250660"/>
            <a:ext cx="1093726" cy="64600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100">
                <a:solidFill>
                  <a:srgbClr val="FF0000"/>
                </a:solidFill>
                <a:latin typeface="+mn-ea"/>
                <a:ea typeface="+mn-ea"/>
              </a:rPr>
              <a:t>（注２）</a:t>
            </a:r>
            <a:endParaRPr kumimoji="1" lang="en-US" altLang="ja-JP" sz="1100">
              <a:solidFill>
                <a:srgbClr val="FF0000"/>
              </a:solidFill>
              <a:latin typeface="+mn-ea"/>
              <a:ea typeface="+mn-ea"/>
            </a:endParaRPr>
          </a:p>
          <a:p>
            <a:pPr algn="l"/>
            <a:r>
              <a:rPr kumimoji="1" lang="ja-JP" altLang="en-US" sz="1100">
                <a:solidFill>
                  <a:srgbClr val="0000CC"/>
                </a:solidFill>
                <a:latin typeface="+mn-ea"/>
                <a:ea typeface="+mn-ea"/>
              </a:rPr>
              <a:t>■該当等級より上位の資格が設計されていなくて、設計上の最高位資格のときは、直近下位資格の昇格・昇給金額と比較して増減設定をします。</a:t>
            </a:r>
            <a:r>
              <a:rPr kumimoji="1" lang="ja-JP" altLang="en-US" sz="1100" b="1">
                <a:solidFill>
                  <a:srgbClr val="0000CC"/>
                </a:solidFill>
                <a:latin typeface="+mn-ea"/>
                <a:ea typeface="+mn-ea"/>
              </a:rPr>
              <a:t>増減割合を入力！</a:t>
            </a:r>
            <a:endParaRPr kumimoji="1" lang="en-US" altLang="ja-JP" sz="1100" b="1">
              <a:solidFill>
                <a:srgbClr val="0000CC"/>
              </a:solidFill>
              <a:latin typeface="+mn-ea"/>
              <a:ea typeface="+mn-ea"/>
            </a:endParaRPr>
          </a:p>
        </xdr:txBody>
      </xdr:sp>
      <xdr:sp macro="" textlink="">
        <xdr:nvSpPr>
          <xdr:cNvPr id="13" name="AutoShape 1">
            <a:extLst>
              <a:ext uri="{FF2B5EF4-FFF2-40B4-BE49-F238E27FC236}">
                <a16:creationId xmlns:a16="http://schemas.microsoft.com/office/drawing/2014/main" id="{5EE0F6F7-3331-46A0-913A-6A44AD1B835C}"/>
              </a:ext>
            </a:extLst>
          </xdr:cNvPr>
          <xdr:cNvSpPr>
            <a:spLocks noChangeArrowheads="1"/>
          </xdr:cNvSpPr>
        </xdr:nvSpPr>
        <xdr:spPr bwMode="auto">
          <a:xfrm flipV="1">
            <a:off x="21799653" y="131788"/>
            <a:ext cx="107723" cy="124021"/>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4</xdr:col>
      <xdr:colOff>333381</xdr:colOff>
      <xdr:row>39</xdr:row>
      <xdr:rowOff>1440</xdr:rowOff>
    </xdr:from>
    <xdr:to>
      <xdr:col>10</xdr:col>
      <xdr:colOff>0</xdr:colOff>
      <xdr:row>51</xdr:row>
      <xdr:rowOff>66673</xdr:rowOff>
    </xdr:to>
    <xdr:grpSp>
      <xdr:nvGrpSpPr>
        <xdr:cNvPr id="14" name="グループ化 13">
          <a:extLst>
            <a:ext uri="{FF2B5EF4-FFF2-40B4-BE49-F238E27FC236}">
              <a16:creationId xmlns:a16="http://schemas.microsoft.com/office/drawing/2014/main" id="{262DB9FA-3173-467F-8736-1BD5F247F777}"/>
            </a:ext>
          </a:extLst>
        </xdr:cNvPr>
        <xdr:cNvGrpSpPr>
          <a:grpSpLocks/>
        </xdr:cNvGrpSpPr>
      </xdr:nvGrpSpPr>
      <xdr:grpSpPr bwMode="auto">
        <a:xfrm>
          <a:off x="1910721" y="10280820"/>
          <a:ext cx="4665339" cy="2259793"/>
          <a:chOff x="20928070" y="131818"/>
          <a:chExt cx="1093726" cy="882944"/>
        </a:xfrm>
      </xdr:grpSpPr>
      <xdr:sp macro="" textlink="">
        <xdr:nvSpPr>
          <xdr:cNvPr id="15" name="正方形/長方形 14">
            <a:extLst>
              <a:ext uri="{FF2B5EF4-FFF2-40B4-BE49-F238E27FC236}">
                <a16:creationId xmlns:a16="http://schemas.microsoft.com/office/drawing/2014/main" id="{4841FF15-34FB-4F31-B345-1322E3F45D09}"/>
              </a:ext>
            </a:extLst>
          </xdr:cNvPr>
          <xdr:cNvSpPr/>
        </xdr:nvSpPr>
        <xdr:spPr>
          <a:xfrm>
            <a:off x="20928070" y="219075"/>
            <a:ext cx="1093726" cy="79568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100">
                <a:solidFill>
                  <a:srgbClr val="0000CC"/>
                </a:solidFill>
                <a:latin typeface="+mn-ea"/>
                <a:ea typeface="+mn-ea"/>
              </a:rPr>
              <a:t>■１年あたりの配分状況金額</a:t>
            </a:r>
            <a:endParaRPr kumimoji="1" lang="en-US" altLang="ja-JP" sz="1100">
              <a:solidFill>
                <a:srgbClr val="0000CC"/>
              </a:solidFill>
              <a:latin typeface="+mn-ea"/>
              <a:ea typeface="+mn-ea"/>
            </a:endParaRPr>
          </a:p>
          <a:p>
            <a:pPr algn="l"/>
            <a:r>
              <a:rPr kumimoji="1" lang="ja-JP" altLang="en-US" sz="1100" b="0" i="0" u="none" strike="noStrike">
                <a:solidFill>
                  <a:srgbClr val="0000CC"/>
                </a:solidFill>
                <a:effectLst/>
                <a:latin typeface="+mn-ea"/>
                <a:ea typeface="+mn-ea"/>
                <a:cs typeface="+mn-cs"/>
              </a:rPr>
              <a:t>　　　</a:t>
            </a:r>
            <a:r>
              <a:rPr kumimoji="1" lang="ja-JP" altLang="en-US" sz="1100" b="0" i="0" u="sng" strike="noStrike">
                <a:solidFill>
                  <a:srgbClr val="0000CC"/>
                </a:solidFill>
                <a:effectLst/>
                <a:latin typeface="+mn-ea"/>
                <a:ea typeface="+mn-ea"/>
                <a:cs typeface="+mn-cs"/>
              </a:rPr>
              <a:t>直近上位資格のモデル基本給－該当資格のモデル基本給</a:t>
            </a:r>
            <a:r>
              <a:rPr kumimoji="1" lang="en-US" altLang="ja-JP" sz="1100" b="0" i="0" u="sng" strike="noStrike">
                <a:solidFill>
                  <a:srgbClr val="0000CC"/>
                </a:solidFill>
                <a:effectLst/>
                <a:latin typeface="+mn-ea"/>
                <a:ea typeface="+mn-ea"/>
                <a:cs typeface="+mn-cs"/>
              </a:rPr>
              <a:t>÷</a:t>
            </a:r>
            <a:r>
              <a:rPr kumimoji="1" lang="ja-JP" altLang="en-US" sz="1100" b="0" i="0" u="sng" strike="noStrike">
                <a:solidFill>
                  <a:srgbClr val="0000CC"/>
                </a:solidFill>
                <a:effectLst/>
                <a:latin typeface="+mn-ea"/>
                <a:ea typeface="+mn-ea"/>
                <a:cs typeface="+mn-cs"/>
              </a:rPr>
              <a:t>標準経験年数</a:t>
            </a:r>
            <a:endParaRPr kumimoji="1" lang="en-US" altLang="ja-JP" sz="1100" b="0" i="0" u="sng" strike="noStrike">
              <a:solidFill>
                <a:srgbClr val="0000CC"/>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a:solidFill>
                  <a:srgbClr val="0000CC"/>
                </a:solidFill>
                <a:effectLst/>
                <a:latin typeface="+mn-ea"/>
                <a:ea typeface="+mn-ea"/>
                <a:cs typeface="+mn-cs"/>
              </a:rPr>
              <a:t>■</a:t>
            </a:r>
            <a:r>
              <a:rPr kumimoji="1" lang="ja-JP" altLang="ja-JP" sz="1100">
                <a:solidFill>
                  <a:srgbClr val="0000CC"/>
                </a:solidFill>
                <a:effectLst/>
                <a:latin typeface="+mn-lt"/>
                <a:ea typeface="+mn-ea"/>
                <a:cs typeface="+mn-cs"/>
              </a:rPr>
              <a:t>１年あたりの配分状況金額</a:t>
            </a:r>
            <a:r>
              <a:rPr kumimoji="1" lang="ja-JP" altLang="en-US" sz="1100">
                <a:solidFill>
                  <a:srgbClr val="0000CC"/>
                </a:solidFill>
                <a:effectLst/>
                <a:latin typeface="+mn-lt"/>
                <a:ea typeface="+mn-ea"/>
                <a:cs typeface="+mn-cs"/>
              </a:rPr>
              <a:t>は、下位等級とバランスが取れるよう、各等級の</a:t>
            </a:r>
            <a:endParaRPr kumimoji="1" lang="en-US" altLang="ja-JP" sz="1100">
              <a:solidFill>
                <a:srgbClr val="0000CC"/>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CC"/>
                </a:solidFill>
                <a:effectLst/>
                <a:latin typeface="+mn-lt"/>
                <a:ea typeface="+mn-ea"/>
                <a:cs typeface="+mn-cs"/>
              </a:rPr>
              <a:t>　　初任モデル給与の金額を設計します。</a:t>
            </a:r>
            <a:endParaRPr lang="ja-JP" altLang="ja-JP" sz="1100">
              <a:solidFill>
                <a:srgbClr val="0000CC"/>
              </a:solidFill>
              <a:effectLst/>
            </a:endParaRPr>
          </a:p>
          <a:p>
            <a:pPr algn="l"/>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① 先ず、高卒初任給、</a:t>
            </a:r>
            <a:r>
              <a:rPr lang="ja-JP" altLang="ja-JP" sz="1100" b="0" i="0">
                <a:solidFill>
                  <a:schemeClr val="dk1"/>
                </a:solidFill>
                <a:effectLst/>
                <a:latin typeface="+mn-lt"/>
                <a:ea typeface="+mn-ea"/>
                <a:cs typeface="+mn-cs"/>
              </a:rPr>
              <a:t>大卒初任給</a:t>
            </a:r>
            <a:r>
              <a:rPr lang="ja-JP" altLang="en-US" sz="1100" b="0" i="0">
                <a:solidFill>
                  <a:schemeClr val="dk1"/>
                </a:solidFill>
                <a:effectLst/>
                <a:latin typeface="+mn-lt"/>
                <a:ea typeface="+mn-ea"/>
                <a:cs typeface="+mn-cs"/>
              </a:rPr>
              <a:t>、そして</a:t>
            </a:r>
            <a:r>
              <a:rPr lang="ja-JP" altLang="en-US" sz="1100" b="0" i="0" u="none" strike="noStrike">
                <a:solidFill>
                  <a:schemeClr val="dk1"/>
                </a:solidFill>
                <a:effectLst/>
                <a:latin typeface="+mn-lt"/>
                <a:ea typeface="+mn-ea"/>
                <a:cs typeface="+mn-cs"/>
              </a:rPr>
              <a:t>管理職（課長）の</a:t>
            </a:r>
            <a:r>
              <a:rPr lang="ja-JP" altLang="en-US" sz="1000"/>
              <a:t> </a:t>
            </a:r>
            <a:r>
              <a:rPr lang="ja-JP" altLang="en-US" sz="1100" b="0" i="0" u="none" strike="noStrike">
                <a:solidFill>
                  <a:schemeClr val="dk1"/>
                </a:solidFill>
                <a:effectLst/>
                <a:latin typeface="+mn-lt"/>
                <a:ea typeface="+mn-ea"/>
                <a:cs typeface="+mn-cs"/>
              </a:rPr>
              <a:t>モデル給与を、</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設定し入力する。</a:t>
            </a:r>
            <a:endParaRPr lang="en-US" altLang="ja-JP" sz="1100" b="0" i="0" u="none" strike="noStrik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② 次に、</a:t>
            </a:r>
            <a:r>
              <a:rPr lang="ja-JP" altLang="ja-JP" sz="1100" b="0" i="0">
                <a:solidFill>
                  <a:schemeClr val="dk1"/>
                </a:solidFill>
                <a:effectLst/>
                <a:latin typeface="+mn-lt"/>
                <a:ea typeface="+mn-ea"/>
                <a:cs typeface="+mn-cs"/>
              </a:rPr>
              <a:t>Ｌ等級、Ｓ等級等の初任金額</a:t>
            </a:r>
            <a:r>
              <a:rPr lang="ja-JP" altLang="en-US" sz="1100" b="0" i="0">
                <a:solidFill>
                  <a:schemeClr val="dk1"/>
                </a:solidFill>
                <a:effectLst/>
                <a:latin typeface="+mn-lt"/>
                <a:ea typeface="+mn-ea"/>
                <a:cs typeface="+mn-cs"/>
              </a:rPr>
              <a:t>を、</a:t>
            </a:r>
            <a:r>
              <a:rPr lang="ja-JP" altLang="en-US" sz="1100" b="0" i="0" u="none" strike="noStrike">
                <a:solidFill>
                  <a:schemeClr val="dk1"/>
                </a:solidFill>
                <a:effectLst/>
                <a:latin typeface="+mn-lt"/>
                <a:ea typeface="+mn-ea"/>
                <a:cs typeface="+mn-cs"/>
              </a:rPr>
              <a:t>役割・役職、実在籍者等の状況を</a:t>
            </a:r>
            <a:endParaRPr lang="en-US" altLang="ja-JP" sz="1100" b="0" i="0" u="none" strike="noStrik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考慮しながら、モデルとなる</a:t>
            </a:r>
            <a:r>
              <a:rPr lang="ja-JP" altLang="en-US" sz="1000"/>
              <a:t> 金額を設計します。</a:t>
            </a:r>
            <a:endParaRPr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③</a:t>
            </a:r>
            <a:r>
              <a:rPr lang="ja-JP" altLang="en-US" sz="1100" b="0" i="0" u="none" strike="noStrike" baseline="0">
                <a:solidFill>
                  <a:schemeClr val="dk1"/>
                </a:solidFill>
                <a:effectLst/>
                <a:latin typeface="+mn-lt"/>
                <a:ea typeface="+mn-ea"/>
                <a:cs typeface="+mn-cs"/>
              </a:rPr>
              <a:t> Ｅ等級以上の</a:t>
            </a:r>
            <a:r>
              <a:rPr lang="ja-JP" altLang="en-US" sz="1100" b="0" i="0" u="none" strike="noStrike">
                <a:solidFill>
                  <a:schemeClr val="dk1"/>
                </a:solidFill>
                <a:effectLst/>
                <a:latin typeface="+mn-lt"/>
                <a:ea typeface="+mn-ea"/>
                <a:cs typeface="+mn-cs"/>
              </a:rPr>
              <a:t>上位資格は、下位資格とのバランスも考慮して設計する。</a:t>
            </a:r>
            <a:r>
              <a:rPr lang="ja-JP" altLang="en-US" sz="1000"/>
              <a:t> </a:t>
            </a:r>
            <a:endParaRPr kumimoji="1" lang="en-US" altLang="ja-JP" sz="1000">
              <a:solidFill>
                <a:srgbClr val="0000CC"/>
              </a:solidFill>
              <a:latin typeface="+mn-ea"/>
              <a:ea typeface="+mn-ea"/>
            </a:endParaRPr>
          </a:p>
        </xdr:txBody>
      </xdr:sp>
      <xdr:sp macro="" textlink="">
        <xdr:nvSpPr>
          <xdr:cNvPr id="16" name="AutoShape 1">
            <a:extLst>
              <a:ext uri="{FF2B5EF4-FFF2-40B4-BE49-F238E27FC236}">
                <a16:creationId xmlns:a16="http://schemas.microsoft.com/office/drawing/2014/main" id="{F07A1E5E-7E2B-4758-861F-CB8D72373F21}"/>
              </a:ext>
            </a:extLst>
          </xdr:cNvPr>
          <xdr:cNvSpPr>
            <a:spLocks noChangeArrowheads="1"/>
          </xdr:cNvSpPr>
        </xdr:nvSpPr>
        <xdr:spPr bwMode="auto">
          <a:xfrm flipV="1">
            <a:off x="21320775" y="131818"/>
            <a:ext cx="72941" cy="80241"/>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17</xdr:col>
      <xdr:colOff>66671</xdr:colOff>
      <xdr:row>3</xdr:row>
      <xdr:rowOff>76200</xdr:rowOff>
    </xdr:from>
    <xdr:to>
      <xdr:col>20</xdr:col>
      <xdr:colOff>123820</xdr:colOff>
      <xdr:row>6</xdr:row>
      <xdr:rowOff>26900</xdr:rowOff>
    </xdr:to>
    <xdr:grpSp>
      <xdr:nvGrpSpPr>
        <xdr:cNvPr id="17" name="グループ化 33">
          <a:extLst>
            <a:ext uri="{FF2B5EF4-FFF2-40B4-BE49-F238E27FC236}">
              <a16:creationId xmlns:a16="http://schemas.microsoft.com/office/drawing/2014/main" id="{03DF9964-B9D6-465F-8002-E0BC6E85E12A}"/>
            </a:ext>
          </a:extLst>
        </xdr:cNvPr>
        <xdr:cNvGrpSpPr>
          <a:grpSpLocks/>
        </xdr:cNvGrpSpPr>
      </xdr:nvGrpSpPr>
      <xdr:grpSpPr bwMode="auto">
        <a:xfrm>
          <a:off x="12350111" y="1211580"/>
          <a:ext cx="1344929" cy="796520"/>
          <a:chOff x="14977966" y="123825"/>
          <a:chExt cx="1449477" cy="790575"/>
        </a:xfrm>
      </xdr:grpSpPr>
      <xdr:sp macro="" textlink="">
        <xdr:nvSpPr>
          <xdr:cNvPr id="18" name="正方形/長方形 17">
            <a:extLst>
              <a:ext uri="{FF2B5EF4-FFF2-40B4-BE49-F238E27FC236}">
                <a16:creationId xmlns:a16="http://schemas.microsoft.com/office/drawing/2014/main" id="{9A2003FB-A2CC-4D12-BAF5-FBB883CE03A0}"/>
              </a:ext>
            </a:extLst>
          </xdr:cNvPr>
          <xdr:cNvSpPr/>
        </xdr:nvSpPr>
        <xdr:spPr>
          <a:xfrm>
            <a:off x="15154506" y="123825"/>
            <a:ext cx="1272937" cy="7905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r>
              <a:rPr kumimoji="1" lang="ja-JP" altLang="ja-JP" sz="1000">
                <a:solidFill>
                  <a:srgbClr val="0000CC"/>
                </a:solidFill>
                <a:effectLst/>
                <a:latin typeface="+mn-lt"/>
                <a:ea typeface="+mn-ea"/>
                <a:cs typeface="+mn-cs"/>
              </a:rPr>
              <a:t>■調整率（支給率）を入力して張出習熟昇給額を</a:t>
            </a:r>
            <a:r>
              <a:rPr kumimoji="1" lang="ja-JP" altLang="en-US" sz="1000">
                <a:solidFill>
                  <a:srgbClr val="0000CC"/>
                </a:solidFill>
                <a:effectLst/>
                <a:latin typeface="+mn-lt"/>
                <a:ea typeface="+mn-ea"/>
                <a:cs typeface="+mn-cs"/>
              </a:rPr>
              <a:t>減額</a:t>
            </a:r>
            <a:r>
              <a:rPr kumimoji="1" lang="ja-JP" altLang="ja-JP" sz="1000">
                <a:solidFill>
                  <a:srgbClr val="0000CC"/>
                </a:solidFill>
                <a:effectLst/>
                <a:latin typeface="+mn-lt"/>
                <a:ea typeface="+mn-ea"/>
                <a:cs typeface="+mn-cs"/>
              </a:rPr>
              <a:t>します。</a:t>
            </a:r>
            <a:endParaRPr kumimoji="1" lang="en-US" altLang="ja-JP" sz="1000">
              <a:solidFill>
                <a:srgbClr val="0000CC"/>
              </a:solidFill>
              <a:effectLst/>
              <a:latin typeface="+mn-lt"/>
              <a:ea typeface="+mn-ea"/>
              <a:cs typeface="+mn-cs"/>
            </a:endParaRPr>
          </a:p>
          <a:p>
            <a:r>
              <a:rPr kumimoji="1" lang="en-US" altLang="ja-JP" sz="1000">
                <a:solidFill>
                  <a:srgbClr val="0000CC"/>
                </a:solidFill>
                <a:effectLst/>
                <a:latin typeface="+mn-lt"/>
                <a:ea typeface="+mn-ea"/>
                <a:cs typeface="+mn-cs"/>
              </a:rPr>
              <a:t>※</a:t>
            </a:r>
            <a:r>
              <a:rPr kumimoji="1" lang="ja-JP" altLang="en-US" sz="1000" b="1">
                <a:solidFill>
                  <a:srgbClr val="0000CC"/>
                </a:solidFill>
                <a:effectLst/>
                <a:latin typeface="+mn-lt"/>
                <a:ea typeface="+mn-ea"/>
                <a:cs typeface="+mn-cs"/>
              </a:rPr>
              <a:t>入力は支給率！</a:t>
            </a:r>
            <a:endParaRPr kumimoji="1" lang="en-US" altLang="ja-JP" sz="1000" b="1">
              <a:solidFill>
                <a:srgbClr val="0000CC"/>
              </a:solidFill>
              <a:latin typeface="+mn-ea"/>
              <a:ea typeface="+mn-ea"/>
            </a:endParaRPr>
          </a:p>
        </xdr:txBody>
      </xdr:sp>
      <xdr:sp macro="" textlink="">
        <xdr:nvSpPr>
          <xdr:cNvPr id="19" name="AutoShape 1">
            <a:extLst>
              <a:ext uri="{FF2B5EF4-FFF2-40B4-BE49-F238E27FC236}">
                <a16:creationId xmlns:a16="http://schemas.microsoft.com/office/drawing/2014/main" id="{8C8CFEF2-989F-4C6B-8387-4E37C45D2D87}"/>
              </a:ext>
            </a:extLst>
          </xdr:cNvPr>
          <xdr:cNvSpPr>
            <a:spLocks noChangeArrowheads="1"/>
          </xdr:cNvSpPr>
        </xdr:nvSpPr>
        <xdr:spPr bwMode="auto">
          <a:xfrm rot="16200000" flipH="1" flipV="1">
            <a:off x="14898445" y="333720"/>
            <a:ext cx="316997" cy="157955"/>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1</xdr:col>
      <xdr:colOff>171450</xdr:colOff>
      <xdr:row>0</xdr:row>
      <xdr:rowOff>314325</xdr:rowOff>
    </xdr:from>
    <xdr:to>
      <xdr:col>4</xdr:col>
      <xdr:colOff>187425</xdr:colOff>
      <xdr:row>1</xdr:row>
      <xdr:rowOff>237779</xdr:rowOff>
    </xdr:to>
    <xdr:sp macro="" textlink="">
      <xdr:nvSpPr>
        <xdr:cNvPr id="21" name="矢印: 五方向 20">
          <a:hlinkClick xmlns:r="http://schemas.openxmlformats.org/officeDocument/2006/relationships" r:id="rId1" tooltip="メインメニューに戻る！"/>
          <a:extLst>
            <a:ext uri="{FF2B5EF4-FFF2-40B4-BE49-F238E27FC236}">
              <a16:creationId xmlns:a16="http://schemas.microsoft.com/office/drawing/2014/main" id="{A7CBFD62-01B9-43E8-91C0-CDB7C37BE3AC}"/>
            </a:ext>
          </a:extLst>
        </xdr:cNvPr>
        <xdr:cNvSpPr/>
      </xdr:nvSpPr>
      <xdr:spPr>
        <a:xfrm flipH="1">
          <a:off x="352425" y="314325"/>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18</xdr:col>
      <xdr:colOff>38100</xdr:colOff>
      <xdr:row>16</xdr:row>
      <xdr:rowOff>60960</xdr:rowOff>
    </xdr:from>
    <xdr:to>
      <xdr:col>24</xdr:col>
      <xdr:colOff>144780</xdr:colOff>
      <xdr:row>19</xdr:row>
      <xdr:rowOff>106045</xdr:rowOff>
    </xdr:to>
    <xdr:sp macro="" textlink="">
      <xdr:nvSpPr>
        <xdr:cNvPr id="23" name="四角形吹き出し 3">
          <a:extLst>
            <a:ext uri="{FF2B5EF4-FFF2-40B4-BE49-F238E27FC236}">
              <a16:creationId xmlns:a16="http://schemas.microsoft.com/office/drawing/2014/main" id="{9E4ABD18-EE64-88A1-853C-CA476D9C1C35}"/>
            </a:ext>
          </a:extLst>
        </xdr:cNvPr>
        <xdr:cNvSpPr/>
      </xdr:nvSpPr>
      <xdr:spPr>
        <a:xfrm>
          <a:off x="12656820" y="4556760"/>
          <a:ext cx="352806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247650</xdr:colOff>
      <xdr:row>1</xdr:row>
      <xdr:rowOff>47625</xdr:rowOff>
    </xdr:from>
    <xdr:to>
      <xdr:col>5</xdr:col>
      <xdr:colOff>520800</xdr:colOff>
      <xdr:row>2</xdr:row>
      <xdr:rowOff>161579</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6CF6806A-E9E2-4D86-9160-77C162E06D3E}"/>
            </a:ext>
          </a:extLst>
        </xdr:cNvPr>
        <xdr:cNvSpPr/>
      </xdr:nvSpPr>
      <xdr:spPr>
        <a:xfrm flipH="1">
          <a:off x="790575" y="219075"/>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0" y="0"/>
    <xdr:ext cx="9285111" cy="6058370"/>
    <xdr:graphicFrame macro="">
      <xdr:nvGraphicFramePr>
        <xdr:cNvPr id="2" name="グラフ 1">
          <a:extLst>
            <a:ext uri="{FF2B5EF4-FFF2-40B4-BE49-F238E27FC236}">
              <a16:creationId xmlns:a16="http://schemas.microsoft.com/office/drawing/2014/main" id="{18FDE87F-24E6-4ABB-ADDC-18AC2478EC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0.15338</cdr:x>
      <cdr:y>0.1012</cdr:y>
    </cdr:from>
    <cdr:to>
      <cdr:x>0.45386</cdr:x>
      <cdr:y>0.16042</cdr:y>
    </cdr:to>
    <cdr:sp macro="" textlink="">
      <cdr:nvSpPr>
        <cdr:cNvPr id="3" name="テキスト ボックス 1"/>
        <cdr:cNvSpPr txBox="1"/>
      </cdr:nvSpPr>
      <cdr:spPr>
        <a:xfrm xmlns:a="http://schemas.openxmlformats.org/drawingml/2006/main">
          <a:off x="1426692" y="615240"/>
          <a:ext cx="2794937" cy="360031"/>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tx2">
              <a:lumMod val="60000"/>
              <a:lumOff val="40000"/>
            </a:schemeClr>
          </a:solidFill>
        </a:ln>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200">
              <a:solidFill>
                <a:srgbClr val="0000CC"/>
              </a:solidFill>
            </a:rPr>
            <a:t>資格グレード別モデル基本給カーブ</a:t>
          </a:r>
        </a:p>
      </cdr:txBody>
    </cdr:sp>
  </cdr:relSizeAnchor>
  <cdr:relSizeAnchor xmlns:cdr="http://schemas.openxmlformats.org/drawingml/2006/chartDrawing">
    <cdr:from>
      <cdr:x>0.09016</cdr:x>
      <cdr:y>0.03157</cdr:y>
    </cdr:from>
    <cdr:to>
      <cdr:x>0.26085</cdr:x>
      <cdr:y>0.07851</cdr:y>
    </cdr:to>
    <cdr:sp macro="" textlink="">
      <cdr:nvSpPr>
        <cdr:cNvPr id="4" name="矢印: 五方向 3">
          <a:hlinkClick xmlns:a="http://schemas.openxmlformats.org/drawingml/2006/main" xmlns:r="http://schemas.openxmlformats.org/officeDocument/2006/relationships" r:id="rId1" tooltip="メインメニューに戻る！"/>
          <a:extLst xmlns:a="http://schemas.openxmlformats.org/drawingml/2006/main">
            <a:ext uri="{FF2B5EF4-FFF2-40B4-BE49-F238E27FC236}">
              <a16:creationId xmlns:a16="http://schemas.microsoft.com/office/drawing/2014/main" id="{A3EA5CC3-50B2-42E0-94C7-B758569403E1}"/>
            </a:ext>
          </a:extLst>
        </cdr:cNvPr>
        <cdr:cNvSpPr/>
      </cdr:nvSpPr>
      <cdr:spPr>
        <a:xfrm xmlns:a="http://schemas.openxmlformats.org/drawingml/2006/main" flipH="1">
          <a:off x="838670" y="191911"/>
          <a:ext cx="1587600" cy="285404"/>
        </a:xfrm>
        <a:prstGeom xmlns:a="http://schemas.openxmlformats.org/drawingml/2006/main" prst="homePlate">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819150</xdr:colOff>
      <xdr:row>3</xdr:row>
      <xdr:rowOff>104775</xdr:rowOff>
    </xdr:from>
    <xdr:to>
      <xdr:col>11</xdr:col>
      <xdr:colOff>152400</xdr:colOff>
      <xdr:row>3</xdr:row>
      <xdr:rowOff>352425</xdr:rowOff>
    </xdr:to>
    <xdr:sp macro="" textlink="">
      <xdr:nvSpPr>
        <xdr:cNvPr id="37694" name="AutoShape 1">
          <a:extLst>
            <a:ext uri="{FF2B5EF4-FFF2-40B4-BE49-F238E27FC236}">
              <a16:creationId xmlns:a16="http://schemas.microsoft.com/office/drawing/2014/main" id="{00000000-0008-0000-0400-00003E930000}"/>
            </a:ext>
          </a:extLst>
        </xdr:cNvPr>
        <xdr:cNvSpPr>
          <a:spLocks noChangeArrowheads="1"/>
        </xdr:cNvSpPr>
      </xdr:nvSpPr>
      <xdr:spPr bwMode="auto">
        <a:xfrm rot="5400000" flipV="1">
          <a:off x="8839200" y="800100"/>
          <a:ext cx="247650" cy="247650"/>
        </a:xfrm>
        <a:prstGeom prst="downArrow">
          <a:avLst>
            <a:gd name="adj1" fmla="val 50000"/>
            <a:gd name="adj2" fmla="val 24995"/>
          </a:avLst>
        </a:prstGeom>
        <a:solidFill>
          <a:srgbClr val="FFC000"/>
        </a:solidFill>
        <a:ln w="9525">
          <a:solidFill>
            <a:srgbClr val="FF0000"/>
          </a:solidFill>
          <a:miter lim="800000"/>
          <a:headEnd/>
          <a:tailEnd/>
        </a:ln>
      </xdr:spPr>
    </xdr:sp>
    <xdr:clientData/>
  </xdr:twoCellAnchor>
  <xdr:twoCellAnchor>
    <xdr:from>
      <xdr:col>6</xdr:col>
      <xdr:colOff>971550</xdr:colOff>
      <xdr:row>3</xdr:row>
      <xdr:rowOff>76200</xdr:rowOff>
    </xdr:from>
    <xdr:to>
      <xdr:col>7</xdr:col>
      <xdr:colOff>180975</xdr:colOff>
      <xdr:row>3</xdr:row>
      <xdr:rowOff>323850</xdr:rowOff>
    </xdr:to>
    <xdr:sp macro="" textlink="">
      <xdr:nvSpPr>
        <xdr:cNvPr id="37695" name="AutoShape 1">
          <a:extLst>
            <a:ext uri="{FF2B5EF4-FFF2-40B4-BE49-F238E27FC236}">
              <a16:creationId xmlns:a16="http://schemas.microsoft.com/office/drawing/2014/main" id="{00000000-0008-0000-0400-00003F930000}"/>
            </a:ext>
          </a:extLst>
        </xdr:cNvPr>
        <xdr:cNvSpPr>
          <a:spLocks noChangeArrowheads="1"/>
        </xdr:cNvSpPr>
      </xdr:nvSpPr>
      <xdr:spPr bwMode="auto">
        <a:xfrm rot="5400000" flipV="1">
          <a:off x="4962525" y="742950"/>
          <a:ext cx="247650" cy="304800"/>
        </a:xfrm>
        <a:prstGeom prst="downArrow">
          <a:avLst>
            <a:gd name="adj1" fmla="val 50000"/>
            <a:gd name="adj2" fmla="val 24997"/>
          </a:avLst>
        </a:prstGeom>
        <a:solidFill>
          <a:srgbClr val="FFC000"/>
        </a:solidFill>
        <a:ln w="9525">
          <a:solidFill>
            <a:srgbClr val="FF0000"/>
          </a:solidFill>
          <a:miter lim="800000"/>
          <a:headEnd/>
          <a:tailEnd/>
        </a:ln>
      </xdr:spPr>
    </xdr:sp>
    <xdr:clientData/>
  </xdr:twoCellAnchor>
  <xdr:twoCellAnchor>
    <xdr:from>
      <xdr:col>13</xdr:col>
      <xdr:colOff>1000125</xdr:colOff>
      <xdr:row>7</xdr:row>
      <xdr:rowOff>247650</xdr:rowOff>
    </xdr:from>
    <xdr:to>
      <xdr:col>14</xdr:col>
      <xdr:colOff>123825</xdr:colOff>
      <xdr:row>8</xdr:row>
      <xdr:rowOff>247650</xdr:rowOff>
    </xdr:to>
    <xdr:sp macro="" textlink="">
      <xdr:nvSpPr>
        <xdr:cNvPr id="37696" name="AutoShape 1">
          <a:extLst>
            <a:ext uri="{FF2B5EF4-FFF2-40B4-BE49-F238E27FC236}">
              <a16:creationId xmlns:a16="http://schemas.microsoft.com/office/drawing/2014/main" id="{00000000-0008-0000-0400-000040930000}"/>
            </a:ext>
          </a:extLst>
        </xdr:cNvPr>
        <xdr:cNvSpPr>
          <a:spLocks noChangeArrowheads="1"/>
        </xdr:cNvSpPr>
      </xdr:nvSpPr>
      <xdr:spPr bwMode="auto">
        <a:xfrm rot="10800000" flipH="1" flipV="1">
          <a:off x="11144250" y="2971800"/>
          <a:ext cx="238125" cy="266700"/>
        </a:xfrm>
        <a:prstGeom prst="downArrow">
          <a:avLst>
            <a:gd name="adj1" fmla="val 50000"/>
            <a:gd name="adj2" fmla="val 28062"/>
          </a:avLst>
        </a:prstGeom>
        <a:solidFill>
          <a:srgbClr val="FFC000"/>
        </a:solidFill>
        <a:ln w="9525">
          <a:solidFill>
            <a:srgbClr val="FF0000"/>
          </a:solidFill>
          <a:miter lim="800000"/>
          <a:headEnd/>
          <a:tailEnd/>
        </a:ln>
      </xdr:spPr>
    </xdr:sp>
    <xdr:clientData/>
  </xdr:twoCellAnchor>
  <xdr:twoCellAnchor>
    <xdr:from>
      <xdr:col>9</xdr:col>
      <xdr:colOff>9525</xdr:colOff>
      <xdr:row>4</xdr:row>
      <xdr:rowOff>504825</xdr:rowOff>
    </xdr:from>
    <xdr:to>
      <xdr:col>9</xdr:col>
      <xdr:colOff>247650</xdr:colOff>
      <xdr:row>4</xdr:row>
      <xdr:rowOff>971550</xdr:rowOff>
    </xdr:to>
    <xdr:sp macro="" textlink="">
      <xdr:nvSpPr>
        <xdr:cNvPr id="37697" name="AutoShape 1">
          <a:extLst>
            <a:ext uri="{FF2B5EF4-FFF2-40B4-BE49-F238E27FC236}">
              <a16:creationId xmlns:a16="http://schemas.microsoft.com/office/drawing/2014/main" id="{00000000-0008-0000-0400-000041930000}"/>
            </a:ext>
          </a:extLst>
        </xdr:cNvPr>
        <xdr:cNvSpPr>
          <a:spLocks noChangeArrowheads="1"/>
        </xdr:cNvSpPr>
      </xdr:nvSpPr>
      <xdr:spPr bwMode="auto">
        <a:xfrm rot="10800000" flipH="1" flipV="1">
          <a:off x="7115175" y="1590675"/>
          <a:ext cx="238125" cy="466725"/>
        </a:xfrm>
        <a:prstGeom prst="downArrow">
          <a:avLst>
            <a:gd name="adj1" fmla="val 50000"/>
            <a:gd name="adj2" fmla="val 24999"/>
          </a:avLst>
        </a:prstGeom>
        <a:solidFill>
          <a:srgbClr val="FFC000"/>
        </a:solidFill>
        <a:ln w="9525">
          <a:solidFill>
            <a:srgbClr val="FF0000"/>
          </a:solidFill>
          <a:miter lim="800000"/>
          <a:headEnd/>
          <a:tailEnd/>
        </a:ln>
      </xdr:spPr>
    </xdr:sp>
    <xdr:clientData/>
  </xdr:twoCellAnchor>
  <xdr:twoCellAnchor>
    <xdr:from>
      <xdr:col>7</xdr:col>
      <xdr:colOff>1466850</xdr:colOff>
      <xdr:row>4</xdr:row>
      <xdr:rowOff>904875</xdr:rowOff>
    </xdr:from>
    <xdr:to>
      <xdr:col>7</xdr:col>
      <xdr:colOff>1704975</xdr:colOff>
      <xdr:row>6</xdr:row>
      <xdr:rowOff>0</xdr:rowOff>
    </xdr:to>
    <xdr:sp macro="" textlink="">
      <xdr:nvSpPr>
        <xdr:cNvPr id="37698" name="AutoShape 1">
          <a:extLst>
            <a:ext uri="{FF2B5EF4-FFF2-40B4-BE49-F238E27FC236}">
              <a16:creationId xmlns:a16="http://schemas.microsoft.com/office/drawing/2014/main" id="{00000000-0008-0000-0400-000042930000}"/>
            </a:ext>
          </a:extLst>
        </xdr:cNvPr>
        <xdr:cNvSpPr>
          <a:spLocks noChangeArrowheads="1"/>
        </xdr:cNvSpPr>
      </xdr:nvSpPr>
      <xdr:spPr bwMode="auto">
        <a:xfrm rot="10800000" flipH="1" flipV="1">
          <a:off x="6524625" y="1990725"/>
          <a:ext cx="238125" cy="466725"/>
        </a:xfrm>
        <a:prstGeom prst="downArrow">
          <a:avLst>
            <a:gd name="adj1" fmla="val 50000"/>
            <a:gd name="adj2" fmla="val 24999"/>
          </a:avLst>
        </a:prstGeom>
        <a:solidFill>
          <a:srgbClr val="FFC000"/>
        </a:solidFill>
        <a:ln w="9525">
          <a:solidFill>
            <a:srgbClr val="FF0000"/>
          </a:solidFill>
          <a:miter lim="800000"/>
          <a:headEnd/>
          <a:tailEnd/>
        </a:ln>
      </xdr:spPr>
    </xdr:sp>
    <xdr:clientData/>
  </xdr:twoCellAnchor>
  <xdr:twoCellAnchor>
    <xdr:from>
      <xdr:col>5</xdr:col>
      <xdr:colOff>685800</xdr:colOff>
      <xdr:row>4</xdr:row>
      <xdr:rowOff>923925</xdr:rowOff>
    </xdr:from>
    <xdr:to>
      <xdr:col>6</xdr:col>
      <xdr:colOff>9525</xdr:colOff>
      <xdr:row>6</xdr:row>
      <xdr:rowOff>19050</xdr:rowOff>
    </xdr:to>
    <xdr:sp macro="" textlink="">
      <xdr:nvSpPr>
        <xdr:cNvPr id="37699" name="AutoShape 1">
          <a:extLst>
            <a:ext uri="{FF2B5EF4-FFF2-40B4-BE49-F238E27FC236}">
              <a16:creationId xmlns:a16="http://schemas.microsoft.com/office/drawing/2014/main" id="{00000000-0008-0000-0400-000043930000}"/>
            </a:ext>
          </a:extLst>
        </xdr:cNvPr>
        <xdr:cNvSpPr>
          <a:spLocks noChangeArrowheads="1"/>
        </xdr:cNvSpPr>
      </xdr:nvSpPr>
      <xdr:spPr bwMode="auto">
        <a:xfrm rot="10800000" flipH="1" flipV="1">
          <a:off x="3733800" y="2009775"/>
          <a:ext cx="238125" cy="466725"/>
        </a:xfrm>
        <a:prstGeom prst="downArrow">
          <a:avLst>
            <a:gd name="adj1" fmla="val 50000"/>
            <a:gd name="adj2" fmla="val 24999"/>
          </a:avLst>
        </a:prstGeom>
        <a:solidFill>
          <a:srgbClr val="FFC000"/>
        </a:solidFill>
        <a:ln w="9525">
          <a:solidFill>
            <a:srgbClr val="FF0000"/>
          </a:solidFill>
          <a:miter lim="800000"/>
          <a:headEnd/>
          <a:tailEnd/>
        </a:ln>
      </xdr:spPr>
    </xdr:sp>
    <xdr:clientData/>
  </xdr:twoCellAnchor>
  <xdr:twoCellAnchor>
    <xdr:from>
      <xdr:col>13</xdr:col>
      <xdr:colOff>971550</xdr:colOff>
      <xdr:row>3</xdr:row>
      <xdr:rowOff>76200</xdr:rowOff>
    </xdr:from>
    <xdr:to>
      <xdr:col>14</xdr:col>
      <xdr:colOff>180975</xdr:colOff>
      <xdr:row>3</xdr:row>
      <xdr:rowOff>323850</xdr:rowOff>
    </xdr:to>
    <xdr:sp macro="" textlink="">
      <xdr:nvSpPr>
        <xdr:cNvPr id="37700" name="AutoShape 1">
          <a:extLst>
            <a:ext uri="{FF2B5EF4-FFF2-40B4-BE49-F238E27FC236}">
              <a16:creationId xmlns:a16="http://schemas.microsoft.com/office/drawing/2014/main" id="{00000000-0008-0000-0400-000044930000}"/>
            </a:ext>
          </a:extLst>
        </xdr:cNvPr>
        <xdr:cNvSpPr>
          <a:spLocks noChangeArrowheads="1"/>
        </xdr:cNvSpPr>
      </xdr:nvSpPr>
      <xdr:spPr bwMode="auto">
        <a:xfrm rot="5400000" flipV="1">
          <a:off x="11153775" y="733425"/>
          <a:ext cx="247650" cy="323850"/>
        </a:xfrm>
        <a:prstGeom prst="downArrow">
          <a:avLst>
            <a:gd name="adj1" fmla="val 50000"/>
            <a:gd name="adj2" fmla="val 26559"/>
          </a:avLst>
        </a:prstGeom>
        <a:solidFill>
          <a:srgbClr val="FFC000"/>
        </a:solidFill>
        <a:ln w="9525">
          <a:solidFill>
            <a:srgbClr val="FF0000"/>
          </a:solidFill>
          <a:miter lim="800000"/>
          <a:headEnd/>
          <a:tailEnd/>
        </a:ln>
      </xdr:spPr>
    </xdr:sp>
    <xdr:clientData/>
  </xdr:twoCellAnchor>
  <xdr:twoCellAnchor>
    <xdr:from>
      <xdr:col>13</xdr:col>
      <xdr:colOff>1009650</xdr:colOff>
      <xdr:row>12</xdr:row>
      <xdr:rowOff>247650</xdr:rowOff>
    </xdr:from>
    <xdr:to>
      <xdr:col>14</xdr:col>
      <xdr:colOff>133350</xdr:colOff>
      <xdr:row>13</xdr:row>
      <xdr:rowOff>247650</xdr:rowOff>
    </xdr:to>
    <xdr:sp macro="" textlink="">
      <xdr:nvSpPr>
        <xdr:cNvPr id="37701" name="AutoShape 1">
          <a:extLst>
            <a:ext uri="{FF2B5EF4-FFF2-40B4-BE49-F238E27FC236}">
              <a16:creationId xmlns:a16="http://schemas.microsoft.com/office/drawing/2014/main" id="{00000000-0008-0000-0400-000045930000}"/>
            </a:ext>
          </a:extLst>
        </xdr:cNvPr>
        <xdr:cNvSpPr>
          <a:spLocks noChangeArrowheads="1"/>
        </xdr:cNvSpPr>
      </xdr:nvSpPr>
      <xdr:spPr bwMode="auto">
        <a:xfrm rot="10800000" flipH="1" flipV="1">
          <a:off x="11153775" y="4305300"/>
          <a:ext cx="238125" cy="266700"/>
        </a:xfrm>
        <a:prstGeom prst="downArrow">
          <a:avLst>
            <a:gd name="adj1" fmla="val 50000"/>
            <a:gd name="adj2" fmla="val 28062"/>
          </a:avLst>
        </a:prstGeom>
        <a:solidFill>
          <a:srgbClr val="FFC000"/>
        </a:solidFill>
        <a:ln w="9525">
          <a:solidFill>
            <a:srgbClr val="FF0000"/>
          </a:solidFill>
          <a:miter lim="800000"/>
          <a:headEnd/>
          <a:tailEnd/>
        </a:ln>
      </xdr:spPr>
    </xdr:sp>
    <xdr:clientData/>
  </xdr:twoCellAnchor>
  <xdr:twoCellAnchor>
    <xdr:from>
      <xdr:col>1</xdr:col>
      <xdr:colOff>142875</xdr:colOff>
      <xdr:row>0</xdr:row>
      <xdr:rowOff>85725</xdr:rowOff>
    </xdr:from>
    <xdr:to>
      <xdr:col>3</xdr:col>
      <xdr:colOff>416025</xdr:colOff>
      <xdr:row>1</xdr:row>
      <xdr:rowOff>9179</xdr:rowOff>
    </xdr:to>
    <xdr:sp macro="" textlink="">
      <xdr:nvSpPr>
        <xdr:cNvPr id="10" name="矢印: 五方向 9">
          <a:hlinkClick xmlns:r="http://schemas.openxmlformats.org/officeDocument/2006/relationships" r:id="rId1" tooltip="メインメニューに戻る！"/>
          <a:extLst>
            <a:ext uri="{FF2B5EF4-FFF2-40B4-BE49-F238E27FC236}">
              <a16:creationId xmlns:a16="http://schemas.microsoft.com/office/drawing/2014/main" id="{89998ADE-2326-46BF-A045-7AD189B3407B}"/>
            </a:ext>
          </a:extLst>
        </xdr:cNvPr>
        <xdr:cNvSpPr/>
      </xdr:nvSpPr>
      <xdr:spPr>
        <a:xfrm flipH="1">
          <a:off x="361950" y="85725"/>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13</xdr:col>
      <xdr:colOff>190500</xdr:colOff>
      <xdr:row>21</xdr:row>
      <xdr:rowOff>106680</xdr:rowOff>
    </xdr:from>
    <xdr:to>
      <xdr:col>17</xdr:col>
      <xdr:colOff>297180</xdr:colOff>
      <xdr:row>24</xdr:row>
      <xdr:rowOff>106045</xdr:rowOff>
    </xdr:to>
    <xdr:sp macro="" textlink="">
      <xdr:nvSpPr>
        <xdr:cNvPr id="2" name="四角形吹き出し 3">
          <a:extLst>
            <a:ext uri="{FF2B5EF4-FFF2-40B4-BE49-F238E27FC236}">
              <a16:creationId xmlns:a16="http://schemas.microsoft.com/office/drawing/2014/main" id="{B197F846-8BA4-7B31-66F2-3CB41EF4F01D}"/>
            </a:ext>
          </a:extLst>
        </xdr:cNvPr>
        <xdr:cNvSpPr/>
      </xdr:nvSpPr>
      <xdr:spPr>
        <a:xfrm>
          <a:off x="9326880" y="6766560"/>
          <a:ext cx="37109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228600</xdr:colOff>
      <xdr:row>0</xdr:row>
      <xdr:rowOff>95250</xdr:rowOff>
    </xdr:from>
    <xdr:to>
      <xdr:col>3</xdr:col>
      <xdr:colOff>568425</xdr:colOff>
      <xdr:row>0</xdr:row>
      <xdr:rowOff>380654</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0ECB066B-3239-4011-830E-CC79BB79F8F7}"/>
            </a:ext>
          </a:extLst>
        </xdr:cNvPr>
        <xdr:cNvSpPr/>
      </xdr:nvSpPr>
      <xdr:spPr>
        <a:xfrm flipH="1">
          <a:off x="361950" y="952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05149-2797-4BF3-9667-0DC359B6BE1E}">
  <sheetPr>
    <tabColor rgb="FF0000CC"/>
  </sheetPr>
  <dimension ref="B2:J33"/>
  <sheetViews>
    <sheetView showGridLines="0" tabSelected="1" workbookViewId="0">
      <selection activeCell="A2" sqref="A2"/>
    </sheetView>
  </sheetViews>
  <sheetFormatPr defaultColWidth="9" defaultRowHeight="13.2"/>
  <cols>
    <col min="1" max="1" width="4.6640625" style="2" customWidth="1"/>
    <col min="2" max="2" width="25.6640625" style="2" customWidth="1"/>
    <col min="3" max="3" width="7.6640625" style="2" customWidth="1"/>
    <col min="4" max="4" width="25.6640625" style="2" customWidth="1"/>
    <col min="5" max="5" width="7.6640625" style="2" customWidth="1"/>
    <col min="6" max="6" width="25.6640625" style="2" customWidth="1"/>
    <col min="7" max="7" width="26.44140625" style="2" customWidth="1"/>
    <col min="8" max="8" width="33.6640625" style="2" customWidth="1"/>
    <col min="9" max="9" width="4.6640625" style="2" customWidth="1"/>
    <col min="10" max="10" width="25.6640625" style="2" customWidth="1"/>
    <col min="11" max="16384" width="9" style="2"/>
  </cols>
  <sheetData>
    <row r="2" spans="2:10" ht="19.2">
      <c r="C2" s="221"/>
      <c r="D2" s="221" t="s">
        <v>286</v>
      </c>
      <c r="E2" s="221"/>
      <c r="F2" s="221"/>
      <c r="G2" s="99"/>
      <c r="H2" s="99"/>
      <c r="I2" s="221"/>
    </row>
    <row r="3" spans="2:10" ht="24.75" customHeight="1">
      <c r="B3" s="376" t="s">
        <v>224</v>
      </c>
      <c r="C3" s="99"/>
      <c r="D3" s="99"/>
      <c r="E3" s="99"/>
      <c r="F3" s="99"/>
      <c r="G3" s="99"/>
      <c r="H3" s="99"/>
      <c r="I3" s="99"/>
      <c r="J3" s="99"/>
    </row>
    <row r="4" spans="2:10" ht="21.75" customHeight="1">
      <c r="B4" s="377" t="s">
        <v>225</v>
      </c>
      <c r="C4" s="99"/>
      <c r="D4" s="377" t="s">
        <v>225</v>
      </c>
      <c r="G4" s="99"/>
      <c r="H4" s="392"/>
      <c r="I4" s="99"/>
    </row>
    <row r="5" spans="2:10" ht="28.5" customHeight="1">
      <c r="B5" s="378"/>
      <c r="C5" s="99"/>
      <c r="D5" s="378"/>
      <c r="E5" s="391" t="s">
        <v>252</v>
      </c>
      <c r="G5" s="99"/>
      <c r="H5" s="99"/>
      <c r="I5" s="99"/>
    </row>
    <row r="6" spans="2:10" ht="28.5" customHeight="1">
      <c r="B6" s="99"/>
      <c r="C6" s="99"/>
      <c r="D6" s="99"/>
      <c r="E6" s="99"/>
      <c r="F6" s="99"/>
      <c r="G6" s="99"/>
      <c r="H6" s="99"/>
      <c r="I6" s="99"/>
    </row>
    <row r="7" spans="2:10" ht="28.5" customHeight="1">
      <c r="B7" s="99"/>
      <c r="C7" s="99"/>
      <c r="D7" s="99"/>
      <c r="E7" s="99"/>
      <c r="F7" s="99"/>
      <c r="G7" s="99"/>
      <c r="I7" s="99"/>
    </row>
    <row r="8" spans="2:10" ht="28.5" customHeight="1">
      <c r="B8" s="99"/>
      <c r="C8" s="99"/>
      <c r="D8" s="99"/>
      <c r="E8" s="99"/>
      <c r="F8" s="99"/>
      <c r="G8" s="99"/>
      <c r="I8" s="99"/>
    </row>
    <row r="9" spans="2:10" ht="28.5" customHeight="1">
      <c r="B9" s="99"/>
      <c r="C9" s="99"/>
      <c r="D9" s="99"/>
      <c r="E9" s="99"/>
      <c r="F9" s="99"/>
      <c r="I9" s="99"/>
    </row>
    <row r="10" spans="2:10" ht="28.5" customHeight="1">
      <c r="B10" s="99"/>
      <c r="C10" s="99"/>
      <c r="D10" s="99"/>
      <c r="E10" s="99"/>
      <c r="F10" s="99"/>
      <c r="G10" s="99"/>
      <c r="H10" s="99"/>
      <c r="I10" s="99"/>
    </row>
    <row r="11" spans="2:10" ht="28.5" customHeight="1">
      <c r="B11" s="99"/>
      <c r="C11" s="99"/>
      <c r="D11" s="99"/>
      <c r="E11" s="99"/>
      <c r="F11" s="99"/>
      <c r="G11" s="99"/>
      <c r="H11" s="99"/>
      <c r="I11" s="99"/>
    </row>
    <row r="12" spans="2:10" ht="28.5" customHeight="1">
      <c r="B12" s="99"/>
      <c r="C12" s="99"/>
      <c r="D12" s="99"/>
      <c r="E12" s="99"/>
      <c r="F12" s="99"/>
      <c r="G12" s="99"/>
      <c r="H12" s="99"/>
      <c r="I12" s="99"/>
    </row>
    <row r="13" spans="2:10" ht="39.9" customHeight="1">
      <c r="B13" s="99"/>
      <c r="C13" s="99"/>
      <c r="D13" s="99"/>
      <c r="E13" s="99"/>
      <c r="F13" s="99"/>
      <c r="G13" s="99"/>
      <c r="H13" s="99"/>
      <c r="I13" s="99"/>
    </row>
    <row r="14" spans="2:10" ht="9.9" customHeight="1">
      <c r="B14" s="99"/>
      <c r="C14" s="99"/>
      <c r="D14" s="99"/>
      <c r="E14" s="99"/>
      <c r="F14" s="99"/>
      <c r="G14" s="99"/>
      <c r="H14" s="99"/>
      <c r="I14" s="99"/>
    </row>
    <row r="15" spans="2:10" ht="39.9" customHeight="1">
      <c r="B15" s="99"/>
      <c r="C15" s="99"/>
      <c r="D15" s="99"/>
      <c r="E15" s="99"/>
      <c r="F15" s="99"/>
      <c r="G15" s="99"/>
      <c r="H15" s="99"/>
      <c r="I15" s="99"/>
    </row>
    <row r="16" spans="2:10" ht="9.9" customHeight="1">
      <c r="B16" s="99"/>
      <c r="C16" s="99"/>
      <c r="D16" s="379"/>
      <c r="E16" s="99"/>
      <c r="F16" s="99"/>
      <c r="G16" s="99"/>
      <c r="H16" s="99"/>
      <c r="I16" s="99"/>
    </row>
    <row r="17" spans="2:9" ht="39.9" customHeight="1">
      <c r="B17" s="99"/>
      <c r="C17" s="99"/>
      <c r="D17" s="99"/>
      <c r="F17" s="375"/>
      <c r="G17" s="99"/>
      <c r="H17" s="99"/>
      <c r="I17" s="99"/>
    </row>
    <row r="18" spans="2:9" ht="9.9" customHeight="1">
      <c r="B18" s="99"/>
      <c r="C18" s="99"/>
      <c r="D18" s="99"/>
      <c r="E18" s="99"/>
      <c r="F18" s="99"/>
      <c r="G18" s="99"/>
      <c r="H18" s="99"/>
      <c r="I18" s="99"/>
    </row>
    <row r="19" spans="2:9" ht="39.9" customHeight="1">
      <c r="B19" s="99"/>
      <c r="C19" s="99"/>
      <c r="D19" s="99"/>
      <c r="E19" s="99"/>
      <c r="F19" s="99"/>
      <c r="G19" s="99"/>
      <c r="H19" s="99"/>
      <c r="I19" s="99"/>
    </row>
    <row r="20" spans="2:9" ht="13.5" customHeight="1"/>
    <row r="21" spans="2:9" ht="39.9" customHeight="1"/>
    <row r="22" spans="2:9" ht="13.5" customHeight="1">
      <c r="D22" s="380"/>
    </row>
    <row r="23" spans="2:9" ht="39.9" customHeight="1"/>
    <row r="24" spans="2:9" ht="13.5" customHeight="1"/>
    <row r="25" spans="2:9" ht="39.9" customHeight="1"/>
    <row r="26" spans="2:9" ht="13.5" customHeight="1"/>
    <row r="27" spans="2:9" ht="39.9" customHeight="1"/>
    <row r="28" spans="2:9" ht="39.9" customHeight="1"/>
    <row r="29" spans="2:9" ht="39.9" customHeight="1"/>
    <row r="30" spans="2:9" ht="39.9" customHeight="1"/>
    <row r="31" spans="2:9" ht="39.9" customHeight="1"/>
    <row r="32" spans="2:9" ht="39.9" customHeight="1"/>
    <row r="33" ht="39.9" customHeight="1"/>
  </sheetData>
  <phoneticPr fontId="6"/>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pageSetUpPr autoPageBreaks="0"/>
  </sheetPr>
  <dimension ref="B2:F125"/>
  <sheetViews>
    <sheetView showGridLines="0" zoomScaleNormal="100" workbookViewId="0">
      <pane xSplit="2" ySplit="7" topLeftCell="C8" activePane="bottomRight" state="frozen"/>
      <selection pane="topRight" activeCell="C1" sqref="C1"/>
      <selection pane="bottomLeft" activeCell="A6" sqref="A6"/>
      <selection pane="bottomRight" activeCell="I20" sqref="I20"/>
    </sheetView>
  </sheetViews>
  <sheetFormatPr defaultRowHeight="13.2"/>
  <cols>
    <col min="1" max="1" width="2.6640625" style="2" customWidth="1"/>
    <col min="2" max="2" width="5.77734375" style="2" customWidth="1"/>
    <col min="3" max="5" width="22.6640625" style="2" customWidth="1"/>
    <col min="6" max="6" width="2.88671875" style="2" customWidth="1"/>
    <col min="7" max="243" width="9" style="2"/>
    <col min="244" max="244" width="2.6640625" style="2" customWidth="1"/>
    <col min="245" max="245" width="5.77734375" style="2" customWidth="1"/>
    <col min="246" max="246" width="23.77734375" style="2" customWidth="1"/>
    <col min="247" max="247" width="3.44140625" style="2" customWidth="1"/>
    <col min="248" max="248" width="2.88671875" style="2" customWidth="1"/>
    <col min="249" max="499" width="9" style="2"/>
    <col min="500" max="500" width="2.6640625" style="2" customWidth="1"/>
    <col min="501" max="501" width="5.77734375" style="2" customWidth="1"/>
    <col min="502" max="502" width="23.77734375" style="2" customWidth="1"/>
    <col min="503" max="503" width="3.44140625" style="2" customWidth="1"/>
    <col min="504" max="504" width="2.88671875" style="2" customWidth="1"/>
    <col min="505" max="755" width="9" style="2"/>
    <col min="756" max="756" width="2.6640625" style="2" customWidth="1"/>
    <col min="757" max="757" width="5.77734375" style="2" customWidth="1"/>
    <col min="758" max="758" width="23.77734375" style="2" customWidth="1"/>
    <col min="759" max="759" width="3.44140625" style="2" customWidth="1"/>
    <col min="760" max="760" width="2.88671875" style="2" customWidth="1"/>
    <col min="761" max="1011" width="9" style="2"/>
    <col min="1012" max="1012" width="2.6640625" style="2" customWidth="1"/>
    <col min="1013" max="1013" width="5.77734375" style="2" customWidth="1"/>
    <col min="1014" max="1014" width="23.77734375" style="2" customWidth="1"/>
    <col min="1015" max="1015" width="3.44140625" style="2" customWidth="1"/>
    <col min="1016" max="1016" width="2.88671875" style="2" customWidth="1"/>
    <col min="1017" max="1267" width="9" style="2"/>
    <col min="1268" max="1268" width="2.6640625" style="2" customWidth="1"/>
    <col min="1269" max="1269" width="5.77734375" style="2" customWidth="1"/>
    <col min="1270" max="1270" width="23.77734375" style="2" customWidth="1"/>
    <col min="1271" max="1271" width="3.44140625" style="2" customWidth="1"/>
    <col min="1272" max="1272" width="2.88671875" style="2" customWidth="1"/>
    <col min="1273" max="1523" width="9" style="2"/>
    <col min="1524" max="1524" width="2.6640625" style="2" customWidth="1"/>
    <col min="1525" max="1525" width="5.77734375" style="2" customWidth="1"/>
    <col min="1526" max="1526" width="23.77734375" style="2" customWidth="1"/>
    <col min="1527" max="1527" width="3.44140625" style="2" customWidth="1"/>
    <col min="1528" max="1528" width="2.88671875" style="2" customWidth="1"/>
    <col min="1529" max="1779" width="9" style="2"/>
    <col min="1780" max="1780" width="2.6640625" style="2" customWidth="1"/>
    <col min="1781" max="1781" width="5.77734375" style="2" customWidth="1"/>
    <col min="1782" max="1782" width="23.77734375" style="2" customWidth="1"/>
    <col min="1783" max="1783" width="3.44140625" style="2" customWidth="1"/>
    <col min="1784" max="1784" width="2.88671875" style="2" customWidth="1"/>
    <col min="1785" max="2035" width="9" style="2"/>
    <col min="2036" max="2036" width="2.6640625" style="2" customWidth="1"/>
    <col min="2037" max="2037" width="5.77734375" style="2" customWidth="1"/>
    <col min="2038" max="2038" width="23.77734375" style="2" customWidth="1"/>
    <col min="2039" max="2039" width="3.44140625" style="2" customWidth="1"/>
    <col min="2040" max="2040" width="2.88671875" style="2" customWidth="1"/>
    <col min="2041" max="2291" width="9" style="2"/>
    <col min="2292" max="2292" width="2.6640625" style="2" customWidth="1"/>
    <col min="2293" max="2293" width="5.77734375" style="2" customWidth="1"/>
    <col min="2294" max="2294" width="23.77734375" style="2" customWidth="1"/>
    <col min="2295" max="2295" width="3.44140625" style="2" customWidth="1"/>
    <col min="2296" max="2296" width="2.88671875" style="2" customWidth="1"/>
    <col min="2297" max="2547" width="9" style="2"/>
    <col min="2548" max="2548" width="2.6640625" style="2" customWidth="1"/>
    <col min="2549" max="2549" width="5.77734375" style="2" customWidth="1"/>
    <col min="2550" max="2550" width="23.77734375" style="2" customWidth="1"/>
    <col min="2551" max="2551" width="3.44140625" style="2" customWidth="1"/>
    <col min="2552" max="2552" width="2.88671875" style="2" customWidth="1"/>
    <col min="2553" max="2803" width="9" style="2"/>
    <col min="2804" max="2804" width="2.6640625" style="2" customWidth="1"/>
    <col min="2805" max="2805" width="5.77734375" style="2" customWidth="1"/>
    <col min="2806" max="2806" width="23.77734375" style="2" customWidth="1"/>
    <col min="2807" max="2807" width="3.44140625" style="2" customWidth="1"/>
    <col min="2808" max="2808" width="2.88671875" style="2" customWidth="1"/>
    <col min="2809" max="3059" width="9" style="2"/>
    <col min="3060" max="3060" width="2.6640625" style="2" customWidth="1"/>
    <col min="3061" max="3061" width="5.77734375" style="2" customWidth="1"/>
    <col min="3062" max="3062" width="23.77734375" style="2" customWidth="1"/>
    <col min="3063" max="3063" width="3.44140625" style="2" customWidth="1"/>
    <col min="3064" max="3064" width="2.88671875" style="2" customWidth="1"/>
    <col min="3065" max="3315" width="9" style="2"/>
    <col min="3316" max="3316" width="2.6640625" style="2" customWidth="1"/>
    <col min="3317" max="3317" width="5.77734375" style="2" customWidth="1"/>
    <col min="3318" max="3318" width="23.77734375" style="2" customWidth="1"/>
    <col min="3319" max="3319" width="3.44140625" style="2" customWidth="1"/>
    <col min="3320" max="3320" width="2.88671875" style="2" customWidth="1"/>
    <col min="3321" max="3571" width="9" style="2"/>
    <col min="3572" max="3572" width="2.6640625" style="2" customWidth="1"/>
    <col min="3573" max="3573" width="5.77734375" style="2" customWidth="1"/>
    <col min="3574" max="3574" width="23.77734375" style="2" customWidth="1"/>
    <col min="3575" max="3575" width="3.44140625" style="2" customWidth="1"/>
    <col min="3576" max="3576" width="2.88671875" style="2" customWidth="1"/>
    <col min="3577" max="3827" width="9" style="2"/>
    <col min="3828" max="3828" width="2.6640625" style="2" customWidth="1"/>
    <col min="3829" max="3829" width="5.77734375" style="2" customWidth="1"/>
    <col min="3830" max="3830" width="23.77734375" style="2" customWidth="1"/>
    <col min="3831" max="3831" width="3.44140625" style="2" customWidth="1"/>
    <col min="3832" max="3832" width="2.88671875" style="2" customWidth="1"/>
    <col min="3833" max="4083" width="9" style="2"/>
    <col min="4084" max="4084" width="2.6640625" style="2" customWidth="1"/>
    <col min="4085" max="4085" width="5.77734375" style="2" customWidth="1"/>
    <col min="4086" max="4086" width="23.77734375" style="2" customWidth="1"/>
    <col min="4087" max="4087" width="3.44140625" style="2" customWidth="1"/>
    <col min="4088" max="4088" width="2.88671875" style="2" customWidth="1"/>
    <col min="4089" max="4339" width="9" style="2"/>
    <col min="4340" max="4340" width="2.6640625" style="2" customWidth="1"/>
    <col min="4341" max="4341" width="5.77734375" style="2" customWidth="1"/>
    <col min="4342" max="4342" width="23.77734375" style="2" customWidth="1"/>
    <col min="4343" max="4343" width="3.44140625" style="2" customWidth="1"/>
    <col min="4344" max="4344" width="2.88671875" style="2" customWidth="1"/>
    <col min="4345" max="4595" width="9" style="2"/>
    <col min="4596" max="4596" width="2.6640625" style="2" customWidth="1"/>
    <col min="4597" max="4597" width="5.77734375" style="2" customWidth="1"/>
    <col min="4598" max="4598" width="23.77734375" style="2" customWidth="1"/>
    <col min="4599" max="4599" width="3.44140625" style="2" customWidth="1"/>
    <col min="4600" max="4600" width="2.88671875" style="2" customWidth="1"/>
    <col min="4601" max="4851" width="9" style="2"/>
    <col min="4852" max="4852" width="2.6640625" style="2" customWidth="1"/>
    <col min="4853" max="4853" width="5.77734375" style="2" customWidth="1"/>
    <col min="4854" max="4854" width="23.77734375" style="2" customWidth="1"/>
    <col min="4855" max="4855" width="3.44140625" style="2" customWidth="1"/>
    <col min="4856" max="4856" width="2.88671875" style="2" customWidth="1"/>
    <col min="4857" max="5107" width="9" style="2"/>
    <col min="5108" max="5108" width="2.6640625" style="2" customWidth="1"/>
    <col min="5109" max="5109" width="5.77734375" style="2" customWidth="1"/>
    <col min="5110" max="5110" width="23.77734375" style="2" customWidth="1"/>
    <col min="5111" max="5111" width="3.44140625" style="2" customWidth="1"/>
    <col min="5112" max="5112" width="2.88671875" style="2" customWidth="1"/>
    <col min="5113" max="5363" width="9" style="2"/>
    <col min="5364" max="5364" width="2.6640625" style="2" customWidth="1"/>
    <col min="5365" max="5365" width="5.77734375" style="2" customWidth="1"/>
    <col min="5366" max="5366" width="23.77734375" style="2" customWidth="1"/>
    <col min="5367" max="5367" width="3.44140625" style="2" customWidth="1"/>
    <col min="5368" max="5368" width="2.88671875" style="2" customWidth="1"/>
    <col min="5369" max="5619" width="9" style="2"/>
    <col min="5620" max="5620" width="2.6640625" style="2" customWidth="1"/>
    <col min="5621" max="5621" width="5.77734375" style="2" customWidth="1"/>
    <col min="5622" max="5622" width="23.77734375" style="2" customWidth="1"/>
    <col min="5623" max="5623" width="3.44140625" style="2" customWidth="1"/>
    <col min="5624" max="5624" width="2.88671875" style="2" customWidth="1"/>
    <col min="5625" max="5875" width="9" style="2"/>
    <col min="5876" max="5876" width="2.6640625" style="2" customWidth="1"/>
    <col min="5877" max="5877" width="5.77734375" style="2" customWidth="1"/>
    <col min="5878" max="5878" width="23.77734375" style="2" customWidth="1"/>
    <col min="5879" max="5879" width="3.44140625" style="2" customWidth="1"/>
    <col min="5880" max="5880" width="2.88671875" style="2" customWidth="1"/>
    <col min="5881" max="6131" width="9" style="2"/>
    <col min="6132" max="6132" width="2.6640625" style="2" customWidth="1"/>
    <col min="6133" max="6133" width="5.77734375" style="2" customWidth="1"/>
    <col min="6134" max="6134" width="23.77734375" style="2" customWidth="1"/>
    <col min="6135" max="6135" width="3.44140625" style="2" customWidth="1"/>
    <col min="6136" max="6136" width="2.88671875" style="2" customWidth="1"/>
    <col min="6137" max="6387" width="9" style="2"/>
    <col min="6388" max="6388" width="2.6640625" style="2" customWidth="1"/>
    <col min="6389" max="6389" width="5.77734375" style="2" customWidth="1"/>
    <col min="6390" max="6390" width="23.77734375" style="2" customWidth="1"/>
    <col min="6391" max="6391" width="3.44140625" style="2" customWidth="1"/>
    <col min="6392" max="6392" width="2.88671875" style="2" customWidth="1"/>
    <col min="6393" max="6643" width="9" style="2"/>
    <col min="6644" max="6644" width="2.6640625" style="2" customWidth="1"/>
    <col min="6645" max="6645" width="5.77734375" style="2" customWidth="1"/>
    <col min="6646" max="6646" width="23.77734375" style="2" customWidth="1"/>
    <col min="6647" max="6647" width="3.44140625" style="2" customWidth="1"/>
    <col min="6648" max="6648" width="2.88671875" style="2" customWidth="1"/>
    <col min="6649" max="6899" width="9" style="2"/>
    <col min="6900" max="6900" width="2.6640625" style="2" customWidth="1"/>
    <col min="6901" max="6901" width="5.77734375" style="2" customWidth="1"/>
    <col min="6902" max="6902" width="23.77734375" style="2" customWidth="1"/>
    <col min="6903" max="6903" width="3.44140625" style="2" customWidth="1"/>
    <col min="6904" max="6904" width="2.88671875" style="2" customWidth="1"/>
    <col min="6905" max="7155" width="9" style="2"/>
    <col min="7156" max="7156" width="2.6640625" style="2" customWidth="1"/>
    <col min="7157" max="7157" width="5.77734375" style="2" customWidth="1"/>
    <col min="7158" max="7158" width="23.77734375" style="2" customWidth="1"/>
    <col min="7159" max="7159" width="3.44140625" style="2" customWidth="1"/>
    <col min="7160" max="7160" width="2.88671875" style="2" customWidth="1"/>
    <col min="7161" max="7411" width="9" style="2"/>
    <col min="7412" max="7412" width="2.6640625" style="2" customWidth="1"/>
    <col min="7413" max="7413" width="5.77734375" style="2" customWidth="1"/>
    <col min="7414" max="7414" width="23.77734375" style="2" customWidth="1"/>
    <col min="7415" max="7415" width="3.44140625" style="2" customWidth="1"/>
    <col min="7416" max="7416" width="2.88671875" style="2" customWidth="1"/>
    <col min="7417" max="7667" width="9" style="2"/>
    <col min="7668" max="7668" width="2.6640625" style="2" customWidth="1"/>
    <col min="7669" max="7669" width="5.77734375" style="2" customWidth="1"/>
    <col min="7670" max="7670" width="23.77734375" style="2" customWidth="1"/>
    <col min="7671" max="7671" width="3.44140625" style="2" customWidth="1"/>
    <col min="7672" max="7672" width="2.88671875" style="2" customWidth="1"/>
    <col min="7673" max="7923" width="9" style="2"/>
    <col min="7924" max="7924" width="2.6640625" style="2" customWidth="1"/>
    <col min="7925" max="7925" width="5.77734375" style="2" customWidth="1"/>
    <col min="7926" max="7926" width="23.77734375" style="2" customWidth="1"/>
    <col min="7927" max="7927" width="3.44140625" style="2" customWidth="1"/>
    <col min="7928" max="7928" width="2.88671875" style="2" customWidth="1"/>
    <col min="7929" max="8179" width="9" style="2"/>
    <col min="8180" max="8180" width="2.6640625" style="2" customWidth="1"/>
    <col min="8181" max="8181" width="5.77734375" style="2" customWidth="1"/>
    <col min="8182" max="8182" width="23.77734375" style="2" customWidth="1"/>
    <col min="8183" max="8183" width="3.44140625" style="2" customWidth="1"/>
    <col min="8184" max="8184" width="2.88671875" style="2" customWidth="1"/>
    <col min="8185" max="8435" width="9" style="2"/>
    <col min="8436" max="8436" width="2.6640625" style="2" customWidth="1"/>
    <col min="8437" max="8437" width="5.77734375" style="2" customWidth="1"/>
    <col min="8438" max="8438" width="23.77734375" style="2" customWidth="1"/>
    <col min="8439" max="8439" width="3.44140625" style="2" customWidth="1"/>
    <col min="8440" max="8440" width="2.88671875" style="2" customWidth="1"/>
    <col min="8441" max="8691" width="9" style="2"/>
    <col min="8692" max="8692" width="2.6640625" style="2" customWidth="1"/>
    <col min="8693" max="8693" width="5.77734375" style="2" customWidth="1"/>
    <col min="8694" max="8694" width="23.77734375" style="2" customWidth="1"/>
    <col min="8695" max="8695" width="3.44140625" style="2" customWidth="1"/>
    <col min="8696" max="8696" width="2.88671875" style="2" customWidth="1"/>
    <col min="8697" max="8947" width="9" style="2"/>
    <col min="8948" max="8948" width="2.6640625" style="2" customWidth="1"/>
    <col min="8949" max="8949" width="5.77734375" style="2" customWidth="1"/>
    <col min="8950" max="8950" width="23.77734375" style="2" customWidth="1"/>
    <col min="8951" max="8951" width="3.44140625" style="2" customWidth="1"/>
    <col min="8952" max="8952" width="2.88671875" style="2" customWidth="1"/>
    <col min="8953" max="9203" width="9" style="2"/>
    <col min="9204" max="9204" width="2.6640625" style="2" customWidth="1"/>
    <col min="9205" max="9205" width="5.77734375" style="2" customWidth="1"/>
    <col min="9206" max="9206" width="23.77734375" style="2" customWidth="1"/>
    <col min="9207" max="9207" width="3.44140625" style="2" customWidth="1"/>
    <col min="9208" max="9208" width="2.88671875" style="2" customWidth="1"/>
    <col min="9209" max="9459" width="9" style="2"/>
    <col min="9460" max="9460" width="2.6640625" style="2" customWidth="1"/>
    <col min="9461" max="9461" width="5.77734375" style="2" customWidth="1"/>
    <col min="9462" max="9462" width="23.77734375" style="2" customWidth="1"/>
    <col min="9463" max="9463" width="3.44140625" style="2" customWidth="1"/>
    <col min="9464" max="9464" width="2.88671875" style="2" customWidth="1"/>
    <col min="9465" max="9715" width="9" style="2"/>
    <col min="9716" max="9716" width="2.6640625" style="2" customWidth="1"/>
    <col min="9717" max="9717" width="5.77734375" style="2" customWidth="1"/>
    <col min="9718" max="9718" width="23.77734375" style="2" customWidth="1"/>
    <col min="9719" max="9719" width="3.44140625" style="2" customWidth="1"/>
    <col min="9720" max="9720" width="2.88671875" style="2" customWidth="1"/>
    <col min="9721" max="9971" width="9" style="2"/>
    <col min="9972" max="9972" width="2.6640625" style="2" customWidth="1"/>
    <col min="9973" max="9973" width="5.77734375" style="2" customWidth="1"/>
    <col min="9974" max="9974" width="23.77734375" style="2" customWidth="1"/>
    <col min="9975" max="9975" width="3.44140625" style="2" customWidth="1"/>
    <col min="9976" max="9976" width="2.88671875" style="2" customWidth="1"/>
    <col min="9977" max="10227" width="9" style="2"/>
    <col min="10228" max="10228" width="2.6640625" style="2" customWidth="1"/>
    <col min="10229" max="10229" width="5.77734375" style="2" customWidth="1"/>
    <col min="10230" max="10230" width="23.77734375" style="2" customWidth="1"/>
    <col min="10231" max="10231" width="3.44140625" style="2" customWidth="1"/>
    <col min="10232" max="10232" width="2.88671875" style="2" customWidth="1"/>
    <col min="10233" max="10483" width="9" style="2"/>
    <col min="10484" max="10484" width="2.6640625" style="2" customWidth="1"/>
    <col min="10485" max="10485" width="5.77734375" style="2" customWidth="1"/>
    <col min="10486" max="10486" width="23.77734375" style="2" customWidth="1"/>
    <col min="10487" max="10487" width="3.44140625" style="2" customWidth="1"/>
    <col min="10488" max="10488" width="2.88671875" style="2" customWidth="1"/>
    <col min="10489" max="10739" width="9" style="2"/>
    <col min="10740" max="10740" width="2.6640625" style="2" customWidth="1"/>
    <col min="10741" max="10741" width="5.77734375" style="2" customWidth="1"/>
    <col min="10742" max="10742" width="23.77734375" style="2" customWidth="1"/>
    <col min="10743" max="10743" width="3.44140625" style="2" customWidth="1"/>
    <col min="10744" max="10744" width="2.88671875" style="2" customWidth="1"/>
    <col min="10745" max="10995" width="9" style="2"/>
    <col min="10996" max="10996" width="2.6640625" style="2" customWidth="1"/>
    <col min="10997" max="10997" width="5.77734375" style="2" customWidth="1"/>
    <col min="10998" max="10998" width="23.77734375" style="2" customWidth="1"/>
    <col min="10999" max="10999" width="3.44140625" style="2" customWidth="1"/>
    <col min="11000" max="11000" width="2.88671875" style="2" customWidth="1"/>
    <col min="11001" max="11251" width="9" style="2"/>
    <col min="11252" max="11252" width="2.6640625" style="2" customWidth="1"/>
    <col min="11253" max="11253" width="5.77734375" style="2" customWidth="1"/>
    <col min="11254" max="11254" width="23.77734375" style="2" customWidth="1"/>
    <col min="11255" max="11255" width="3.44140625" style="2" customWidth="1"/>
    <col min="11256" max="11256" width="2.88671875" style="2" customWidth="1"/>
    <col min="11257" max="11507" width="9" style="2"/>
    <col min="11508" max="11508" width="2.6640625" style="2" customWidth="1"/>
    <col min="11509" max="11509" width="5.77734375" style="2" customWidth="1"/>
    <col min="11510" max="11510" width="23.77734375" style="2" customWidth="1"/>
    <col min="11511" max="11511" width="3.44140625" style="2" customWidth="1"/>
    <col min="11512" max="11512" width="2.88671875" style="2" customWidth="1"/>
    <col min="11513" max="11763" width="9" style="2"/>
    <col min="11764" max="11764" width="2.6640625" style="2" customWidth="1"/>
    <col min="11765" max="11765" width="5.77734375" style="2" customWidth="1"/>
    <col min="11766" max="11766" width="23.77734375" style="2" customWidth="1"/>
    <col min="11767" max="11767" width="3.44140625" style="2" customWidth="1"/>
    <col min="11768" max="11768" width="2.88671875" style="2" customWidth="1"/>
    <col min="11769" max="12019" width="9" style="2"/>
    <col min="12020" max="12020" width="2.6640625" style="2" customWidth="1"/>
    <col min="12021" max="12021" width="5.77734375" style="2" customWidth="1"/>
    <col min="12022" max="12022" width="23.77734375" style="2" customWidth="1"/>
    <col min="12023" max="12023" width="3.44140625" style="2" customWidth="1"/>
    <col min="12024" max="12024" width="2.88671875" style="2" customWidth="1"/>
    <col min="12025" max="12275" width="9" style="2"/>
    <col min="12276" max="12276" width="2.6640625" style="2" customWidth="1"/>
    <col min="12277" max="12277" width="5.77734375" style="2" customWidth="1"/>
    <col min="12278" max="12278" width="23.77734375" style="2" customWidth="1"/>
    <col min="12279" max="12279" width="3.44140625" style="2" customWidth="1"/>
    <col min="12280" max="12280" width="2.88671875" style="2" customWidth="1"/>
    <col min="12281" max="12531" width="9" style="2"/>
    <col min="12532" max="12532" width="2.6640625" style="2" customWidth="1"/>
    <col min="12533" max="12533" width="5.77734375" style="2" customWidth="1"/>
    <col min="12534" max="12534" width="23.77734375" style="2" customWidth="1"/>
    <col min="12535" max="12535" width="3.44140625" style="2" customWidth="1"/>
    <col min="12536" max="12536" width="2.88671875" style="2" customWidth="1"/>
    <col min="12537" max="12787" width="9" style="2"/>
    <col min="12788" max="12788" width="2.6640625" style="2" customWidth="1"/>
    <col min="12789" max="12789" width="5.77734375" style="2" customWidth="1"/>
    <col min="12790" max="12790" width="23.77734375" style="2" customWidth="1"/>
    <col min="12791" max="12791" width="3.44140625" style="2" customWidth="1"/>
    <col min="12792" max="12792" width="2.88671875" style="2" customWidth="1"/>
    <col min="12793" max="13043" width="9" style="2"/>
    <col min="13044" max="13044" width="2.6640625" style="2" customWidth="1"/>
    <col min="13045" max="13045" width="5.77734375" style="2" customWidth="1"/>
    <col min="13046" max="13046" width="23.77734375" style="2" customWidth="1"/>
    <col min="13047" max="13047" width="3.44140625" style="2" customWidth="1"/>
    <col min="13048" max="13048" width="2.88671875" style="2" customWidth="1"/>
    <col min="13049" max="13299" width="9" style="2"/>
    <col min="13300" max="13300" width="2.6640625" style="2" customWidth="1"/>
    <col min="13301" max="13301" width="5.77734375" style="2" customWidth="1"/>
    <col min="13302" max="13302" width="23.77734375" style="2" customWidth="1"/>
    <col min="13303" max="13303" width="3.44140625" style="2" customWidth="1"/>
    <col min="13304" max="13304" width="2.88671875" style="2" customWidth="1"/>
    <col min="13305" max="13555" width="9" style="2"/>
    <col min="13556" max="13556" width="2.6640625" style="2" customWidth="1"/>
    <col min="13557" max="13557" width="5.77734375" style="2" customWidth="1"/>
    <col min="13558" max="13558" width="23.77734375" style="2" customWidth="1"/>
    <col min="13559" max="13559" width="3.44140625" style="2" customWidth="1"/>
    <col min="13560" max="13560" width="2.88671875" style="2" customWidth="1"/>
    <col min="13561" max="13811" width="9" style="2"/>
    <col min="13812" max="13812" width="2.6640625" style="2" customWidth="1"/>
    <col min="13813" max="13813" width="5.77734375" style="2" customWidth="1"/>
    <col min="13814" max="13814" width="23.77734375" style="2" customWidth="1"/>
    <col min="13815" max="13815" width="3.44140625" style="2" customWidth="1"/>
    <col min="13816" max="13816" width="2.88671875" style="2" customWidth="1"/>
    <col min="13817" max="14067" width="9" style="2"/>
    <col min="14068" max="14068" width="2.6640625" style="2" customWidth="1"/>
    <col min="14069" max="14069" width="5.77734375" style="2" customWidth="1"/>
    <col min="14070" max="14070" width="23.77734375" style="2" customWidth="1"/>
    <col min="14071" max="14071" width="3.44140625" style="2" customWidth="1"/>
    <col min="14072" max="14072" width="2.88671875" style="2" customWidth="1"/>
    <col min="14073" max="14323" width="9" style="2"/>
    <col min="14324" max="14324" width="2.6640625" style="2" customWidth="1"/>
    <col min="14325" max="14325" width="5.77734375" style="2" customWidth="1"/>
    <col min="14326" max="14326" width="23.77734375" style="2" customWidth="1"/>
    <col min="14327" max="14327" width="3.44140625" style="2" customWidth="1"/>
    <col min="14328" max="14328" width="2.88671875" style="2" customWidth="1"/>
    <col min="14329" max="14579" width="9" style="2"/>
    <col min="14580" max="14580" width="2.6640625" style="2" customWidth="1"/>
    <col min="14581" max="14581" width="5.77734375" style="2" customWidth="1"/>
    <col min="14582" max="14582" width="23.77734375" style="2" customWidth="1"/>
    <col min="14583" max="14583" width="3.44140625" style="2" customWidth="1"/>
    <col min="14584" max="14584" width="2.88671875" style="2" customWidth="1"/>
    <col min="14585" max="14835" width="9" style="2"/>
    <col min="14836" max="14836" width="2.6640625" style="2" customWidth="1"/>
    <col min="14837" max="14837" width="5.77734375" style="2" customWidth="1"/>
    <col min="14838" max="14838" width="23.77734375" style="2" customWidth="1"/>
    <col min="14839" max="14839" width="3.44140625" style="2" customWidth="1"/>
    <col min="14840" max="14840" width="2.88671875" style="2" customWidth="1"/>
    <col min="14841" max="15091" width="9" style="2"/>
    <col min="15092" max="15092" width="2.6640625" style="2" customWidth="1"/>
    <col min="15093" max="15093" width="5.77734375" style="2" customWidth="1"/>
    <col min="15094" max="15094" width="23.77734375" style="2" customWidth="1"/>
    <col min="15095" max="15095" width="3.44140625" style="2" customWidth="1"/>
    <col min="15096" max="15096" width="2.88671875" style="2" customWidth="1"/>
    <col min="15097" max="15347" width="9" style="2"/>
    <col min="15348" max="15348" width="2.6640625" style="2" customWidth="1"/>
    <col min="15349" max="15349" width="5.77734375" style="2" customWidth="1"/>
    <col min="15350" max="15350" width="23.77734375" style="2" customWidth="1"/>
    <col min="15351" max="15351" width="3.44140625" style="2" customWidth="1"/>
    <col min="15352" max="15352" width="2.88671875" style="2" customWidth="1"/>
    <col min="15353" max="15603" width="9" style="2"/>
    <col min="15604" max="15604" width="2.6640625" style="2" customWidth="1"/>
    <col min="15605" max="15605" width="5.77734375" style="2" customWidth="1"/>
    <col min="15606" max="15606" width="23.77734375" style="2" customWidth="1"/>
    <col min="15607" max="15607" width="3.44140625" style="2" customWidth="1"/>
    <col min="15608" max="15608" width="2.88671875" style="2" customWidth="1"/>
    <col min="15609" max="15859" width="9" style="2"/>
    <col min="15860" max="15860" width="2.6640625" style="2" customWidth="1"/>
    <col min="15861" max="15861" width="5.77734375" style="2" customWidth="1"/>
    <col min="15862" max="15862" width="23.77734375" style="2" customWidth="1"/>
    <col min="15863" max="15863" width="3.44140625" style="2" customWidth="1"/>
    <col min="15864" max="15864" width="2.88671875" style="2" customWidth="1"/>
    <col min="15865" max="16115" width="9" style="2"/>
    <col min="16116" max="16116" width="2.6640625" style="2" customWidth="1"/>
    <col min="16117" max="16117" width="5.77734375" style="2" customWidth="1"/>
    <col min="16118" max="16118" width="23.77734375" style="2" customWidth="1"/>
    <col min="16119" max="16119" width="3.44140625" style="2" customWidth="1"/>
    <col min="16120" max="16120" width="2.88671875" style="2" customWidth="1"/>
    <col min="16121" max="16384" width="9" style="2"/>
  </cols>
  <sheetData>
    <row r="2" spans="2:5" ht="16.5" customHeight="1"/>
    <row r="3" spans="2:5" ht="21" customHeight="1">
      <c r="B3" s="223" t="s">
        <v>257</v>
      </c>
    </row>
    <row r="4" spans="2:5" ht="21" customHeight="1">
      <c r="B4" s="418" t="s">
        <v>282</v>
      </c>
    </row>
    <row r="5" spans="2:5" s="1" customFormat="1" ht="21" customHeight="1">
      <c r="B5" s="419" t="s">
        <v>283</v>
      </c>
      <c r="C5" s="223"/>
    </row>
    <row r="6" spans="2:5" s="1" customFormat="1" ht="21" customHeight="1">
      <c r="B6" s="418" t="s">
        <v>284</v>
      </c>
      <c r="C6" s="224"/>
    </row>
    <row r="7" spans="2:5" s="225" customFormat="1" ht="34.5" customHeight="1">
      <c r="B7" s="232" t="s">
        <v>1</v>
      </c>
      <c r="C7" s="233" t="s">
        <v>285</v>
      </c>
      <c r="D7" s="233" t="s">
        <v>183</v>
      </c>
      <c r="E7" s="231" t="s">
        <v>184</v>
      </c>
    </row>
    <row r="8" spans="2:5" s="225" customFormat="1" ht="11.25" customHeight="1">
      <c r="B8" s="226">
        <v>18</v>
      </c>
      <c r="C8" s="227">
        <v>107590</v>
      </c>
      <c r="D8" s="227">
        <v>141800</v>
      </c>
      <c r="E8" s="227">
        <f>D8*0.8</f>
        <v>113440</v>
      </c>
    </row>
    <row r="9" spans="2:5" s="225" customFormat="1" ht="11.25" customHeight="1">
      <c r="B9" s="226">
        <v>19</v>
      </c>
      <c r="C9" s="227">
        <v>108890</v>
      </c>
      <c r="D9" s="227">
        <v>143520</v>
      </c>
      <c r="E9" s="227">
        <f t="shared" ref="E9:E55" si="0">D9*0.8</f>
        <v>114816</v>
      </c>
    </row>
    <row r="10" spans="2:5" s="225" customFormat="1" ht="11.25" customHeight="1">
      <c r="B10" s="226">
        <v>20</v>
      </c>
      <c r="C10" s="227">
        <v>110290</v>
      </c>
      <c r="D10" s="227">
        <v>145360</v>
      </c>
      <c r="E10" s="227">
        <f t="shared" si="0"/>
        <v>116288</v>
      </c>
    </row>
    <row r="11" spans="2:5" s="225" customFormat="1" ht="11.25" customHeight="1">
      <c r="B11" s="226">
        <v>21</v>
      </c>
      <c r="C11" s="227">
        <v>111600</v>
      </c>
      <c r="D11" s="227">
        <v>147090</v>
      </c>
      <c r="E11" s="227">
        <f t="shared" si="0"/>
        <v>117672</v>
      </c>
    </row>
    <row r="12" spans="2:5" s="225" customFormat="1" ht="11.25" customHeight="1">
      <c r="B12" s="226">
        <v>22</v>
      </c>
      <c r="C12" s="227">
        <v>112990</v>
      </c>
      <c r="D12" s="227">
        <v>148920</v>
      </c>
      <c r="E12" s="227">
        <f t="shared" si="0"/>
        <v>119136</v>
      </c>
    </row>
    <row r="13" spans="2:5" s="225" customFormat="1" ht="11.25" customHeight="1">
      <c r="B13" s="226">
        <v>23</v>
      </c>
      <c r="C13" s="227">
        <v>114390</v>
      </c>
      <c r="D13" s="227">
        <v>150770</v>
      </c>
      <c r="E13" s="227">
        <f>D13*0.8</f>
        <v>120616</v>
      </c>
    </row>
    <row r="14" spans="2:5" s="225" customFormat="1" ht="11.25" customHeight="1">
      <c r="B14" s="226">
        <v>24</v>
      </c>
      <c r="C14" s="227">
        <v>115790</v>
      </c>
      <c r="D14" s="227">
        <v>152610</v>
      </c>
      <c r="E14" s="227">
        <f t="shared" si="0"/>
        <v>122088</v>
      </c>
    </row>
    <row r="15" spans="2:5" s="225" customFormat="1" ht="11.25" customHeight="1">
      <c r="B15" s="226">
        <v>25</v>
      </c>
      <c r="C15" s="227">
        <v>117190</v>
      </c>
      <c r="D15" s="227">
        <v>154460</v>
      </c>
      <c r="E15" s="227">
        <f t="shared" si="0"/>
        <v>123568</v>
      </c>
    </row>
    <row r="16" spans="2:5" s="225" customFormat="1" ht="11.25" customHeight="1">
      <c r="B16" s="226">
        <v>26</v>
      </c>
      <c r="C16" s="227">
        <v>118490</v>
      </c>
      <c r="D16" s="227">
        <v>156170</v>
      </c>
      <c r="E16" s="227">
        <f t="shared" si="0"/>
        <v>124936</v>
      </c>
    </row>
    <row r="17" spans="2:5" s="225" customFormat="1" ht="11.25" customHeight="1">
      <c r="B17" s="226">
        <v>27</v>
      </c>
      <c r="C17" s="227">
        <v>119890</v>
      </c>
      <c r="D17" s="227">
        <v>158020</v>
      </c>
      <c r="E17" s="227">
        <f t="shared" si="0"/>
        <v>126416</v>
      </c>
    </row>
    <row r="18" spans="2:5" s="225" customFormat="1" ht="11.25" customHeight="1">
      <c r="B18" s="226">
        <v>28</v>
      </c>
      <c r="C18" s="227">
        <v>121200</v>
      </c>
      <c r="D18" s="227">
        <v>159740</v>
      </c>
      <c r="E18" s="227">
        <f t="shared" si="0"/>
        <v>127792</v>
      </c>
    </row>
    <row r="19" spans="2:5" s="225" customFormat="1" ht="11.25" customHeight="1">
      <c r="B19" s="226">
        <v>29</v>
      </c>
      <c r="C19" s="227">
        <v>133690</v>
      </c>
      <c r="D19" s="227">
        <v>176200</v>
      </c>
      <c r="E19" s="227">
        <f t="shared" si="0"/>
        <v>140960</v>
      </c>
    </row>
    <row r="20" spans="2:5" s="225" customFormat="1" ht="11.25" customHeight="1">
      <c r="B20" s="226">
        <v>30</v>
      </c>
      <c r="C20" s="227">
        <v>147390</v>
      </c>
      <c r="D20" s="227">
        <v>194260</v>
      </c>
      <c r="E20" s="227">
        <f t="shared" si="0"/>
        <v>155408</v>
      </c>
    </row>
    <row r="21" spans="2:5" s="225" customFormat="1" ht="11.25" customHeight="1">
      <c r="B21" s="226">
        <v>31</v>
      </c>
      <c r="C21" s="227">
        <v>161470</v>
      </c>
      <c r="D21" s="227">
        <v>212820</v>
      </c>
      <c r="E21" s="227">
        <f t="shared" si="0"/>
        <v>170256</v>
      </c>
    </row>
    <row r="22" spans="2:5" s="225" customFormat="1" ht="11.25" customHeight="1">
      <c r="B22" s="226">
        <v>32</v>
      </c>
      <c r="C22" s="227">
        <v>175830</v>
      </c>
      <c r="D22" s="227">
        <v>231740</v>
      </c>
      <c r="E22" s="227">
        <f t="shared" si="0"/>
        <v>185392</v>
      </c>
    </row>
    <row r="23" spans="2:5" s="225" customFormat="1" ht="11.25" customHeight="1">
      <c r="B23" s="226">
        <v>33</v>
      </c>
      <c r="C23" s="227">
        <v>190460</v>
      </c>
      <c r="D23" s="227">
        <v>251030</v>
      </c>
      <c r="E23" s="227">
        <f t="shared" si="0"/>
        <v>200824</v>
      </c>
    </row>
    <row r="24" spans="2:5" s="225" customFormat="1" ht="11.25" customHeight="1">
      <c r="B24" s="226">
        <v>34</v>
      </c>
      <c r="C24" s="227">
        <v>194470</v>
      </c>
      <c r="D24" s="227">
        <v>256310</v>
      </c>
      <c r="E24" s="227">
        <f t="shared" si="0"/>
        <v>205048</v>
      </c>
    </row>
    <row r="25" spans="2:5" s="225" customFormat="1" ht="11.25" customHeight="1">
      <c r="B25" s="226">
        <v>35</v>
      </c>
      <c r="C25" s="227">
        <v>197740</v>
      </c>
      <c r="D25" s="227">
        <v>260620</v>
      </c>
      <c r="E25" s="227">
        <f t="shared" si="0"/>
        <v>208496</v>
      </c>
    </row>
    <row r="26" spans="2:5" s="225" customFormat="1" ht="11.25" customHeight="1">
      <c r="B26" s="226">
        <v>36</v>
      </c>
      <c r="C26" s="227">
        <v>200810</v>
      </c>
      <c r="D26" s="227">
        <v>264670</v>
      </c>
      <c r="E26" s="227">
        <f t="shared" si="0"/>
        <v>211736</v>
      </c>
    </row>
    <row r="27" spans="2:5" s="225" customFormat="1" ht="11.25" customHeight="1">
      <c r="B27" s="226">
        <v>37</v>
      </c>
      <c r="C27" s="227">
        <v>204730</v>
      </c>
      <c r="D27" s="227">
        <v>269830</v>
      </c>
      <c r="E27" s="227">
        <f t="shared" si="0"/>
        <v>215864</v>
      </c>
    </row>
    <row r="28" spans="2:5" s="225" customFormat="1" ht="11.25" customHeight="1">
      <c r="B28" s="226">
        <v>38</v>
      </c>
      <c r="C28" s="227">
        <v>208460</v>
      </c>
      <c r="D28" s="227">
        <v>274750</v>
      </c>
      <c r="E28" s="227">
        <f t="shared" si="0"/>
        <v>219800</v>
      </c>
    </row>
    <row r="29" spans="2:5" s="225" customFormat="1" ht="11.25" customHeight="1">
      <c r="B29" s="226">
        <v>39</v>
      </c>
      <c r="C29" s="227">
        <v>212090</v>
      </c>
      <c r="D29" s="227">
        <v>279530</v>
      </c>
      <c r="E29" s="227">
        <f t="shared" si="0"/>
        <v>223624</v>
      </c>
    </row>
    <row r="30" spans="2:5" s="225" customFormat="1" ht="11.25" customHeight="1">
      <c r="B30" s="226">
        <v>40</v>
      </c>
      <c r="C30" s="227">
        <v>215820</v>
      </c>
      <c r="D30" s="227">
        <v>284450</v>
      </c>
      <c r="E30" s="227">
        <f t="shared" si="0"/>
        <v>227560</v>
      </c>
    </row>
    <row r="31" spans="2:5" s="225" customFormat="1" ht="11.25" customHeight="1">
      <c r="B31" s="226">
        <v>41</v>
      </c>
      <c r="C31" s="227">
        <v>219460</v>
      </c>
      <c r="D31" s="227">
        <v>289250</v>
      </c>
      <c r="E31" s="227">
        <f t="shared" si="0"/>
        <v>231400</v>
      </c>
    </row>
    <row r="32" spans="2:5" s="225" customFormat="1" ht="11.25" customHeight="1">
      <c r="B32" s="226">
        <v>42</v>
      </c>
      <c r="C32" s="227">
        <v>223750</v>
      </c>
      <c r="D32" s="227">
        <v>294900</v>
      </c>
      <c r="E32" s="227">
        <f t="shared" si="0"/>
        <v>235920</v>
      </c>
    </row>
    <row r="33" spans="2:5" s="225" customFormat="1" ht="11.25" customHeight="1">
      <c r="B33" s="226">
        <v>43</v>
      </c>
      <c r="C33" s="227">
        <v>228310</v>
      </c>
      <c r="D33" s="227">
        <v>300910</v>
      </c>
      <c r="E33" s="227">
        <f t="shared" si="0"/>
        <v>240728</v>
      </c>
    </row>
    <row r="34" spans="2:5" s="225" customFormat="1" ht="11.25" customHeight="1">
      <c r="B34" s="226">
        <v>44</v>
      </c>
      <c r="C34" s="227">
        <v>233160</v>
      </c>
      <c r="D34" s="227">
        <v>307300</v>
      </c>
      <c r="E34" s="227">
        <f t="shared" si="0"/>
        <v>245840</v>
      </c>
    </row>
    <row r="35" spans="2:5" s="225" customFormat="1" ht="11.25" customHeight="1">
      <c r="B35" s="226">
        <v>45</v>
      </c>
      <c r="C35" s="227">
        <v>238750</v>
      </c>
      <c r="D35" s="227">
        <v>314670</v>
      </c>
      <c r="E35" s="227">
        <f t="shared" si="0"/>
        <v>251736</v>
      </c>
    </row>
    <row r="36" spans="2:5" s="225" customFormat="1" ht="11.25" customHeight="1">
      <c r="B36" s="226">
        <v>46</v>
      </c>
      <c r="C36" s="227">
        <v>244630</v>
      </c>
      <c r="D36" s="227">
        <v>322420</v>
      </c>
      <c r="E36" s="227">
        <f t="shared" si="0"/>
        <v>257936</v>
      </c>
    </row>
    <row r="37" spans="2:5" s="225" customFormat="1" ht="11.25" customHeight="1">
      <c r="B37" s="226">
        <v>47</v>
      </c>
      <c r="C37" s="227">
        <v>250780</v>
      </c>
      <c r="D37" s="227">
        <v>330530</v>
      </c>
      <c r="E37" s="227">
        <f t="shared" si="0"/>
        <v>264424</v>
      </c>
    </row>
    <row r="38" spans="2:5" s="225" customFormat="1" ht="11.25" customHeight="1">
      <c r="B38" s="226">
        <v>48</v>
      </c>
      <c r="C38" s="227">
        <v>256930</v>
      </c>
      <c r="D38" s="227">
        <v>338630</v>
      </c>
      <c r="E38" s="227">
        <f t="shared" si="0"/>
        <v>270904</v>
      </c>
    </row>
    <row r="39" spans="2:5" s="225" customFormat="1" ht="11.25" customHeight="1">
      <c r="B39" s="226">
        <v>49</v>
      </c>
      <c r="C39" s="227">
        <v>263090</v>
      </c>
      <c r="D39" s="227">
        <v>346750</v>
      </c>
      <c r="E39" s="227">
        <f t="shared" si="0"/>
        <v>277400</v>
      </c>
    </row>
    <row r="40" spans="2:5" s="225" customFormat="1" ht="11.25" customHeight="1">
      <c r="B40" s="226">
        <v>50</v>
      </c>
      <c r="C40" s="227">
        <v>269050</v>
      </c>
      <c r="D40" s="227">
        <v>354610</v>
      </c>
      <c r="E40" s="227">
        <f t="shared" si="0"/>
        <v>283688</v>
      </c>
    </row>
    <row r="41" spans="2:5" s="225" customFormat="1" ht="11.25" customHeight="1">
      <c r="B41" s="226">
        <v>51</v>
      </c>
      <c r="C41" s="227">
        <v>274370</v>
      </c>
      <c r="D41" s="227">
        <v>361620</v>
      </c>
      <c r="E41" s="227">
        <f t="shared" si="0"/>
        <v>289296</v>
      </c>
    </row>
    <row r="42" spans="2:5" s="225" customFormat="1" ht="11.25" customHeight="1">
      <c r="B42" s="226">
        <v>52</v>
      </c>
      <c r="C42" s="227">
        <v>278190</v>
      </c>
      <c r="D42" s="227">
        <v>366650</v>
      </c>
      <c r="E42" s="227">
        <f t="shared" si="0"/>
        <v>293320</v>
      </c>
    </row>
    <row r="43" spans="2:5" s="225" customFormat="1" ht="11.25" customHeight="1">
      <c r="B43" s="226">
        <v>53</v>
      </c>
      <c r="C43" s="227">
        <v>277440</v>
      </c>
      <c r="D43" s="227">
        <v>365670</v>
      </c>
      <c r="E43" s="227">
        <f t="shared" si="0"/>
        <v>292536</v>
      </c>
    </row>
    <row r="44" spans="2:5" s="225" customFormat="1" ht="11.25" customHeight="1">
      <c r="B44" s="226">
        <v>54</v>
      </c>
      <c r="C44" s="227">
        <v>276040</v>
      </c>
      <c r="D44" s="227">
        <v>363820</v>
      </c>
      <c r="E44" s="227">
        <f t="shared" si="0"/>
        <v>291056</v>
      </c>
    </row>
    <row r="45" spans="2:5" s="225" customFormat="1" ht="11.25" customHeight="1">
      <c r="B45" s="228">
        <v>55</v>
      </c>
      <c r="C45" s="229">
        <v>264580</v>
      </c>
      <c r="D45" s="229">
        <v>348720</v>
      </c>
      <c r="E45" s="229">
        <f t="shared" si="0"/>
        <v>278976</v>
      </c>
    </row>
    <row r="46" spans="2:5" s="225" customFormat="1" ht="11.25" customHeight="1">
      <c r="B46" s="226">
        <v>56</v>
      </c>
      <c r="C46" s="227">
        <v>252270</v>
      </c>
      <c r="D46" s="227">
        <v>332490</v>
      </c>
      <c r="E46" s="227">
        <f t="shared" si="0"/>
        <v>265992</v>
      </c>
    </row>
    <row r="47" spans="2:5" s="225" customFormat="1" ht="11.25" customHeight="1">
      <c r="B47" s="226">
        <v>57</v>
      </c>
      <c r="C47" s="227">
        <v>239410</v>
      </c>
      <c r="D47" s="227">
        <v>315540</v>
      </c>
      <c r="E47" s="227">
        <f t="shared" si="0"/>
        <v>252432</v>
      </c>
    </row>
    <row r="48" spans="2:5" s="225" customFormat="1" ht="11.25" customHeight="1">
      <c r="B48" s="226">
        <v>58</v>
      </c>
      <c r="C48" s="227">
        <v>228970</v>
      </c>
      <c r="D48" s="227">
        <v>301780</v>
      </c>
      <c r="E48" s="227">
        <f t="shared" si="0"/>
        <v>241424</v>
      </c>
    </row>
    <row r="49" spans="2:6" s="225" customFormat="1" ht="11.25" customHeight="1">
      <c r="B49" s="226">
        <v>59</v>
      </c>
      <c r="C49" s="227">
        <v>218800</v>
      </c>
      <c r="D49" s="227">
        <v>288380</v>
      </c>
      <c r="E49" s="227">
        <f t="shared" si="0"/>
        <v>230704</v>
      </c>
    </row>
    <row r="50" spans="2:6" s="230" customFormat="1">
      <c r="B50" s="226">
        <v>60</v>
      </c>
      <c r="C50" s="226"/>
      <c r="D50" s="227"/>
      <c r="E50" s="227">
        <f t="shared" si="0"/>
        <v>0</v>
      </c>
      <c r="F50" s="225"/>
    </row>
    <row r="51" spans="2:6" s="230" customFormat="1">
      <c r="B51" s="226">
        <v>61</v>
      </c>
      <c r="C51" s="226"/>
      <c r="D51" s="227"/>
      <c r="E51" s="227">
        <f t="shared" si="0"/>
        <v>0</v>
      </c>
      <c r="F51" s="225"/>
    </row>
    <row r="52" spans="2:6" s="230" customFormat="1">
      <c r="B52" s="226">
        <v>62</v>
      </c>
      <c r="C52" s="226"/>
      <c r="D52" s="227"/>
      <c r="E52" s="227">
        <f t="shared" si="0"/>
        <v>0</v>
      </c>
    </row>
    <row r="53" spans="2:6" s="230" customFormat="1">
      <c r="B53" s="226">
        <v>63</v>
      </c>
      <c r="C53" s="226"/>
      <c r="D53" s="227"/>
      <c r="E53" s="227">
        <f t="shared" si="0"/>
        <v>0</v>
      </c>
    </row>
    <row r="54" spans="2:6" s="230" customFormat="1">
      <c r="B54" s="226">
        <v>64</v>
      </c>
      <c r="C54" s="226"/>
      <c r="D54" s="227"/>
      <c r="E54" s="227">
        <f t="shared" si="0"/>
        <v>0</v>
      </c>
    </row>
    <row r="55" spans="2:6" s="230" customFormat="1">
      <c r="B55" s="226">
        <v>65</v>
      </c>
      <c r="C55" s="226"/>
      <c r="D55" s="227"/>
      <c r="E55" s="227">
        <f t="shared" si="0"/>
        <v>0</v>
      </c>
    </row>
    <row r="56" spans="2:6" s="230" customFormat="1"/>
    <row r="57" spans="2:6" s="230" customFormat="1"/>
    <row r="58" spans="2:6" s="230" customFormat="1"/>
    <row r="59" spans="2:6" s="230" customFormat="1"/>
    <row r="60" spans="2:6" s="230" customFormat="1"/>
    <row r="61" spans="2:6" s="230" customFormat="1"/>
    <row r="62" spans="2:6" s="230" customFormat="1"/>
    <row r="63" spans="2:6" s="230" customFormat="1"/>
    <row r="64" spans="2:6" s="230" customFormat="1"/>
    <row r="65" s="230" customFormat="1"/>
    <row r="66" s="230" customFormat="1"/>
    <row r="67" s="230" customFormat="1"/>
    <row r="68" s="230" customFormat="1"/>
    <row r="69" s="230" customFormat="1"/>
    <row r="70" s="230" customFormat="1"/>
    <row r="71" s="230" customFormat="1"/>
    <row r="72" s="230" customFormat="1"/>
    <row r="73" s="230" customFormat="1"/>
    <row r="74" s="230" customFormat="1"/>
    <row r="75" s="230" customFormat="1"/>
    <row r="76" s="230" customFormat="1"/>
    <row r="77" s="230" customFormat="1"/>
    <row r="78" s="230" customFormat="1"/>
    <row r="79" s="230" customFormat="1"/>
    <row r="80" s="230" customFormat="1"/>
    <row r="81" s="230" customFormat="1"/>
    <row r="82" s="230" customFormat="1"/>
    <row r="83" s="230" customFormat="1"/>
    <row r="84" s="230" customFormat="1"/>
    <row r="85" s="230" customFormat="1"/>
    <row r="86" s="230" customFormat="1"/>
    <row r="87" s="230" customFormat="1"/>
    <row r="88" s="230" customFormat="1"/>
    <row r="89" s="230" customFormat="1"/>
    <row r="90" s="230" customFormat="1"/>
    <row r="91" s="230" customFormat="1"/>
    <row r="92" s="230" customFormat="1"/>
    <row r="93" s="230" customFormat="1"/>
    <row r="94" s="230" customFormat="1"/>
    <row r="95" s="230" customFormat="1"/>
    <row r="96" s="230" customFormat="1"/>
    <row r="97" s="230" customFormat="1"/>
    <row r="98" s="230" customFormat="1"/>
    <row r="99" s="230" customFormat="1"/>
    <row r="100" s="230" customFormat="1"/>
    <row r="101" s="230" customFormat="1"/>
    <row r="102" s="230" customFormat="1"/>
    <row r="103" s="230" customFormat="1"/>
    <row r="104" s="230" customFormat="1"/>
    <row r="105" s="230" customFormat="1"/>
    <row r="106" s="230" customFormat="1"/>
    <row r="107" s="230" customFormat="1"/>
    <row r="108" s="230" customFormat="1"/>
    <row r="109" s="230" customFormat="1"/>
    <row r="110" s="230" customFormat="1"/>
    <row r="111" s="230" customFormat="1"/>
    <row r="112" s="230" customFormat="1"/>
    <row r="113" s="230" customFormat="1"/>
    <row r="114" s="230" customFormat="1"/>
    <row r="115" s="230" customFormat="1"/>
    <row r="116" s="230" customFormat="1"/>
    <row r="117" s="230" customFormat="1"/>
    <row r="118" s="230" customFormat="1"/>
    <row r="119" s="230" customFormat="1"/>
    <row r="120" s="230" customFormat="1"/>
    <row r="121" s="230" customFormat="1"/>
    <row r="122" s="230" customFormat="1"/>
    <row r="123" s="230" customFormat="1"/>
    <row r="124" s="230" customFormat="1"/>
    <row r="125" s="230" customFormat="1"/>
  </sheetData>
  <sheetProtection sheet="1" objects="1" scenarios="1"/>
  <phoneticPr fontId="6"/>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sheetPr>
  <dimension ref="B1:J37"/>
  <sheetViews>
    <sheetView showGridLines="0" zoomScaleNormal="100" workbookViewId="0">
      <selection activeCell="E1" sqref="E1"/>
    </sheetView>
  </sheetViews>
  <sheetFormatPr defaultColWidth="9" defaultRowHeight="13.2"/>
  <cols>
    <col min="1" max="1" width="3.77734375" style="2" customWidth="1"/>
    <col min="2" max="2" width="2.88671875" style="2" customWidth="1"/>
    <col min="3" max="9" width="9.33203125" style="2" customWidth="1"/>
    <col min="10" max="10" width="13" style="2" customWidth="1"/>
    <col min="11" max="16384" width="9" style="2"/>
  </cols>
  <sheetData>
    <row r="1" spans="2:10" ht="22.5" customHeight="1"/>
    <row r="2" spans="2:10" ht="13.8" thickBot="1"/>
    <row r="3" spans="2:10">
      <c r="B3" s="26"/>
      <c r="C3" s="420"/>
      <c r="D3" s="420"/>
      <c r="E3" s="420"/>
      <c r="F3" s="420"/>
      <c r="G3" s="420"/>
      <c r="H3" s="420"/>
      <c r="I3" s="420"/>
      <c r="J3" s="28"/>
    </row>
    <row r="4" spans="2:10" ht="14.4">
      <c r="B4" s="30"/>
      <c r="C4" s="421" t="s">
        <v>6</v>
      </c>
      <c r="D4" s="422"/>
      <c r="E4" s="422"/>
      <c r="F4" s="422"/>
      <c r="G4" s="422"/>
      <c r="H4" s="422"/>
      <c r="I4" s="422"/>
      <c r="J4" s="33"/>
    </row>
    <row r="5" spans="2:10">
      <c r="B5" s="30"/>
      <c r="C5" s="422"/>
      <c r="D5" s="422"/>
      <c r="E5" s="422"/>
      <c r="F5" s="422"/>
      <c r="G5" s="422"/>
      <c r="H5" s="422"/>
      <c r="I5" s="422"/>
      <c r="J5" s="33"/>
    </row>
    <row r="6" spans="2:10">
      <c r="B6" s="30"/>
      <c r="C6" s="423" t="s">
        <v>7</v>
      </c>
      <c r="D6" s="422"/>
      <c r="E6" s="422"/>
      <c r="F6" s="422"/>
      <c r="G6" s="422"/>
      <c r="H6" s="422"/>
      <c r="I6" s="422"/>
      <c r="J6" s="33"/>
    </row>
    <row r="7" spans="2:10">
      <c r="B7" s="30"/>
      <c r="C7" s="422" t="s">
        <v>8</v>
      </c>
      <c r="D7" s="422"/>
      <c r="E7" s="422"/>
      <c r="F7" s="422"/>
      <c r="G7" s="422"/>
      <c r="H7" s="422"/>
      <c r="I7" s="422"/>
      <c r="J7" s="33"/>
    </row>
    <row r="8" spans="2:10">
      <c r="B8" s="30"/>
      <c r="C8" s="422" t="s">
        <v>9</v>
      </c>
      <c r="D8" s="422"/>
      <c r="E8" s="422"/>
      <c r="F8" s="422"/>
      <c r="G8" s="422"/>
      <c r="H8" s="422"/>
      <c r="I8" s="422"/>
      <c r="J8" s="33"/>
    </row>
    <row r="9" spans="2:10">
      <c r="B9" s="30"/>
      <c r="C9" s="422" t="s">
        <v>82</v>
      </c>
      <c r="D9" s="422"/>
      <c r="E9" s="422"/>
      <c r="F9" s="422"/>
      <c r="G9" s="422"/>
      <c r="H9" s="422"/>
      <c r="I9" s="422"/>
      <c r="J9" s="33"/>
    </row>
    <row r="10" spans="2:10">
      <c r="B10" s="30"/>
      <c r="C10" s="422"/>
      <c r="D10" s="422"/>
      <c r="E10" s="422"/>
      <c r="F10" s="422"/>
      <c r="G10" s="422"/>
      <c r="H10" s="422"/>
      <c r="I10" s="422"/>
      <c r="J10" s="33"/>
    </row>
    <row r="11" spans="2:10">
      <c r="B11" s="30"/>
      <c r="C11" s="423" t="s">
        <v>10</v>
      </c>
      <c r="D11" s="422"/>
      <c r="E11" s="422"/>
      <c r="F11" s="422"/>
      <c r="G11" s="422"/>
      <c r="H11" s="422"/>
      <c r="I11" s="422"/>
      <c r="J11" s="33"/>
    </row>
    <row r="12" spans="2:10">
      <c r="B12" s="30"/>
      <c r="C12" s="422" t="s">
        <v>11</v>
      </c>
      <c r="D12" s="422"/>
      <c r="E12" s="422"/>
      <c r="F12" s="422"/>
      <c r="G12" s="422"/>
      <c r="H12" s="422"/>
      <c r="I12" s="422"/>
      <c r="J12" s="33"/>
    </row>
    <row r="13" spans="2:10">
      <c r="B13" s="30"/>
      <c r="C13" s="422" t="s">
        <v>12</v>
      </c>
      <c r="D13" s="422"/>
      <c r="E13" s="422"/>
      <c r="F13" s="422"/>
      <c r="G13" s="422"/>
      <c r="H13" s="422"/>
      <c r="I13" s="422"/>
      <c r="J13" s="33"/>
    </row>
    <row r="14" spans="2:10">
      <c r="B14" s="30"/>
      <c r="C14" s="422"/>
      <c r="D14" s="422"/>
      <c r="E14" s="422"/>
      <c r="F14" s="422"/>
      <c r="G14" s="422"/>
      <c r="H14" s="422"/>
      <c r="I14" s="422"/>
      <c r="J14" s="33"/>
    </row>
    <row r="15" spans="2:10">
      <c r="B15" s="30"/>
      <c r="C15" s="423" t="s">
        <v>13</v>
      </c>
      <c r="D15" s="422"/>
      <c r="E15" s="422"/>
      <c r="F15" s="422"/>
      <c r="G15" s="422"/>
      <c r="H15" s="422"/>
      <c r="I15" s="422"/>
      <c r="J15" s="33"/>
    </row>
    <row r="16" spans="2:10">
      <c r="B16" s="30"/>
      <c r="C16" s="422" t="s">
        <v>14</v>
      </c>
      <c r="D16" s="422"/>
      <c r="E16" s="422"/>
      <c r="F16" s="422"/>
      <c r="G16" s="422"/>
      <c r="H16" s="422"/>
      <c r="I16" s="422"/>
      <c r="J16" s="33"/>
    </row>
    <row r="17" spans="2:10">
      <c r="B17" s="30"/>
      <c r="C17" s="422" t="s">
        <v>17</v>
      </c>
      <c r="D17" s="422"/>
      <c r="E17" s="422"/>
      <c r="F17" s="422"/>
      <c r="G17" s="422"/>
      <c r="H17" s="422"/>
      <c r="I17" s="422"/>
      <c r="J17" s="33"/>
    </row>
    <row r="18" spans="2:10">
      <c r="B18" s="30"/>
      <c r="C18" s="422"/>
      <c r="D18" s="422"/>
      <c r="E18" s="422"/>
      <c r="F18" s="422"/>
      <c r="G18" s="422"/>
      <c r="H18" s="422"/>
      <c r="I18" s="422"/>
      <c r="J18" s="33"/>
    </row>
    <row r="19" spans="2:10">
      <c r="B19" s="30"/>
      <c r="C19" s="422"/>
      <c r="D19" s="422" t="s">
        <v>15</v>
      </c>
      <c r="E19" s="422"/>
      <c r="F19" s="422"/>
      <c r="G19" s="422"/>
      <c r="H19" s="422"/>
      <c r="I19" s="422"/>
      <c r="J19" s="33"/>
    </row>
    <row r="20" spans="2:10">
      <c r="B20" s="30"/>
      <c r="C20" s="422"/>
      <c r="D20" s="422" t="s">
        <v>16</v>
      </c>
      <c r="E20" s="422"/>
      <c r="F20" s="422"/>
      <c r="G20" s="547">
        <v>45962</v>
      </c>
      <c r="H20" s="547"/>
      <c r="I20" s="422"/>
      <c r="J20" s="33"/>
    </row>
    <row r="21" spans="2:10" ht="13.8" thickBot="1">
      <c r="B21" s="57"/>
      <c r="C21" s="424"/>
      <c r="D21" s="424"/>
      <c r="E21" s="424"/>
      <c r="F21" s="424"/>
      <c r="G21" s="424"/>
      <c r="H21" s="424"/>
      <c r="I21" s="424"/>
      <c r="J21" s="59"/>
    </row>
    <row r="22" spans="2:10">
      <c r="C22" s="1"/>
      <c r="D22" s="1"/>
      <c r="E22" s="1"/>
      <c r="F22" s="1"/>
      <c r="G22" s="6"/>
      <c r="H22" s="1"/>
      <c r="I22" s="1"/>
    </row>
    <row r="23" spans="2:10">
      <c r="C23" s="1"/>
      <c r="D23" s="1"/>
      <c r="E23" s="1"/>
      <c r="F23" s="1"/>
      <c r="G23" s="1"/>
      <c r="H23" s="1"/>
      <c r="I23" s="1"/>
    </row>
    <row r="24" spans="2:10">
      <c r="C24" s="1"/>
      <c r="D24" s="6"/>
      <c r="E24" s="1"/>
      <c r="F24" s="1"/>
      <c r="G24" s="1"/>
      <c r="H24" s="1"/>
    </row>
    <row r="25" spans="2:10">
      <c r="C25" s="1"/>
      <c r="D25" s="1"/>
      <c r="E25" s="1"/>
      <c r="F25" s="1"/>
      <c r="G25" s="1"/>
      <c r="H25" s="1"/>
    </row>
    <row r="26" spans="2:10">
      <c r="C26" s="1"/>
      <c r="D26" s="1"/>
      <c r="E26" s="1"/>
      <c r="F26" s="1"/>
      <c r="G26" s="1"/>
      <c r="H26" s="1"/>
    </row>
    <row r="37" spans="3:3">
      <c r="C37" s="7"/>
    </row>
  </sheetData>
  <sheetProtection sheet="1" objects="1" scenarios="1"/>
  <mergeCells count="1">
    <mergeCell ref="G20:H20"/>
  </mergeCells>
  <phoneticPr fontId="6"/>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S229"/>
  <sheetViews>
    <sheetView showGridLines="0" zoomScaleNormal="100" workbookViewId="0">
      <selection activeCell="Y19" sqref="Y19"/>
    </sheetView>
  </sheetViews>
  <sheetFormatPr defaultColWidth="9" defaultRowHeight="13.2"/>
  <cols>
    <col min="1" max="1" width="1.44140625" style="2" customWidth="1"/>
    <col min="2" max="2" width="2.33203125" style="2" customWidth="1"/>
    <col min="3" max="3" width="3.88671875" style="2" customWidth="1"/>
    <col min="4" max="10" width="9" style="2"/>
    <col min="11" max="11" width="16.21875" style="2" customWidth="1"/>
    <col min="12" max="12" width="2.21875" style="2" customWidth="1"/>
    <col min="13" max="13" width="9.21875" style="2" customWidth="1"/>
    <col min="14" max="14" width="1.44140625" style="25" customWidth="1"/>
    <col min="15" max="15" width="3.6640625" style="2" customWidth="1"/>
    <col min="16" max="16384" width="9" style="2"/>
  </cols>
  <sheetData>
    <row r="1" spans="2:16" ht="13.8" thickBot="1"/>
    <row r="2" spans="2:16" ht="14.4">
      <c r="B2" s="26"/>
      <c r="C2" s="27"/>
      <c r="D2" s="27"/>
      <c r="E2" s="27"/>
      <c r="F2" s="27"/>
      <c r="G2" s="27"/>
      <c r="H2" s="27"/>
      <c r="I2" s="27"/>
      <c r="J2" s="27"/>
      <c r="K2" s="27"/>
      <c r="L2" s="27"/>
      <c r="M2" s="28"/>
      <c r="P2" s="29" t="s">
        <v>71</v>
      </c>
    </row>
    <row r="3" spans="2:16">
      <c r="B3" s="30"/>
      <c r="C3" s="393" t="s">
        <v>136</v>
      </c>
      <c r="D3" s="51"/>
      <c r="E3" s="31"/>
      <c r="F3" s="31"/>
      <c r="G3" s="32"/>
      <c r="H3" s="31"/>
      <c r="I3" s="31"/>
      <c r="J3" s="31"/>
      <c r="K3" s="31"/>
      <c r="L3" s="31"/>
      <c r="M3" s="33"/>
    </row>
    <row r="4" spans="2:16" ht="16.2">
      <c r="B4" s="30"/>
      <c r="C4" s="394" t="s">
        <v>274</v>
      </c>
      <c r="D4" s="51"/>
      <c r="E4" s="31"/>
      <c r="F4" s="31"/>
      <c r="G4" s="31"/>
      <c r="H4" s="31"/>
      <c r="I4" s="31"/>
      <c r="J4" s="89"/>
      <c r="K4" s="31"/>
      <c r="L4" s="31"/>
      <c r="M4" s="33"/>
    </row>
    <row r="5" spans="2:16" s="38" customFormat="1" ht="16.5" customHeight="1">
      <c r="B5" s="34"/>
      <c r="C5" s="51"/>
      <c r="D5" s="51" t="s">
        <v>138</v>
      </c>
      <c r="E5" s="35"/>
      <c r="F5" s="35"/>
      <c r="G5" s="35"/>
      <c r="H5" s="35"/>
      <c r="I5" s="35"/>
      <c r="J5" s="35"/>
      <c r="K5" s="35"/>
      <c r="L5" s="35"/>
      <c r="M5" s="36"/>
      <c r="N5" s="37"/>
    </row>
    <row r="6" spans="2:16" s="38" customFormat="1" ht="6" customHeight="1">
      <c r="B6" s="34"/>
      <c r="C6" s="51"/>
      <c r="D6" s="51"/>
      <c r="E6" s="35"/>
      <c r="F6" s="35"/>
      <c r="G6" s="35"/>
      <c r="H6" s="35"/>
      <c r="I6" s="35"/>
      <c r="J6" s="35"/>
      <c r="K6" s="35"/>
      <c r="L6" s="35"/>
      <c r="M6" s="36"/>
      <c r="N6" s="37"/>
    </row>
    <row r="7" spans="2:16" ht="14.4">
      <c r="B7" s="30"/>
      <c r="C7" s="51"/>
      <c r="D7" s="395" t="s">
        <v>137</v>
      </c>
      <c r="E7" s="31"/>
      <c r="F7" s="31"/>
      <c r="G7" s="31"/>
      <c r="H7" s="31"/>
      <c r="I7" s="39"/>
      <c r="J7" s="31"/>
      <c r="K7" s="31"/>
      <c r="L7" s="31"/>
      <c r="M7" s="33"/>
    </row>
    <row r="8" spans="2:16" ht="4.5" customHeight="1">
      <c r="B8" s="30"/>
      <c r="C8" s="31"/>
      <c r="D8" s="31"/>
      <c r="E8" s="31"/>
      <c r="F8" s="31"/>
      <c r="G8" s="31"/>
      <c r="H8" s="31"/>
      <c r="I8" s="39"/>
      <c r="J8" s="31"/>
      <c r="K8" s="31"/>
      <c r="L8" s="31"/>
      <c r="M8" s="33"/>
    </row>
    <row r="9" spans="2:16" ht="4.5" customHeight="1">
      <c r="B9" s="30"/>
      <c r="C9" s="31"/>
      <c r="D9" s="40"/>
      <c r="E9" s="41"/>
      <c r="F9" s="41"/>
      <c r="G9" s="41"/>
      <c r="H9" s="41"/>
      <c r="I9" s="42"/>
      <c r="J9" s="41"/>
      <c r="K9" s="43"/>
      <c r="L9" s="31"/>
      <c r="M9" s="33"/>
    </row>
    <row r="10" spans="2:16" ht="13.5" customHeight="1">
      <c r="B10" s="30"/>
      <c r="C10" s="31"/>
      <c r="D10" s="44" t="s">
        <v>65</v>
      </c>
      <c r="E10" s="25"/>
      <c r="F10" s="25"/>
      <c r="G10" s="25"/>
      <c r="H10" s="25"/>
      <c r="I10" s="45"/>
      <c r="J10" s="25"/>
      <c r="K10" s="46"/>
      <c r="L10" s="31"/>
      <c r="M10" s="33"/>
    </row>
    <row r="11" spans="2:16" ht="13.5" customHeight="1">
      <c r="B11" s="30"/>
      <c r="C11" s="31"/>
      <c r="D11" s="44" t="s">
        <v>64</v>
      </c>
      <c r="E11" s="25"/>
      <c r="F11" s="25"/>
      <c r="G11" s="25"/>
      <c r="H11" s="25"/>
      <c r="I11" s="45"/>
      <c r="J11" s="25"/>
      <c r="K11" s="46"/>
      <c r="L11" s="31"/>
      <c r="M11" s="33"/>
    </row>
    <row r="12" spans="2:16" ht="13.5" customHeight="1">
      <c r="B12" s="30"/>
      <c r="C12" s="31"/>
      <c r="D12" s="44" t="s">
        <v>66</v>
      </c>
      <c r="E12" s="25"/>
      <c r="F12" s="25"/>
      <c r="G12" s="25"/>
      <c r="H12" s="25"/>
      <c r="I12" s="45"/>
      <c r="J12" s="25"/>
      <c r="K12" s="46"/>
      <c r="L12" s="31"/>
      <c r="M12" s="33"/>
    </row>
    <row r="13" spans="2:16">
      <c r="B13" s="30"/>
      <c r="C13" s="31"/>
      <c r="D13" s="44" t="s">
        <v>78</v>
      </c>
      <c r="E13" s="25"/>
      <c r="F13" s="25"/>
      <c r="G13" s="25"/>
      <c r="H13" s="25"/>
      <c r="I13" s="25"/>
      <c r="J13" s="25"/>
      <c r="K13" s="46"/>
      <c r="L13" s="31"/>
      <c r="M13" s="33"/>
    </row>
    <row r="14" spans="2:16" ht="4.5" customHeight="1">
      <c r="B14" s="30"/>
      <c r="C14" s="31"/>
      <c r="D14" s="47"/>
      <c r="E14" s="16"/>
      <c r="F14" s="16"/>
      <c r="G14" s="16"/>
      <c r="H14" s="16"/>
      <c r="I14" s="16"/>
      <c r="J14" s="16"/>
      <c r="K14" s="48"/>
      <c r="L14" s="31"/>
      <c r="M14" s="33"/>
    </row>
    <row r="15" spans="2:16" ht="13.5" customHeight="1">
      <c r="B15" s="30"/>
      <c r="C15" s="31"/>
      <c r="D15" s="31"/>
      <c r="E15" s="31"/>
      <c r="F15" s="31"/>
      <c r="G15" s="31"/>
      <c r="H15" s="31"/>
      <c r="I15" s="39"/>
      <c r="J15" s="31"/>
      <c r="K15" s="31"/>
      <c r="L15" s="31"/>
      <c r="M15" s="33"/>
    </row>
    <row r="16" spans="2:16" ht="15.75" customHeight="1">
      <c r="B16" s="30"/>
      <c r="C16" s="381" t="s">
        <v>226</v>
      </c>
      <c r="D16" s="382"/>
      <c r="E16" s="382"/>
      <c r="F16" s="382"/>
      <c r="G16" s="31"/>
      <c r="H16" s="31"/>
      <c r="I16" s="31"/>
      <c r="J16" s="31"/>
      <c r="K16" s="31"/>
      <c r="L16" s="31"/>
      <c r="M16" s="33"/>
    </row>
    <row r="17" spans="2:13" ht="13.5" customHeight="1">
      <c r="B17" s="30"/>
      <c r="C17" s="50" t="s">
        <v>227</v>
      </c>
      <c r="D17" s="50"/>
      <c r="E17" s="50"/>
      <c r="F17" s="50"/>
      <c r="G17" s="31"/>
      <c r="H17" s="31"/>
      <c r="I17" s="31"/>
      <c r="J17" s="31"/>
      <c r="K17" s="31"/>
      <c r="L17" s="31"/>
      <c r="M17" s="33"/>
    </row>
    <row r="18" spans="2:13" ht="13.5" customHeight="1">
      <c r="B18" s="30"/>
      <c r="C18" s="31"/>
      <c r="D18" s="31" t="s">
        <v>55</v>
      </c>
      <c r="E18" s="31"/>
      <c r="F18" s="31"/>
      <c r="G18" s="31"/>
      <c r="H18" s="31"/>
      <c r="I18" s="31"/>
      <c r="J18" s="31"/>
      <c r="K18" s="31"/>
      <c r="L18" s="31"/>
      <c r="M18" s="33"/>
    </row>
    <row r="19" spans="2:13" ht="13.5" customHeight="1">
      <c r="B19" s="30"/>
      <c r="C19" s="31"/>
      <c r="D19" s="31" t="s">
        <v>67</v>
      </c>
      <c r="E19" s="31"/>
      <c r="F19" s="31"/>
      <c r="G19" s="31"/>
      <c r="H19" s="31"/>
      <c r="I19" s="31"/>
      <c r="J19" s="31"/>
      <c r="K19" s="31"/>
      <c r="L19" s="31"/>
      <c r="M19" s="33"/>
    </row>
    <row r="20" spans="2:13" ht="13.5" customHeight="1">
      <c r="B20" s="30"/>
      <c r="C20" s="31"/>
      <c r="D20" s="31"/>
      <c r="E20" s="31"/>
      <c r="F20" s="31"/>
      <c r="G20" s="31"/>
      <c r="H20" s="31"/>
      <c r="I20" s="31"/>
      <c r="J20" s="31"/>
      <c r="K20" s="31"/>
      <c r="L20" s="31"/>
      <c r="M20" s="33"/>
    </row>
    <row r="21" spans="2:13" ht="13.5" customHeight="1">
      <c r="B21" s="30"/>
      <c r="C21" s="31"/>
      <c r="D21" s="31" t="s">
        <v>228</v>
      </c>
      <c r="E21" s="31"/>
      <c r="F21" s="31"/>
      <c r="G21" s="31"/>
      <c r="H21" s="31"/>
      <c r="I21" s="31"/>
      <c r="J21" s="31"/>
      <c r="K21" s="31"/>
      <c r="L21" s="31"/>
      <c r="M21" s="33"/>
    </row>
    <row r="22" spans="2:13" ht="13.5" customHeight="1">
      <c r="B22" s="30"/>
      <c r="C22" s="31"/>
      <c r="D22" s="31" t="s">
        <v>79</v>
      </c>
      <c r="E22" s="31"/>
      <c r="F22" s="31"/>
      <c r="G22" s="31"/>
      <c r="H22" s="31"/>
      <c r="I22" s="31"/>
      <c r="J22" s="31"/>
      <c r="K22" s="31"/>
      <c r="L22" s="31"/>
      <c r="M22" s="33"/>
    </row>
    <row r="23" spans="2:13" ht="13.5" customHeight="1">
      <c r="B23" s="30"/>
      <c r="C23" s="31"/>
      <c r="D23" s="31" t="s">
        <v>56</v>
      </c>
      <c r="E23" s="31"/>
      <c r="F23" s="31"/>
      <c r="G23" s="31"/>
      <c r="H23" s="31"/>
      <c r="I23" s="31"/>
      <c r="J23" s="31"/>
      <c r="K23" s="31"/>
      <c r="L23" s="31"/>
      <c r="M23" s="33"/>
    </row>
    <row r="24" spans="2:13" ht="13.5" customHeight="1">
      <c r="B24" s="30"/>
      <c r="C24" s="31"/>
      <c r="D24" s="383" t="s">
        <v>57</v>
      </c>
      <c r="E24" s="31"/>
      <c r="F24" s="31"/>
      <c r="G24" s="31"/>
      <c r="H24" s="31"/>
      <c r="I24" s="31"/>
      <c r="J24" s="31"/>
      <c r="K24" s="31"/>
      <c r="L24" s="31"/>
      <c r="M24" s="33"/>
    </row>
    <row r="25" spans="2:13" ht="13.5" customHeight="1">
      <c r="B25" s="30"/>
      <c r="C25" s="31"/>
      <c r="D25" s="31" t="s">
        <v>229</v>
      </c>
      <c r="E25" s="31"/>
      <c r="F25" s="31"/>
      <c r="G25" s="31"/>
      <c r="H25" s="31"/>
      <c r="I25" s="31"/>
      <c r="J25" s="31"/>
      <c r="K25" s="31"/>
      <c r="L25" s="31"/>
      <c r="M25" s="33"/>
    </row>
    <row r="26" spans="2:13" ht="13.5" customHeight="1">
      <c r="B26" s="30"/>
      <c r="C26" s="31"/>
      <c r="D26" s="31" t="s">
        <v>275</v>
      </c>
      <c r="E26" s="31"/>
      <c r="F26" s="31"/>
      <c r="G26" s="31"/>
      <c r="H26" s="31"/>
      <c r="I26" s="31"/>
      <c r="J26" s="31"/>
      <c r="K26" s="31"/>
      <c r="L26" s="31"/>
      <c r="M26" s="33"/>
    </row>
    <row r="27" spans="2:13" ht="13.5" customHeight="1">
      <c r="B27" s="30"/>
      <c r="C27" s="31"/>
      <c r="D27" s="31" t="s">
        <v>68</v>
      </c>
      <c r="E27" s="31"/>
      <c r="F27" s="31"/>
      <c r="G27" s="31"/>
      <c r="H27" s="31"/>
      <c r="I27" s="31"/>
      <c r="J27" s="31"/>
      <c r="K27" s="31"/>
      <c r="L27" s="31"/>
      <c r="M27" s="33"/>
    </row>
    <row r="28" spans="2:13" ht="13.5" customHeight="1">
      <c r="B28" s="30"/>
      <c r="C28" s="31"/>
      <c r="D28" s="31"/>
      <c r="E28" s="31"/>
      <c r="F28" s="31"/>
      <c r="G28" s="31"/>
      <c r="H28" s="31"/>
      <c r="I28" s="31"/>
      <c r="J28" s="31"/>
      <c r="K28" s="31"/>
      <c r="L28" s="31"/>
      <c r="M28" s="33"/>
    </row>
    <row r="29" spans="2:13" ht="13.5" customHeight="1">
      <c r="B29" s="30"/>
      <c r="C29" s="381" t="s">
        <v>248</v>
      </c>
      <c r="D29" s="382"/>
      <c r="E29" s="382"/>
      <c r="F29" s="382"/>
      <c r="G29" s="31"/>
      <c r="H29" s="31"/>
      <c r="I29" s="31"/>
      <c r="J29" s="31"/>
      <c r="K29" s="31"/>
      <c r="L29" s="31"/>
      <c r="M29" s="33"/>
    </row>
    <row r="30" spans="2:13" ht="13.5" customHeight="1">
      <c r="B30" s="30"/>
      <c r="C30" s="31"/>
      <c r="D30" s="31" t="s">
        <v>230</v>
      </c>
      <c r="E30" s="31"/>
      <c r="F30" s="31"/>
      <c r="G30" s="31"/>
      <c r="H30" s="31"/>
      <c r="I30" s="31"/>
      <c r="J30" s="31"/>
      <c r="K30" s="31"/>
      <c r="L30" s="31"/>
      <c r="M30" s="33"/>
    </row>
    <row r="31" spans="2:13" ht="13.5" customHeight="1">
      <c r="B31" s="30"/>
      <c r="C31" s="50"/>
      <c r="D31" s="31" t="s">
        <v>69</v>
      </c>
      <c r="E31" s="31"/>
      <c r="F31" s="31"/>
      <c r="G31" s="31"/>
      <c r="H31" s="31"/>
      <c r="I31" s="31"/>
      <c r="J31" s="31"/>
      <c r="K31" s="31"/>
      <c r="L31" s="31"/>
      <c r="M31" s="33"/>
    </row>
    <row r="32" spans="2:13" ht="13.5" customHeight="1">
      <c r="B32" s="30"/>
      <c r="C32" s="50"/>
      <c r="D32" s="31"/>
      <c r="E32" s="31"/>
      <c r="F32" s="31"/>
      <c r="G32" s="31"/>
      <c r="H32" s="31"/>
      <c r="I32" s="31"/>
      <c r="J32" s="31"/>
      <c r="K32" s="31"/>
      <c r="L32" s="31"/>
      <c r="M32" s="33"/>
    </row>
    <row r="33" spans="2:16" ht="13.5" customHeight="1">
      <c r="B33" s="30"/>
      <c r="C33" s="50" t="s">
        <v>231</v>
      </c>
      <c r="D33" s="31"/>
      <c r="E33" s="31"/>
      <c r="F33" s="31"/>
      <c r="G33" s="31"/>
      <c r="H33" s="31"/>
      <c r="I33" s="31"/>
      <c r="J33" s="31"/>
      <c r="K33" s="31"/>
      <c r="L33" s="31"/>
      <c r="M33" s="33"/>
    </row>
    <row r="34" spans="2:16" ht="13.5" customHeight="1">
      <c r="B34" s="30"/>
      <c r="C34" s="31"/>
      <c r="D34" s="31" t="s">
        <v>62</v>
      </c>
      <c r="E34" s="31"/>
      <c r="F34" s="31"/>
      <c r="G34" s="31"/>
      <c r="H34" s="31"/>
      <c r="I34" s="31"/>
      <c r="J34" s="31"/>
      <c r="K34" s="31"/>
      <c r="L34" s="31"/>
      <c r="M34" s="33"/>
    </row>
    <row r="35" spans="2:16" ht="13.5" customHeight="1">
      <c r="B35" s="30"/>
      <c r="C35" s="31"/>
      <c r="D35" s="31" t="s">
        <v>232</v>
      </c>
      <c r="E35" s="31"/>
      <c r="F35" s="31"/>
      <c r="G35" s="31"/>
      <c r="H35" s="31"/>
      <c r="I35" s="31"/>
      <c r="J35" s="31"/>
      <c r="K35" s="31"/>
      <c r="L35" s="31"/>
      <c r="M35" s="33"/>
      <c r="P35" s="29" t="s">
        <v>139</v>
      </c>
    </row>
    <row r="36" spans="2:16" ht="13.5" customHeight="1">
      <c r="B36" s="30"/>
      <c r="C36" s="31"/>
      <c r="D36" s="31" t="s">
        <v>233</v>
      </c>
      <c r="E36" s="31"/>
      <c r="F36" s="31"/>
      <c r="G36" s="31"/>
      <c r="H36" s="31"/>
      <c r="I36" s="31"/>
      <c r="J36" s="31"/>
      <c r="K36" s="31"/>
      <c r="L36" s="31"/>
      <c r="M36" s="33"/>
    </row>
    <row r="37" spans="2:16" ht="13.5" customHeight="1">
      <c r="B37" s="30"/>
      <c r="C37" s="31"/>
      <c r="D37" s="31"/>
      <c r="E37" s="31"/>
      <c r="F37" s="31"/>
      <c r="G37" s="31"/>
      <c r="H37" s="31"/>
      <c r="I37" s="31"/>
      <c r="J37" s="31"/>
      <c r="K37" s="31"/>
      <c r="L37" s="31"/>
      <c r="M37" s="33"/>
    </row>
    <row r="38" spans="2:16" ht="13.5" customHeight="1">
      <c r="B38" s="30"/>
      <c r="C38" s="50" t="s">
        <v>234</v>
      </c>
      <c r="D38" s="31"/>
      <c r="E38" s="31"/>
      <c r="F38" s="31"/>
      <c r="G38" s="31"/>
      <c r="H38" s="31"/>
      <c r="I38" s="31"/>
      <c r="J38" s="31"/>
      <c r="K38" s="31"/>
      <c r="L38" s="31"/>
      <c r="M38" s="33"/>
    </row>
    <row r="39" spans="2:16" ht="13.5" customHeight="1">
      <c r="B39" s="30"/>
      <c r="C39" s="31"/>
      <c r="D39" s="31" t="s">
        <v>235</v>
      </c>
      <c r="E39" s="31"/>
      <c r="F39" s="31"/>
      <c r="G39" s="31"/>
      <c r="H39" s="31"/>
      <c r="I39" s="31"/>
      <c r="J39" s="31"/>
      <c r="K39" s="31"/>
      <c r="L39" s="31"/>
      <c r="M39" s="33"/>
    </row>
    <row r="40" spans="2:16" ht="13.5" customHeight="1">
      <c r="B40" s="30"/>
      <c r="C40" s="31"/>
      <c r="D40" s="384"/>
      <c r="E40" s="385" t="s">
        <v>236</v>
      </c>
      <c r="F40" s="31"/>
      <c r="G40" s="31"/>
      <c r="H40" s="31"/>
      <c r="I40" s="31"/>
      <c r="J40" s="31"/>
      <c r="K40" s="31"/>
      <c r="L40" s="31"/>
      <c r="M40" s="33"/>
    </row>
    <row r="41" spans="2:16" ht="13.5" customHeight="1">
      <c r="B41" s="30"/>
      <c r="C41" s="31"/>
      <c r="D41" s="384"/>
      <c r="E41" s="97" t="s">
        <v>237</v>
      </c>
      <c r="F41" s="31"/>
      <c r="G41" s="31"/>
      <c r="H41" s="31"/>
      <c r="I41" s="31"/>
      <c r="J41" s="31"/>
      <c r="K41" s="31"/>
      <c r="L41" s="31"/>
      <c r="M41" s="33"/>
    </row>
    <row r="42" spans="2:16" ht="13.5" customHeight="1">
      <c r="B42" s="30"/>
      <c r="C42" s="31"/>
      <c r="D42" s="31"/>
      <c r="E42" s="385" t="s">
        <v>238</v>
      </c>
      <c r="F42" s="31"/>
      <c r="G42" s="31"/>
      <c r="H42" s="31"/>
      <c r="I42" s="31"/>
      <c r="J42" s="31"/>
      <c r="K42" s="31"/>
      <c r="L42" s="31"/>
      <c r="M42" s="33"/>
    </row>
    <row r="43" spans="2:16" ht="13.5" customHeight="1">
      <c r="B43" s="30"/>
      <c r="C43" s="31"/>
      <c r="D43" s="31"/>
      <c r="E43" s="384" t="s">
        <v>239</v>
      </c>
      <c r="F43" s="31"/>
      <c r="G43" s="31"/>
      <c r="H43" s="31"/>
      <c r="I43" s="31"/>
      <c r="J43" s="31"/>
      <c r="K43" s="31"/>
      <c r="L43" s="31"/>
      <c r="M43" s="33"/>
    </row>
    <row r="44" spans="2:16" ht="13.5" customHeight="1">
      <c r="B44" s="30"/>
      <c r="C44" s="31"/>
      <c r="D44" s="383" t="s">
        <v>240</v>
      </c>
      <c r="E44" s="31"/>
      <c r="F44" s="31"/>
      <c r="G44" s="31"/>
      <c r="H44" s="31"/>
      <c r="I44" s="31"/>
      <c r="J44" s="31"/>
      <c r="K44" s="31"/>
      <c r="L44" s="31"/>
      <c r="M44" s="33"/>
    </row>
    <row r="45" spans="2:16" ht="13.5" customHeight="1">
      <c r="B45" s="30"/>
      <c r="C45" s="31"/>
      <c r="D45" s="383" t="s">
        <v>60</v>
      </c>
      <c r="E45" s="31"/>
      <c r="F45" s="31"/>
      <c r="G45" s="31"/>
      <c r="H45" s="31"/>
      <c r="I45" s="31"/>
      <c r="J45" s="31"/>
      <c r="K45" s="31"/>
      <c r="L45" s="31"/>
      <c r="M45" s="33"/>
    </row>
    <row r="46" spans="2:16" ht="13.5" customHeight="1">
      <c r="B46" s="30"/>
      <c r="C46" s="31"/>
      <c r="D46" s="383" t="s">
        <v>61</v>
      </c>
      <c r="E46" s="31"/>
      <c r="F46" s="31"/>
      <c r="G46" s="31"/>
      <c r="H46" s="31"/>
      <c r="I46" s="31"/>
      <c r="J46" s="31"/>
      <c r="K46" s="31"/>
      <c r="L46" s="31"/>
      <c r="M46" s="33"/>
    </row>
    <row r="47" spans="2:16" ht="13.5" customHeight="1">
      <c r="B47" s="30"/>
      <c r="C47" s="31"/>
      <c r="D47" s="383" t="s">
        <v>241</v>
      </c>
      <c r="E47" s="31"/>
      <c r="F47" s="31"/>
      <c r="G47" s="31"/>
      <c r="H47" s="31"/>
      <c r="I47" s="31"/>
      <c r="J47" s="31"/>
      <c r="K47" s="31"/>
      <c r="L47" s="31"/>
      <c r="M47" s="33"/>
    </row>
    <row r="48" spans="2:16" ht="13.5" customHeight="1">
      <c r="B48" s="30"/>
      <c r="C48" s="31"/>
      <c r="D48" s="383" t="s">
        <v>242</v>
      </c>
      <c r="E48" s="31"/>
      <c r="F48" s="31"/>
      <c r="G48" s="31"/>
      <c r="H48" s="31"/>
      <c r="I48" s="31"/>
      <c r="J48" s="31"/>
      <c r="K48" s="31"/>
      <c r="L48" s="31"/>
      <c r="M48" s="33"/>
    </row>
    <row r="49" spans="2:13" ht="13.5" customHeight="1">
      <c r="B49" s="30"/>
      <c r="C49" s="31"/>
      <c r="D49" s="383"/>
      <c r="E49" s="386" t="s">
        <v>58</v>
      </c>
      <c r="F49" s="97"/>
      <c r="G49" s="31"/>
      <c r="H49" s="31"/>
      <c r="I49" s="31"/>
      <c r="J49" s="31"/>
      <c r="K49" s="31"/>
      <c r="L49" s="31"/>
      <c r="M49" s="33"/>
    </row>
    <row r="50" spans="2:13" ht="13.5" customHeight="1">
      <c r="B50" s="30"/>
      <c r="C50" s="31"/>
      <c r="D50" s="383"/>
      <c r="E50" s="386"/>
      <c r="F50" s="97" t="s">
        <v>59</v>
      </c>
      <c r="G50" s="31"/>
      <c r="H50" s="31"/>
      <c r="I50" s="31"/>
      <c r="J50" s="31"/>
      <c r="K50" s="31"/>
      <c r="L50" s="31"/>
      <c r="M50" s="33"/>
    </row>
    <row r="51" spans="2:13" ht="13.5" customHeight="1">
      <c r="B51" s="30"/>
      <c r="C51" s="31"/>
      <c r="D51" s="383"/>
      <c r="E51" s="386" t="s">
        <v>243</v>
      </c>
      <c r="F51" s="97"/>
      <c r="G51" s="31"/>
      <c r="H51" s="31"/>
      <c r="I51" s="31"/>
      <c r="J51" s="31"/>
      <c r="K51" s="31"/>
      <c r="L51" s="31"/>
      <c r="M51" s="33"/>
    </row>
    <row r="52" spans="2:13" ht="13.5" customHeight="1">
      <c r="B52" s="30"/>
      <c r="C52" s="31"/>
      <c r="D52" s="383"/>
      <c r="E52" s="386"/>
      <c r="F52" s="97" t="s">
        <v>83</v>
      </c>
      <c r="G52" s="31"/>
      <c r="H52" s="31"/>
      <c r="I52" s="31"/>
      <c r="J52" s="31"/>
      <c r="K52" s="31"/>
      <c r="L52" s="31"/>
      <c r="M52" s="33"/>
    </row>
    <row r="53" spans="2:13" ht="13.5" customHeight="1">
      <c r="B53" s="30"/>
      <c r="C53" s="31"/>
      <c r="D53" s="383"/>
      <c r="E53" s="386"/>
      <c r="F53" s="97" t="s">
        <v>244</v>
      </c>
      <c r="G53" s="31"/>
      <c r="H53" s="31"/>
      <c r="I53" s="31"/>
      <c r="J53" s="31"/>
      <c r="K53" s="31"/>
      <c r="L53" s="31"/>
      <c r="M53" s="33"/>
    </row>
    <row r="54" spans="2:13" ht="13.5" customHeight="1">
      <c r="B54" s="30"/>
      <c r="C54" s="31"/>
      <c r="D54" s="383" t="s">
        <v>245</v>
      </c>
      <c r="E54" s="97"/>
      <c r="F54" s="97"/>
      <c r="G54" s="31"/>
      <c r="H54" s="31"/>
      <c r="I54" s="31"/>
      <c r="J54" s="31"/>
      <c r="K54" s="31"/>
      <c r="L54" s="31"/>
      <c r="M54" s="33"/>
    </row>
    <row r="55" spans="2:13" ht="13.5" customHeight="1">
      <c r="B55" s="30"/>
      <c r="C55" s="31"/>
      <c r="D55" s="383" t="s">
        <v>246</v>
      </c>
      <c r="E55" s="31"/>
      <c r="F55" s="31"/>
      <c r="G55" s="31"/>
      <c r="H55" s="31"/>
      <c r="I55" s="31"/>
      <c r="J55" s="31"/>
      <c r="K55" s="31"/>
      <c r="L55" s="31"/>
      <c r="M55" s="33"/>
    </row>
    <row r="56" spans="2:13" ht="13.5" customHeight="1">
      <c r="B56" s="30"/>
      <c r="C56" s="31"/>
      <c r="D56" s="383" t="s">
        <v>70</v>
      </c>
      <c r="E56" s="31"/>
      <c r="F56" s="31"/>
      <c r="G56" s="31"/>
      <c r="H56" s="31"/>
      <c r="I56" s="31"/>
      <c r="J56" s="31"/>
      <c r="K56" s="31"/>
      <c r="L56" s="31"/>
      <c r="M56" s="33"/>
    </row>
    <row r="57" spans="2:13" ht="13.5" customHeight="1">
      <c r="B57" s="30"/>
      <c r="C57" s="31"/>
      <c r="D57" s="383"/>
      <c r="E57" s="31"/>
      <c r="F57" s="31"/>
      <c r="G57" s="31"/>
      <c r="H57" s="31"/>
      <c r="I57" s="31"/>
      <c r="J57" s="31"/>
      <c r="K57" s="31"/>
      <c r="L57" s="31"/>
      <c r="M57" s="33"/>
    </row>
    <row r="58" spans="2:13" ht="13.5" customHeight="1">
      <c r="B58" s="30"/>
      <c r="C58" s="31"/>
      <c r="D58" s="52"/>
      <c r="E58" s="41"/>
      <c r="F58" s="41"/>
      <c r="G58" s="41"/>
      <c r="H58" s="41"/>
      <c r="I58" s="41"/>
      <c r="J58" s="41"/>
      <c r="K58" s="43"/>
      <c r="L58" s="31"/>
      <c r="M58" s="33"/>
    </row>
    <row r="59" spans="2:13" ht="13.5" customHeight="1">
      <c r="B59" s="30"/>
      <c r="C59" s="31"/>
      <c r="D59" s="53" t="s">
        <v>76</v>
      </c>
      <c r="E59" s="25"/>
      <c r="F59" s="25"/>
      <c r="G59" s="25"/>
      <c r="H59" s="25"/>
      <c r="I59" s="25"/>
      <c r="J59" s="25"/>
      <c r="K59" s="46"/>
      <c r="L59" s="31"/>
      <c r="M59" s="33"/>
    </row>
    <row r="60" spans="2:13" ht="13.5" customHeight="1">
      <c r="B60" s="30"/>
      <c r="C60" s="31"/>
      <c r="D60" s="53" t="s">
        <v>75</v>
      </c>
      <c r="E60" s="25"/>
      <c r="F60" s="25"/>
      <c r="G60" s="25"/>
      <c r="H60" s="25"/>
      <c r="I60" s="25"/>
      <c r="J60" s="25"/>
      <c r="K60" s="46"/>
      <c r="L60" s="31"/>
      <c r="M60" s="33"/>
    </row>
    <row r="61" spans="2:13" ht="13.5" customHeight="1">
      <c r="B61" s="30"/>
      <c r="C61" s="31"/>
      <c r="D61" s="53" t="s">
        <v>73</v>
      </c>
      <c r="E61" s="25"/>
      <c r="F61" s="25"/>
      <c r="G61" s="25"/>
      <c r="H61" s="25"/>
      <c r="I61" s="25"/>
      <c r="J61" s="25"/>
      <c r="K61" s="46"/>
      <c r="L61" s="31"/>
      <c r="M61" s="33"/>
    </row>
    <row r="62" spans="2:13" ht="13.5" customHeight="1">
      <c r="B62" s="30"/>
      <c r="C62" s="31"/>
      <c r="D62" s="53" t="s">
        <v>80</v>
      </c>
      <c r="E62" s="25"/>
      <c r="F62" s="25"/>
      <c r="G62" s="25"/>
      <c r="H62" s="25"/>
      <c r="I62" s="25"/>
      <c r="J62" s="25"/>
      <c r="K62" s="46"/>
      <c r="L62" s="31"/>
      <c r="M62" s="33"/>
    </row>
    <row r="63" spans="2:13" ht="13.5" customHeight="1">
      <c r="B63" s="30"/>
      <c r="C63" s="31"/>
      <c r="D63" s="53" t="s">
        <v>81</v>
      </c>
      <c r="E63" s="25"/>
      <c r="F63" s="25"/>
      <c r="G63" s="25"/>
      <c r="H63" s="25"/>
      <c r="I63" s="25"/>
      <c r="J63" s="25"/>
      <c r="K63" s="46"/>
      <c r="L63" s="31"/>
      <c r="M63" s="33"/>
    </row>
    <row r="64" spans="2:13" ht="13.5" customHeight="1">
      <c r="B64" s="30"/>
      <c r="C64" s="31"/>
      <c r="D64" s="53" t="s">
        <v>72</v>
      </c>
      <c r="E64" s="25"/>
      <c r="F64" s="25"/>
      <c r="G64" s="25"/>
      <c r="H64" s="25"/>
      <c r="I64" s="25"/>
      <c r="J64" s="25"/>
      <c r="K64" s="46"/>
      <c r="L64" s="31"/>
      <c r="M64" s="33"/>
    </row>
    <row r="65" spans="2:13" ht="13.5" customHeight="1">
      <c r="B65" s="30"/>
      <c r="C65" s="31"/>
      <c r="D65" s="53"/>
      <c r="E65" s="25"/>
      <c r="F65" s="25"/>
      <c r="G65" s="25"/>
      <c r="H65" s="25"/>
      <c r="I65" s="25"/>
      <c r="J65" s="25"/>
      <c r="K65" s="46"/>
      <c r="L65" s="31"/>
      <c r="M65" s="33"/>
    </row>
    <row r="66" spans="2:13" ht="13.5" customHeight="1">
      <c r="B66" s="30"/>
      <c r="C66" s="31"/>
      <c r="D66" s="53" t="s">
        <v>74</v>
      </c>
      <c r="E66" s="25"/>
      <c r="F66" s="25"/>
      <c r="G66" s="25"/>
      <c r="H66" s="25"/>
      <c r="I66" s="25"/>
      <c r="J66" s="25"/>
      <c r="K66" s="46"/>
      <c r="L66" s="31"/>
      <c r="M66" s="33"/>
    </row>
    <row r="67" spans="2:13" ht="13.5" customHeight="1">
      <c r="B67" s="30"/>
      <c r="C67" s="31"/>
      <c r="D67" s="53" t="s">
        <v>77</v>
      </c>
      <c r="E67" s="25"/>
      <c r="F67" s="25"/>
      <c r="G67" s="25"/>
      <c r="H67" s="25"/>
      <c r="I67" s="25"/>
      <c r="J67" s="25"/>
      <c r="K67" s="46"/>
      <c r="L67" s="31"/>
      <c r="M67" s="33"/>
    </row>
    <row r="68" spans="2:13" ht="13.5" customHeight="1">
      <c r="B68" s="30"/>
      <c r="C68" s="31"/>
      <c r="D68" s="54"/>
      <c r="E68" s="16"/>
      <c r="F68" s="16"/>
      <c r="G68" s="16"/>
      <c r="H68" s="16"/>
      <c r="I68" s="16"/>
      <c r="J68" s="16"/>
      <c r="K68" s="48"/>
      <c r="L68" s="31"/>
      <c r="M68" s="33"/>
    </row>
    <row r="69" spans="2:13" ht="13.5" customHeight="1">
      <c r="B69" s="30"/>
      <c r="C69" s="31"/>
      <c r="D69" s="31"/>
      <c r="E69" s="31"/>
      <c r="F69" s="31"/>
      <c r="G69" s="31"/>
      <c r="H69" s="31"/>
      <c r="I69" s="31"/>
      <c r="J69" s="31"/>
      <c r="K69" s="31"/>
      <c r="L69" s="31"/>
      <c r="M69" s="33"/>
    </row>
    <row r="70" spans="2:13" ht="13.5" customHeight="1">
      <c r="B70" s="30"/>
      <c r="C70" s="381" t="s">
        <v>247</v>
      </c>
      <c r="D70" s="387"/>
      <c r="E70" s="389"/>
      <c r="F70" s="389"/>
      <c r="G70" s="31"/>
      <c r="H70" s="31"/>
      <c r="I70" s="31"/>
      <c r="J70" s="31"/>
      <c r="K70" s="31"/>
      <c r="L70" s="31"/>
      <c r="M70" s="33"/>
    </row>
    <row r="71" spans="2:13" ht="13.5" customHeight="1">
      <c r="B71" s="30"/>
      <c r="C71" s="31"/>
      <c r="D71" s="31" t="s">
        <v>258</v>
      </c>
      <c r="E71" s="31"/>
      <c r="F71" s="31"/>
      <c r="G71" s="31"/>
      <c r="H71" s="31"/>
      <c r="I71" s="31"/>
      <c r="J71" s="31"/>
      <c r="K71" s="31"/>
      <c r="L71" s="31"/>
      <c r="M71" s="33"/>
    </row>
    <row r="72" spans="2:13" ht="13.5" customHeight="1">
      <c r="B72" s="30"/>
      <c r="C72" s="31"/>
      <c r="D72" s="31"/>
      <c r="E72" s="31"/>
      <c r="F72" s="31"/>
      <c r="G72" s="31"/>
      <c r="H72" s="31"/>
      <c r="I72" s="31"/>
      <c r="J72" s="31"/>
      <c r="K72" s="31"/>
      <c r="L72" s="31"/>
      <c r="M72" s="33"/>
    </row>
    <row r="73" spans="2:13" ht="13.5" customHeight="1">
      <c r="B73" s="30"/>
      <c r="C73" s="381" t="s">
        <v>259</v>
      </c>
      <c r="D73" s="387"/>
      <c r="E73" s="389"/>
      <c r="F73" s="389"/>
      <c r="G73" s="31"/>
      <c r="H73" s="31"/>
      <c r="I73" s="31"/>
      <c r="J73" s="31"/>
      <c r="K73" s="31"/>
      <c r="L73" s="31"/>
      <c r="M73" s="33"/>
    </row>
    <row r="74" spans="2:13" ht="13.5" customHeight="1">
      <c r="B74" s="30"/>
      <c r="C74" s="31"/>
      <c r="D74" s="56" t="s">
        <v>260</v>
      </c>
      <c r="E74" s="31"/>
      <c r="F74" s="31"/>
      <c r="G74" s="31"/>
      <c r="H74" s="31"/>
      <c r="I74" s="31"/>
      <c r="J74" s="31"/>
      <c r="K74" s="31"/>
      <c r="L74" s="31"/>
      <c r="M74" s="33"/>
    </row>
    <row r="75" spans="2:13" ht="13.5" customHeight="1">
      <c r="B75" s="30"/>
      <c r="C75" s="31"/>
      <c r="D75" s="97" t="s">
        <v>261</v>
      </c>
      <c r="E75" s="31"/>
      <c r="F75" s="31"/>
      <c r="G75" s="31"/>
      <c r="H75" s="31"/>
      <c r="I75" s="31"/>
      <c r="J75" s="31"/>
      <c r="K75" s="31"/>
      <c r="L75" s="31"/>
      <c r="M75" s="33"/>
    </row>
    <row r="76" spans="2:13" ht="13.5" customHeight="1">
      <c r="B76" s="30"/>
      <c r="C76" s="31"/>
      <c r="D76" s="97" t="s">
        <v>262</v>
      </c>
      <c r="E76" s="31"/>
      <c r="F76" s="31"/>
      <c r="G76" s="31"/>
      <c r="H76" s="31"/>
      <c r="I76" s="31"/>
      <c r="J76" s="31"/>
      <c r="K76" s="31"/>
      <c r="L76" s="31"/>
      <c r="M76" s="33"/>
    </row>
    <row r="77" spans="2:13" ht="13.5" customHeight="1">
      <c r="B77" s="30"/>
      <c r="C77" s="31"/>
      <c r="D77" s="31"/>
      <c r="E77" s="31"/>
      <c r="F77" s="31"/>
      <c r="G77" s="31"/>
      <c r="H77" s="31"/>
      <c r="I77" s="31"/>
      <c r="J77" s="31"/>
      <c r="K77" s="31"/>
      <c r="L77" s="31"/>
      <c r="M77" s="33"/>
    </row>
    <row r="78" spans="2:13" ht="13.5" customHeight="1">
      <c r="B78" s="30"/>
      <c r="C78" s="388" t="s">
        <v>263</v>
      </c>
      <c r="D78" s="389"/>
      <c r="E78" s="389"/>
      <c r="F78" s="389"/>
      <c r="G78" s="31"/>
      <c r="H78" s="31"/>
      <c r="I78" s="31"/>
      <c r="J78" s="31"/>
      <c r="K78" s="31"/>
      <c r="L78" s="31"/>
      <c r="M78" s="33"/>
    </row>
    <row r="79" spans="2:13" ht="13.5" customHeight="1">
      <c r="B79" s="30"/>
      <c r="C79" s="31" t="s">
        <v>140</v>
      </c>
      <c r="D79" s="50" t="s">
        <v>147</v>
      </c>
      <c r="E79" s="50"/>
      <c r="F79" s="31"/>
      <c r="G79" s="31"/>
      <c r="H79" s="31"/>
      <c r="I79" s="31"/>
      <c r="J79" s="31"/>
      <c r="K79" s="31"/>
      <c r="L79" s="31"/>
      <c r="M79" s="33"/>
    </row>
    <row r="80" spans="2:13" ht="13.5" customHeight="1">
      <c r="B80" s="30"/>
      <c r="C80" s="31"/>
      <c r="D80" s="31" t="s">
        <v>150</v>
      </c>
      <c r="E80" s="31"/>
      <c r="F80" s="31"/>
      <c r="G80" s="31"/>
      <c r="H80" s="31"/>
      <c r="I80" s="31"/>
      <c r="J80" s="31"/>
      <c r="K80" s="31"/>
      <c r="L80" s="31"/>
      <c r="M80" s="33"/>
    </row>
    <row r="81" spans="2:13" ht="13.5" customHeight="1">
      <c r="B81" s="30"/>
      <c r="C81" s="31"/>
      <c r="D81" s="31" t="s">
        <v>146</v>
      </c>
      <c r="E81" s="31"/>
      <c r="F81" s="31"/>
      <c r="G81" s="31"/>
      <c r="H81" s="31"/>
      <c r="I81" s="31"/>
      <c r="J81" s="31"/>
      <c r="K81" s="31"/>
      <c r="L81" s="31"/>
      <c r="M81" s="33"/>
    </row>
    <row r="82" spans="2:13" ht="13.5" customHeight="1">
      <c r="B82" s="30"/>
      <c r="C82" s="31"/>
      <c r="D82" s="31" t="s">
        <v>174</v>
      </c>
      <c r="E82" s="31"/>
      <c r="F82" s="31"/>
      <c r="G82" s="31"/>
      <c r="H82" s="31"/>
      <c r="I82" s="31"/>
      <c r="J82" s="31"/>
      <c r="K82" s="31"/>
      <c r="L82" s="31"/>
      <c r="M82" s="33"/>
    </row>
    <row r="83" spans="2:13" ht="13.5" customHeight="1">
      <c r="B83" s="30"/>
      <c r="C83" s="31"/>
      <c r="D83" s="31"/>
      <c r="E83" s="31" t="s">
        <v>143</v>
      </c>
      <c r="F83" s="31"/>
      <c r="G83" s="31"/>
      <c r="H83" s="31"/>
      <c r="I83" s="31"/>
      <c r="J83" s="31"/>
      <c r="K83" s="31"/>
      <c r="L83" s="31"/>
      <c r="M83" s="33"/>
    </row>
    <row r="84" spans="2:13" ht="13.5" customHeight="1">
      <c r="B84" s="30"/>
      <c r="C84" s="31"/>
      <c r="D84" s="31" t="s">
        <v>148</v>
      </c>
      <c r="E84" s="31"/>
      <c r="F84" s="31"/>
      <c r="G84" s="31"/>
      <c r="H84" s="31"/>
      <c r="I84" s="31"/>
      <c r="J84" s="31"/>
      <c r="K84" s="31"/>
      <c r="L84" s="31"/>
      <c r="M84" s="33"/>
    </row>
    <row r="85" spans="2:13" ht="13.5" customHeight="1">
      <c r="B85" s="30"/>
      <c r="C85" s="31"/>
      <c r="D85" s="31"/>
      <c r="E85" s="31" t="s">
        <v>144</v>
      </c>
      <c r="F85" s="31"/>
      <c r="G85" s="31"/>
      <c r="H85" s="31"/>
      <c r="I85" s="31"/>
      <c r="J85" s="31"/>
      <c r="K85" s="31"/>
      <c r="L85" s="31"/>
      <c r="M85" s="33"/>
    </row>
    <row r="86" spans="2:13" ht="13.5" customHeight="1">
      <c r="B86" s="30"/>
      <c r="C86" s="31"/>
      <c r="D86" s="31"/>
      <c r="E86" s="31"/>
      <c r="F86" s="31"/>
      <c r="G86" s="31"/>
      <c r="H86" s="31"/>
      <c r="I86" s="31"/>
      <c r="J86" s="31"/>
      <c r="K86" s="31"/>
      <c r="L86" s="31"/>
      <c r="M86" s="33"/>
    </row>
    <row r="87" spans="2:13" ht="13.5" customHeight="1">
      <c r="B87" s="30"/>
      <c r="C87" s="49"/>
      <c r="D87" s="50" t="s">
        <v>141</v>
      </c>
      <c r="E87" s="31"/>
      <c r="F87" s="31"/>
      <c r="G87" s="31"/>
      <c r="H87" s="31"/>
      <c r="I87" s="31"/>
      <c r="J87" s="31"/>
      <c r="K87" s="31"/>
      <c r="L87" s="31"/>
      <c r="M87" s="33"/>
    </row>
    <row r="88" spans="2:13" ht="13.5" customHeight="1">
      <c r="B88" s="30"/>
      <c r="C88" s="31"/>
      <c r="D88" s="31" t="s">
        <v>149</v>
      </c>
      <c r="E88" s="31"/>
      <c r="F88" s="31"/>
      <c r="G88" s="31"/>
      <c r="H88" s="31"/>
      <c r="I88" s="31"/>
      <c r="J88" s="31"/>
      <c r="K88" s="31"/>
      <c r="L88" s="31"/>
      <c r="M88" s="33"/>
    </row>
    <row r="89" spans="2:13" ht="13.5" customHeight="1">
      <c r="B89" s="30"/>
      <c r="C89" s="31"/>
      <c r="D89" s="31" t="s">
        <v>277</v>
      </c>
      <c r="E89" s="31"/>
      <c r="F89" s="31"/>
      <c r="G89" s="31"/>
      <c r="H89" s="31"/>
      <c r="I89" s="31"/>
      <c r="J89" s="31"/>
      <c r="K89" s="31"/>
      <c r="L89" s="31"/>
      <c r="M89" s="33"/>
    </row>
    <row r="90" spans="2:13" ht="13.5" customHeight="1">
      <c r="B90" s="30"/>
      <c r="C90" s="31"/>
      <c r="D90" s="56"/>
      <c r="E90" s="31" t="s">
        <v>276</v>
      </c>
      <c r="F90" s="31"/>
      <c r="G90" s="31"/>
      <c r="H90" s="31"/>
      <c r="I90" s="31"/>
      <c r="J90" s="31"/>
      <c r="K90" s="31"/>
      <c r="L90" s="31"/>
      <c r="M90" s="33"/>
    </row>
    <row r="91" spans="2:13" ht="13.5" customHeight="1">
      <c r="B91" s="30"/>
      <c r="C91" s="31"/>
      <c r="D91" s="31" t="s">
        <v>151</v>
      </c>
      <c r="E91" s="31"/>
      <c r="F91" s="31"/>
      <c r="G91" s="31"/>
      <c r="H91" s="31"/>
      <c r="I91" s="31"/>
      <c r="J91" s="31"/>
      <c r="K91" s="31"/>
      <c r="L91" s="31"/>
      <c r="M91" s="33"/>
    </row>
    <row r="92" spans="2:13" ht="13.5" customHeight="1">
      <c r="B92" s="30"/>
      <c r="C92" s="31"/>
      <c r="D92" s="56"/>
      <c r="E92" s="31" t="s">
        <v>143</v>
      </c>
      <c r="F92" s="31"/>
      <c r="G92" s="31"/>
      <c r="H92" s="31"/>
      <c r="I92" s="31"/>
      <c r="J92" s="31"/>
      <c r="K92" s="31"/>
      <c r="L92" s="31"/>
      <c r="M92" s="33"/>
    </row>
    <row r="93" spans="2:13" ht="13.5" customHeight="1">
      <c r="B93" s="30"/>
      <c r="C93" s="31"/>
      <c r="D93" s="56"/>
      <c r="E93" s="31"/>
      <c r="F93" s="31"/>
      <c r="G93" s="31"/>
      <c r="H93" s="31"/>
      <c r="I93" s="31"/>
      <c r="J93" s="31"/>
      <c r="K93" s="31"/>
      <c r="L93" s="31"/>
      <c r="M93" s="33"/>
    </row>
    <row r="94" spans="2:13" ht="13.5" customHeight="1">
      <c r="B94" s="30"/>
      <c r="C94" s="31"/>
      <c r="D94" s="50" t="s">
        <v>142</v>
      </c>
      <c r="E94" s="31"/>
      <c r="F94" s="31"/>
      <c r="G94" s="31"/>
      <c r="H94" s="31"/>
      <c r="I94" s="31"/>
      <c r="J94" s="31"/>
      <c r="K94" s="31"/>
      <c r="L94" s="31"/>
      <c r="M94" s="33"/>
    </row>
    <row r="95" spans="2:13" ht="13.5" customHeight="1">
      <c r="B95" s="30"/>
      <c r="C95" s="31"/>
      <c r="D95" s="31" t="s">
        <v>154</v>
      </c>
      <c r="E95" s="31"/>
      <c r="F95" s="31"/>
      <c r="G95" s="31"/>
      <c r="H95" s="31"/>
      <c r="I95" s="31"/>
      <c r="J95" s="31"/>
      <c r="K95" s="31"/>
      <c r="L95" s="31"/>
      <c r="M95" s="33"/>
    </row>
    <row r="96" spans="2:13" ht="13.5" customHeight="1">
      <c r="B96" s="30"/>
      <c r="C96" s="31"/>
      <c r="D96" s="31" t="s">
        <v>155</v>
      </c>
      <c r="E96" s="31"/>
      <c r="F96" s="31"/>
      <c r="G96" s="31"/>
      <c r="H96" s="31"/>
      <c r="I96" s="31"/>
      <c r="J96" s="31"/>
      <c r="K96" s="31"/>
      <c r="L96" s="31"/>
      <c r="M96" s="33"/>
    </row>
    <row r="97" spans="2:13" ht="13.5" customHeight="1">
      <c r="B97" s="30"/>
      <c r="C97" s="31"/>
      <c r="D97" s="31" t="s">
        <v>157</v>
      </c>
      <c r="E97" s="31"/>
      <c r="F97" s="31"/>
      <c r="G97" s="31"/>
      <c r="H97" s="31"/>
      <c r="I97" s="31"/>
      <c r="J97" s="31"/>
      <c r="K97" s="31"/>
      <c r="L97" s="31"/>
      <c r="M97" s="33"/>
    </row>
    <row r="98" spans="2:13" ht="13.5" customHeight="1">
      <c r="B98" s="30"/>
      <c r="C98" s="31"/>
      <c r="D98" s="56" t="s">
        <v>156</v>
      </c>
      <c r="E98" s="31"/>
      <c r="F98" s="31"/>
      <c r="G98" s="31"/>
      <c r="H98" s="31"/>
      <c r="I98" s="31"/>
      <c r="J98" s="31"/>
      <c r="K98" s="31"/>
      <c r="L98" s="31"/>
      <c r="M98" s="33"/>
    </row>
    <row r="99" spans="2:13" ht="13.5" customHeight="1">
      <c r="B99" s="30"/>
      <c r="C99" s="31"/>
      <c r="D99" s="56"/>
      <c r="E99" s="31"/>
      <c r="F99" s="31"/>
      <c r="G99" s="31"/>
      <c r="H99" s="31"/>
      <c r="I99" s="31"/>
      <c r="J99" s="31"/>
      <c r="K99" s="31"/>
      <c r="L99" s="31"/>
      <c r="M99" s="33"/>
    </row>
    <row r="100" spans="2:13" ht="13.5" customHeight="1">
      <c r="B100" s="30"/>
      <c r="C100" s="31"/>
      <c r="D100" s="31" t="s">
        <v>160</v>
      </c>
      <c r="E100" s="31"/>
      <c r="F100" s="31"/>
      <c r="G100" s="31"/>
      <c r="H100" s="31"/>
      <c r="I100" s="31"/>
      <c r="J100" s="31"/>
      <c r="K100" s="31"/>
      <c r="L100" s="31"/>
      <c r="M100" s="33"/>
    </row>
    <row r="101" spans="2:13">
      <c r="B101" s="30"/>
      <c r="C101" s="31"/>
      <c r="D101" s="31" t="s">
        <v>161</v>
      </c>
      <c r="E101" s="31"/>
      <c r="F101" s="31"/>
      <c r="G101" s="31"/>
      <c r="H101" s="31"/>
      <c r="I101" s="31"/>
      <c r="J101" s="31"/>
      <c r="K101" s="31"/>
      <c r="L101" s="31"/>
      <c r="M101" s="33"/>
    </row>
    <row r="102" spans="2:13">
      <c r="B102" s="30"/>
      <c r="C102" s="31"/>
      <c r="D102" s="31" t="s">
        <v>278</v>
      </c>
      <c r="E102" s="31"/>
      <c r="F102" s="31"/>
      <c r="G102" s="31"/>
      <c r="H102" s="31"/>
      <c r="I102" s="31"/>
      <c r="J102" s="31"/>
      <c r="K102" s="31"/>
      <c r="L102" s="31"/>
      <c r="M102" s="33"/>
    </row>
    <row r="103" spans="2:13">
      <c r="B103" s="30"/>
      <c r="C103" s="31"/>
      <c r="D103" s="31" t="s">
        <v>279</v>
      </c>
      <c r="E103" s="31"/>
      <c r="F103" s="31"/>
      <c r="G103" s="31"/>
      <c r="H103" s="31"/>
      <c r="I103" s="31"/>
      <c r="J103" s="31"/>
      <c r="K103" s="31"/>
      <c r="L103" s="31"/>
      <c r="M103" s="33"/>
    </row>
    <row r="104" spans="2:13">
      <c r="B104" s="30"/>
      <c r="C104" s="31"/>
      <c r="D104" s="31"/>
      <c r="E104" s="31"/>
      <c r="F104" s="31"/>
      <c r="G104" s="31"/>
      <c r="H104" s="31"/>
      <c r="I104" s="31"/>
      <c r="J104" s="31"/>
      <c r="K104" s="31"/>
      <c r="L104" s="31"/>
      <c r="M104" s="33"/>
    </row>
    <row r="105" spans="2:13">
      <c r="B105" s="30"/>
      <c r="C105" s="31"/>
      <c r="D105" s="31" t="s">
        <v>163</v>
      </c>
      <c r="E105" s="31"/>
      <c r="F105" s="31"/>
      <c r="G105" s="31"/>
      <c r="H105" s="31"/>
      <c r="I105" s="31"/>
      <c r="J105" s="31"/>
      <c r="K105" s="31"/>
      <c r="L105" s="31"/>
      <c r="M105" s="33"/>
    </row>
    <row r="106" spans="2:13" ht="13.5" customHeight="1">
      <c r="B106" s="30"/>
      <c r="C106" s="31"/>
      <c r="D106" s="31" t="s">
        <v>164</v>
      </c>
      <c r="E106" s="31"/>
      <c r="F106" s="31"/>
      <c r="G106" s="31"/>
      <c r="H106" s="31"/>
      <c r="I106" s="31"/>
      <c r="J106" s="31"/>
      <c r="K106" s="31"/>
      <c r="L106" s="31"/>
      <c r="M106" s="33"/>
    </row>
    <row r="107" spans="2:13">
      <c r="B107" s="30"/>
      <c r="C107" s="31"/>
      <c r="D107" s="56"/>
      <c r="E107" s="31"/>
      <c r="F107" s="31"/>
      <c r="G107" s="31"/>
      <c r="H107" s="31"/>
      <c r="I107" s="31"/>
      <c r="J107" s="31"/>
      <c r="K107" s="31"/>
      <c r="L107" s="31"/>
      <c r="M107" s="33"/>
    </row>
    <row r="108" spans="2:13">
      <c r="B108" s="30"/>
      <c r="C108" s="31"/>
      <c r="D108" s="50" t="s">
        <v>152</v>
      </c>
      <c r="E108" s="31"/>
      <c r="F108" s="31"/>
      <c r="G108" s="31"/>
      <c r="H108" s="31"/>
      <c r="I108" s="31"/>
      <c r="J108" s="31"/>
      <c r="K108" s="31"/>
      <c r="L108" s="31"/>
      <c r="M108" s="33"/>
    </row>
    <row r="109" spans="2:13">
      <c r="B109" s="30"/>
      <c r="C109" s="31"/>
      <c r="D109" s="51" t="s">
        <v>165</v>
      </c>
      <c r="E109" s="31"/>
      <c r="F109" s="31"/>
      <c r="G109" s="31"/>
      <c r="H109" s="31"/>
      <c r="I109" s="31"/>
      <c r="J109" s="31"/>
      <c r="K109" s="31"/>
      <c r="L109" s="31"/>
      <c r="M109" s="33"/>
    </row>
    <row r="110" spans="2:13" ht="8.25" customHeight="1">
      <c r="B110" s="30"/>
      <c r="C110" s="31"/>
      <c r="D110" s="51" t="s">
        <v>166</v>
      </c>
      <c r="E110" s="31"/>
      <c r="F110" s="31"/>
      <c r="G110" s="31"/>
      <c r="H110" s="31"/>
      <c r="I110" s="31"/>
      <c r="J110" s="31"/>
      <c r="K110" s="31"/>
      <c r="L110" s="31"/>
      <c r="M110" s="33"/>
    </row>
    <row r="111" spans="2:13">
      <c r="B111" s="30"/>
      <c r="C111" s="31"/>
      <c r="D111" s="51" t="s">
        <v>172</v>
      </c>
      <c r="E111" s="31"/>
      <c r="F111" s="31"/>
      <c r="G111" s="31"/>
      <c r="H111" s="31"/>
      <c r="I111" s="31"/>
      <c r="J111" s="31"/>
      <c r="K111" s="31"/>
      <c r="L111" s="31"/>
      <c r="M111" s="33"/>
    </row>
    <row r="112" spans="2:13">
      <c r="B112" s="30"/>
      <c r="C112" s="31"/>
      <c r="D112" s="51" t="s">
        <v>173</v>
      </c>
      <c r="E112" s="31"/>
      <c r="F112" s="31"/>
      <c r="G112" s="31"/>
      <c r="H112" s="31"/>
      <c r="I112" s="31"/>
      <c r="J112" s="31"/>
      <c r="K112" s="31"/>
      <c r="L112" s="31"/>
      <c r="M112" s="33"/>
    </row>
    <row r="113" spans="2:13">
      <c r="B113" s="30"/>
      <c r="C113" s="31"/>
      <c r="D113" s="31"/>
      <c r="E113" s="31"/>
      <c r="F113" s="31"/>
      <c r="G113" s="31"/>
      <c r="H113" s="31"/>
      <c r="I113" s="31"/>
      <c r="J113" s="31"/>
      <c r="K113" s="31"/>
      <c r="L113" s="31"/>
      <c r="M113" s="33"/>
    </row>
    <row r="114" spans="2:13">
      <c r="B114" s="30"/>
      <c r="C114" s="388" t="s">
        <v>264</v>
      </c>
      <c r="D114" s="389"/>
      <c r="E114" s="389"/>
      <c r="F114" s="389"/>
      <c r="G114" s="31"/>
      <c r="H114" s="31"/>
      <c r="I114" s="31"/>
      <c r="J114" s="31"/>
      <c r="K114" s="31"/>
      <c r="L114" s="31"/>
      <c r="M114" s="33"/>
    </row>
    <row r="115" spans="2:13">
      <c r="B115" s="30"/>
      <c r="C115" s="55"/>
      <c r="D115" s="31" t="s">
        <v>272</v>
      </c>
      <c r="E115" s="31"/>
      <c r="F115" s="31"/>
      <c r="G115" s="31"/>
      <c r="H115" s="31"/>
      <c r="I115" s="31"/>
      <c r="J115" s="31"/>
      <c r="K115" s="31"/>
      <c r="L115" s="31"/>
      <c r="M115" s="33"/>
    </row>
    <row r="116" spans="2:13">
      <c r="B116" s="30"/>
      <c r="C116" s="55"/>
      <c r="D116" s="31" t="s">
        <v>168</v>
      </c>
      <c r="E116" s="31"/>
      <c r="F116" s="31"/>
      <c r="G116" s="31"/>
      <c r="H116" s="31"/>
      <c r="I116" s="31"/>
      <c r="J116" s="31"/>
      <c r="K116" s="31"/>
      <c r="L116" s="31"/>
      <c r="M116" s="33"/>
    </row>
    <row r="117" spans="2:13">
      <c r="B117" s="30"/>
      <c r="C117" s="55"/>
      <c r="D117" s="31"/>
      <c r="E117" s="31"/>
      <c r="F117" s="31"/>
      <c r="G117" s="31"/>
      <c r="H117" s="31"/>
      <c r="I117" s="31"/>
      <c r="J117" s="31"/>
      <c r="K117" s="31"/>
      <c r="L117" s="31"/>
      <c r="M117" s="33"/>
    </row>
    <row r="118" spans="2:13">
      <c r="B118" s="30"/>
      <c r="C118" s="388" t="s">
        <v>265</v>
      </c>
      <c r="D118" s="389"/>
      <c r="E118" s="389"/>
      <c r="F118" s="389"/>
      <c r="G118" s="31"/>
      <c r="H118" s="31"/>
      <c r="I118" s="31"/>
      <c r="J118" s="31"/>
      <c r="K118" s="31"/>
      <c r="L118" s="31"/>
      <c r="M118" s="33"/>
    </row>
    <row r="119" spans="2:13">
      <c r="B119" s="30"/>
      <c r="C119" s="31" t="s">
        <v>4</v>
      </c>
      <c r="D119" s="31" t="s">
        <v>273</v>
      </c>
      <c r="E119" s="31"/>
      <c r="F119" s="31"/>
      <c r="G119" s="31"/>
      <c r="H119" s="31"/>
      <c r="I119" s="31"/>
      <c r="J119" s="31"/>
      <c r="K119" s="31"/>
      <c r="L119" s="31"/>
      <c r="M119" s="33"/>
    </row>
    <row r="120" spans="2:13">
      <c r="B120" s="30"/>
      <c r="C120" s="31"/>
      <c r="D120" s="31" t="s">
        <v>169</v>
      </c>
      <c r="E120" s="31"/>
      <c r="F120" s="31"/>
      <c r="G120" s="31"/>
      <c r="H120" s="31"/>
      <c r="I120" s="31"/>
      <c r="J120" s="31"/>
      <c r="K120" s="31"/>
      <c r="L120" s="31"/>
      <c r="M120" s="33"/>
    </row>
    <row r="121" spans="2:13">
      <c r="B121" s="30"/>
      <c r="C121" s="31"/>
      <c r="D121" s="56"/>
      <c r="E121" s="31"/>
      <c r="F121" s="31"/>
      <c r="G121" s="31"/>
      <c r="H121" s="31"/>
      <c r="I121" s="31"/>
      <c r="J121" s="31"/>
      <c r="K121" s="31"/>
      <c r="L121" s="31"/>
      <c r="M121" s="33"/>
    </row>
    <row r="122" spans="2:13">
      <c r="B122" s="30"/>
      <c r="C122" s="388" t="s">
        <v>266</v>
      </c>
      <c r="D122" s="390"/>
      <c r="E122" s="389"/>
      <c r="F122" s="389"/>
      <c r="G122" s="31"/>
      <c r="H122" s="31"/>
      <c r="I122" s="31"/>
      <c r="J122" s="31"/>
      <c r="K122" s="31"/>
      <c r="L122" s="31"/>
      <c r="M122" s="33"/>
    </row>
    <row r="123" spans="2:13" ht="13.5" customHeight="1">
      <c r="B123" s="30"/>
      <c r="C123" s="31"/>
      <c r="D123" s="31" t="s">
        <v>171</v>
      </c>
      <c r="E123" s="31"/>
      <c r="F123" s="31"/>
      <c r="G123" s="31"/>
      <c r="H123" s="31"/>
      <c r="I123" s="31"/>
      <c r="J123" s="31"/>
      <c r="K123" s="31"/>
      <c r="L123" s="31"/>
      <c r="M123" s="33"/>
    </row>
    <row r="124" spans="2:13" ht="13.5" customHeight="1">
      <c r="B124" s="30"/>
      <c r="C124" s="31"/>
      <c r="D124" s="56" t="s">
        <v>170</v>
      </c>
      <c r="E124" s="31"/>
      <c r="F124" s="31"/>
      <c r="G124" s="31"/>
      <c r="H124" s="31"/>
      <c r="I124" s="31"/>
      <c r="J124" s="31"/>
      <c r="K124" s="31"/>
      <c r="L124" s="31"/>
      <c r="M124" s="33"/>
    </row>
    <row r="125" spans="2:13" ht="13.5" customHeight="1">
      <c r="B125" s="30"/>
      <c r="C125" s="31"/>
      <c r="D125" s="56"/>
      <c r="E125" s="31"/>
      <c r="F125" s="31"/>
      <c r="G125" s="31"/>
      <c r="H125" s="31"/>
      <c r="I125" s="31"/>
      <c r="J125" s="31"/>
      <c r="K125" s="31"/>
      <c r="L125" s="31"/>
      <c r="M125" s="33"/>
    </row>
    <row r="126" spans="2:13" ht="13.5" customHeight="1">
      <c r="B126" s="30"/>
      <c r="C126" s="388" t="s">
        <v>268</v>
      </c>
      <c r="D126" s="381"/>
      <c r="E126" s="389"/>
      <c r="F126" s="31"/>
      <c r="G126" s="31"/>
      <c r="H126" s="31"/>
      <c r="I126" s="31"/>
      <c r="J126" s="31"/>
      <c r="K126" s="31"/>
      <c r="L126" s="31"/>
      <c r="M126" s="33"/>
    </row>
    <row r="127" spans="2:13" ht="13.5" customHeight="1">
      <c r="B127" s="30"/>
      <c r="C127" s="31"/>
      <c r="D127" s="56" t="s">
        <v>267</v>
      </c>
      <c r="E127" s="56"/>
      <c r="F127" s="31"/>
      <c r="G127" s="31"/>
      <c r="H127" s="31"/>
      <c r="I127" s="31"/>
      <c r="J127" s="31"/>
      <c r="K127" s="31"/>
      <c r="L127" s="31"/>
      <c r="M127" s="33"/>
    </row>
    <row r="128" spans="2:13" ht="13.5" customHeight="1">
      <c r="B128" s="30"/>
      <c r="C128" s="31"/>
      <c r="D128" s="31" t="s">
        <v>280</v>
      </c>
      <c r="E128" s="31"/>
      <c r="F128" s="31"/>
      <c r="G128" s="31"/>
      <c r="H128" s="31"/>
      <c r="I128" s="31"/>
      <c r="J128" s="31"/>
      <c r="K128" s="31"/>
      <c r="L128" s="31"/>
      <c r="M128" s="33"/>
    </row>
    <row r="129" spans="2:13" ht="13.5" customHeight="1">
      <c r="B129" s="30"/>
      <c r="C129" s="31"/>
      <c r="D129" s="31" t="s">
        <v>281</v>
      </c>
      <c r="E129" s="31"/>
      <c r="F129" s="31"/>
      <c r="G129" s="31"/>
      <c r="H129" s="31"/>
      <c r="I129" s="31"/>
      <c r="J129" s="31"/>
      <c r="K129" s="31"/>
      <c r="L129" s="31"/>
      <c r="M129" s="33"/>
    </row>
    <row r="130" spans="2:13" ht="13.5" customHeight="1">
      <c r="B130" s="30"/>
      <c r="C130" s="31"/>
      <c r="D130" s="31"/>
      <c r="E130" s="31"/>
      <c r="F130" s="31"/>
      <c r="G130" s="31"/>
      <c r="H130" s="31"/>
      <c r="I130" s="31"/>
      <c r="J130" s="31"/>
      <c r="K130" s="31"/>
      <c r="L130" s="31"/>
      <c r="M130" s="33"/>
    </row>
    <row r="131" spans="2:13" ht="13.5" customHeight="1">
      <c r="B131" s="30"/>
      <c r="C131" s="381" t="s">
        <v>269</v>
      </c>
      <c r="D131" s="389"/>
      <c r="E131" s="389"/>
      <c r="F131" s="389"/>
      <c r="G131" s="31"/>
      <c r="H131" s="31"/>
      <c r="I131" s="31"/>
      <c r="J131" s="31"/>
      <c r="K131" s="31"/>
      <c r="L131" s="31"/>
      <c r="M131" s="33"/>
    </row>
    <row r="132" spans="2:13" ht="13.5" customHeight="1">
      <c r="B132" s="30"/>
      <c r="C132" s="31" t="s">
        <v>4</v>
      </c>
      <c r="D132" s="31" t="s">
        <v>271</v>
      </c>
      <c r="E132" s="31"/>
      <c r="F132" s="31"/>
      <c r="G132" s="31"/>
      <c r="H132" s="31"/>
      <c r="I132" s="31"/>
      <c r="J132" s="31"/>
      <c r="K132" s="31"/>
      <c r="L132" s="31"/>
      <c r="M132" s="33"/>
    </row>
    <row r="133" spans="2:13" ht="13.5" customHeight="1">
      <c r="B133" s="30"/>
      <c r="C133" s="31"/>
      <c r="D133" s="31"/>
      <c r="E133" s="31"/>
      <c r="F133" s="31"/>
      <c r="G133" s="31"/>
      <c r="H133" s="31"/>
      <c r="I133" s="31"/>
      <c r="J133" s="31"/>
      <c r="K133" s="31"/>
      <c r="L133" s="31"/>
      <c r="M133" s="33"/>
    </row>
    <row r="134" spans="2:13" ht="13.5" customHeight="1">
      <c r="B134" s="30"/>
      <c r="C134" s="381" t="s">
        <v>270</v>
      </c>
      <c r="D134" s="389"/>
      <c r="E134" s="389"/>
      <c r="F134" s="31"/>
      <c r="G134" s="31"/>
      <c r="H134" s="31"/>
      <c r="I134" s="31"/>
      <c r="J134" s="31"/>
      <c r="K134" s="31"/>
      <c r="L134" s="31"/>
      <c r="M134" s="33"/>
    </row>
    <row r="135" spans="2:13" ht="13.5" customHeight="1">
      <c r="B135" s="30"/>
      <c r="C135" s="31" t="s">
        <v>5</v>
      </c>
      <c r="D135" s="31" t="s">
        <v>63</v>
      </c>
      <c r="E135" s="31"/>
      <c r="F135" s="31"/>
      <c r="G135" s="31"/>
      <c r="H135" s="31"/>
      <c r="I135" s="31"/>
      <c r="J135" s="31"/>
      <c r="K135" s="31"/>
      <c r="L135" s="31"/>
      <c r="M135" s="33"/>
    </row>
    <row r="136" spans="2:13">
      <c r="B136" s="30"/>
      <c r="C136" s="31"/>
      <c r="D136" s="31"/>
      <c r="E136" s="31"/>
      <c r="F136" s="31"/>
      <c r="G136" s="31"/>
      <c r="H136" s="31"/>
      <c r="I136" s="31"/>
      <c r="J136" s="31"/>
      <c r="K136" s="31"/>
      <c r="L136" s="31"/>
      <c r="M136" s="33"/>
    </row>
    <row r="137" spans="2:13" ht="13.8" thickBot="1">
      <c r="B137" s="57"/>
      <c r="C137" s="58"/>
      <c r="D137" s="58"/>
      <c r="E137" s="58"/>
      <c r="F137" s="58"/>
      <c r="G137" s="58"/>
      <c r="H137" s="58"/>
      <c r="I137" s="58"/>
      <c r="J137" s="58"/>
      <c r="K137" s="58"/>
      <c r="L137" s="58"/>
      <c r="M137" s="59"/>
    </row>
    <row r="140" spans="2:13" ht="13.5" customHeight="1"/>
    <row r="141" spans="2:13" ht="6" customHeight="1"/>
    <row r="143" spans="2:13" ht="13.5" customHeight="1"/>
    <row r="144" spans="2:13" ht="8.25" customHeight="1"/>
    <row r="160" spans="19:19">
      <c r="S160" s="25"/>
    </row>
    <row r="161" spans="17:19">
      <c r="S161" s="25"/>
    </row>
    <row r="172" spans="17:19">
      <c r="Q172" s="2" t="s">
        <v>159</v>
      </c>
    </row>
    <row r="208" ht="13.5" customHeight="1"/>
    <row r="209" ht="13.5" customHeight="1"/>
    <row r="210" ht="13.5" customHeight="1"/>
    <row r="211" ht="13.5" customHeight="1"/>
    <row r="212" ht="13.5" customHeight="1"/>
    <row r="213" ht="13.5" customHeight="1"/>
    <row r="214" ht="13.5" customHeight="1"/>
    <row r="215" ht="13.5"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s="2" customFormat="1" ht="20.100000000000001" customHeight="1"/>
    <row r="226" s="2" customFormat="1" ht="20.100000000000001" customHeight="1"/>
    <row r="227" s="2" customFormat="1" ht="20.100000000000001" customHeight="1"/>
    <row r="228" s="2" customFormat="1" ht="20.100000000000001" customHeight="1"/>
    <row r="229" s="2" customFormat="1" ht="20.100000000000001" customHeight="1"/>
  </sheetData>
  <sheetProtection sheet="1" objects="1" scenarios="1"/>
  <phoneticPr fontId="6"/>
  <printOptions horizontalCentered="1"/>
  <pageMargins left="0.39370078740157483" right="0.39370078740157483" top="0.78740157480314965" bottom="0.78740157480314965" header="0.51181102362204722" footer="0.51181102362204722"/>
  <pageSetup paperSize="9" orientation="portrait" r:id="rId1"/>
  <headerFooter alignWithMargins="0">
    <oddFooter>&amp;C&amp;P</oddFooter>
  </headerFooter>
  <rowBreaks count="3" manualBreakCount="3">
    <brk id="56" max="13" man="1"/>
    <brk id="113" max="13" man="1"/>
    <brk id="144" max="13" man="1"/>
  </rowBreaks>
  <colBreaks count="1" manualBreakCount="1">
    <brk id="14" max="10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E3FD-F7BC-45F5-B1FB-0B60C48A045C}">
  <sheetPr>
    <tabColor rgb="FF00FFFF"/>
  </sheetPr>
  <dimension ref="B3:J47"/>
  <sheetViews>
    <sheetView showGridLines="0" zoomScaleNormal="100" workbookViewId="0">
      <selection activeCell="E2" sqref="E2"/>
    </sheetView>
  </sheetViews>
  <sheetFormatPr defaultColWidth="9" defaultRowHeight="13.2"/>
  <cols>
    <col min="1" max="1" width="2.33203125" style="1" customWidth="1"/>
    <col min="2" max="2" width="11.33203125" style="1" customWidth="1"/>
    <col min="3" max="3" width="7.6640625" style="1" customWidth="1"/>
    <col min="4" max="4" width="9" style="1"/>
    <col min="5" max="7" width="21.33203125" style="1" customWidth="1"/>
    <col min="8" max="8" width="15" style="1" customWidth="1"/>
    <col min="9" max="9" width="14.44140625" style="1" customWidth="1"/>
    <col min="10" max="10" width="3.109375" style="1" customWidth="1"/>
    <col min="11" max="16384" width="9" style="1"/>
  </cols>
  <sheetData>
    <row r="3" spans="2:10" ht="33" customHeight="1">
      <c r="B3" s="23" t="s">
        <v>185</v>
      </c>
      <c r="F3" s="24" t="s">
        <v>2</v>
      </c>
    </row>
    <row r="4" spans="2:10" ht="16.5" customHeight="1">
      <c r="F4" s="234" t="s">
        <v>3</v>
      </c>
      <c r="J4" s="24"/>
    </row>
    <row r="5" spans="2:10" ht="24.9" customHeight="1">
      <c r="B5" s="8" t="s">
        <v>186</v>
      </c>
      <c r="F5" s="4"/>
      <c r="J5" s="234"/>
    </row>
    <row r="6" spans="2:10" ht="26.25" customHeight="1" thickBot="1">
      <c r="B6" s="9" t="s">
        <v>187</v>
      </c>
      <c r="C6" s="20" t="s">
        <v>29</v>
      </c>
      <c r="D6" s="21" t="s">
        <v>24</v>
      </c>
      <c r="E6" s="401" t="s">
        <v>20</v>
      </c>
      <c r="F6" s="402" t="s">
        <v>21</v>
      </c>
      <c r="G6" s="402" t="s">
        <v>22</v>
      </c>
      <c r="H6" s="401" t="s">
        <v>188</v>
      </c>
      <c r="I6" s="22" t="s">
        <v>50</v>
      </c>
      <c r="J6" s="234"/>
    </row>
    <row r="7" spans="2:10" ht="20.100000000000001" customHeight="1">
      <c r="B7" s="445" t="s">
        <v>42</v>
      </c>
      <c r="C7" s="60" t="str">
        <f>$B$7&amp;"-1"</f>
        <v>J-1</v>
      </c>
      <c r="D7" s="66" t="str">
        <f t="shared" ref="D7:D39" si="0">IF(H7="","",C7)</f>
        <v>J-1</v>
      </c>
      <c r="E7" s="448" t="s">
        <v>27</v>
      </c>
      <c r="F7" s="403" t="str">
        <f>D10&amp;" 高校新卒初任"</f>
        <v>J-4 高校新卒初任</v>
      </c>
      <c r="G7" s="235"/>
      <c r="H7" s="236">
        <v>1</v>
      </c>
      <c r="I7" s="237">
        <v>18</v>
      </c>
      <c r="J7" s="234"/>
    </row>
    <row r="8" spans="2:10" ht="20.100000000000001" customHeight="1">
      <c r="B8" s="446"/>
      <c r="C8" s="62" t="str">
        <f>$B$7&amp;"-2"</f>
        <v>J-2</v>
      </c>
      <c r="D8" s="67" t="str">
        <f t="shared" si="0"/>
        <v>J-2</v>
      </c>
      <c r="E8" s="449"/>
      <c r="F8" s="404"/>
      <c r="G8" s="238"/>
      <c r="H8" s="239">
        <v>1</v>
      </c>
      <c r="I8" s="240">
        <f>IF(H8="","",LARGE(I7:I7,1)+H7)</f>
        <v>19</v>
      </c>
      <c r="J8" s="234"/>
    </row>
    <row r="9" spans="2:10" ht="20.100000000000001" customHeight="1">
      <c r="B9" s="446"/>
      <c r="C9" s="62" t="str">
        <f>$B$7&amp;"-3"</f>
        <v>J-3</v>
      </c>
      <c r="D9" s="67" t="str">
        <f t="shared" si="0"/>
        <v>J-3</v>
      </c>
      <c r="E9" s="449"/>
      <c r="F9" s="405" t="str">
        <f>D8&amp;" 短大新卒初任"</f>
        <v>J-2 短大新卒初任</v>
      </c>
      <c r="G9" s="238"/>
      <c r="H9" s="239">
        <v>1</v>
      </c>
      <c r="I9" s="241">
        <f>IF(H9="","",LARGE($I$7:I8,1)+IF(H8="",H7,H8))</f>
        <v>20</v>
      </c>
      <c r="J9" s="234"/>
    </row>
    <row r="10" spans="2:10" ht="20.100000000000001" customHeight="1" thickBot="1">
      <c r="B10" s="447"/>
      <c r="C10" s="64" t="str">
        <f>$B$7&amp;"-4"</f>
        <v>J-4</v>
      </c>
      <c r="D10" s="68" t="str">
        <f t="shared" si="0"/>
        <v>J-4</v>
      </c>
      <c r="E10" s="450"/>
      <c r="F10" s="406"/>
      <c r="G10" s="242"/>
      <c r="H10" s="243">
        <v>1</v>
      </c>
      <c r="I10" s="71">
        <f>IF(H10="","",LARGE($I$7:I9,1)+IF(AND(H9="",H8=""),H7,IF(H9="",H8,H9)))</f>
        <v>21</v>
      </c>
      <c r="J10" s="234"/>
    </row>
    <row r="11" spans="2:10" ht="20.100000000000001" customHeight="1">
      <c r="B11" s="445" t="s">
        <v>41</v>
      </c>
      <c r="C11" s="60" t="str">
        <f>$B$11&amp;"-1"</f>
        <v>C-1</v>
      </c>
      <c r="D11" s="66" t="str">
        <f t="shared" si="0"/>
        <v>C-1</v>
      </c>
      <c r="E11" s="448" t="s">
        <v>28</v>
      </c>
      <c r="F11" s="451" t="s">
        <v>25</v>
      </c>
      <c r="G11" s="407" t="str">
        <f>D14&amp;" 大学新卒初任"</f>
        <v>C-4 大学新卒初任</v>
      </c>
      <c r="H11" s="236">
        <v>1</v>
      </c>
      <c r="I11" s="69">
        <f>IF(H11="","",LARGE($I$7:I10,1)+IF(AND(H10="",H9="",H8=""),H7,IF(AND(H10="",H9=""),H8,IF(H10="",H9,H10))))</f>
        <v>22</v>
      </c>
      <c r="J11" s="234"/>
    </row>
    <row r="12" spans="2:10" ht="20.100000000000001" customHeight="1">
      <c r="B12" s="446"/>
      <c r="C12" s="62" t="str">
        <f>$B$11&amp;"-2"</f>
        <v>C-2</v>
      </c>
      <c r="D12" s="67" t="str">
        <f t="shared" si="0"/>
        <v>C-2</v>
      </c>
      <c r="E12" s="449"/>
      <c r="F12" s="452"/>
      <c r="G12" s="408"/>
      <c r="H12" s="239">
        <v>1</v>
      </c>
      <c r="I12" s="70">
        <f>IF(H12="","",LARGE($I$7:I11,1)+IF(AND(H11="",H10="",H9=""),H8,IF(AND(H11="",H10=""),H9,IF(H11="",H10,H11))))</f>
        <v>23</v>
      </c>
      <c r="J12" s="234"/>
    </row>
    <row r="13" spans="2:10" ht="20.100000000000001" customHeight="1">
      <c r="B13" s="446"/>
      <c r="C13" s="62" t="str">
        <f>$B$11&amp;"-3"</f>
        <v>C-3</v>
      </c>
      <c r="D13" s="67" t="str">
        <f t="shared" si="0"/>
        <v>C-3</v>
      </c>
      <c r="E13" s="449"/>
      <c r="F13" s="452"/>
      <c r="G13" s="408"/>
      <c r="H13" s="239">
        <v>1</v>
      </c>
      <c r="I13" s="70">
        <f>IF(H13="","",LARGE($I$7:I12,1)+IF(AND(H12="",H11="",H10=""),H9,IF(AND(H12="",H11=""),H10,IF(H12="",H11,H12))))</f>
        <v>24</v>
      </c>
      <c r="J13" s="234"/>
    </row>
    <row r="14" spans="2:10" ht="20.100000000000001" customHeight="1" thickBot="1">
      <c r="B14" s="447"/>
      <c r="C14" s="64" t="str">
        <f>$B$11&amp;"-4"</f>
        <v>C-4</v>
      </c>
      <c r="D14" s="68" t="str">
        <f t="shared" si="0"/>
        <v>C-4</v>
      </c>
      <c r="E14" s="450"/>
      <c r="F14" s="453"/>
      <c r="G14" s="409"/>
      <c r="H14" s="243">
        <v>1</v>
      </c>
      <c r="I14" s="71">
        <f>IF(H14="","",LARGE($I$7:I13,1)+IF(AND(H13="",H12="",H11=""),H10,IF(AND(H13="",H12=""),H11,IF(H13="",H12,H13))))</f>
        <v>25</v>
      </c>
      <c r="J14" s="234"/>
    </row>
    <row r="15" spans="2:10" ht="20.100000000000001" customHeight="1">
      <c r="B15" s="445" t="s">
        <v>34</v>
      </c>
      <c r="C15" s="60" t="str">
        <f>$B$15&amp;"-1"</f>
        <v>L-1</v>
      </c>
      <c r="D15" s="66" t="str">
        <f t="shared" si="0"/>
        <v>L-1</v>
      </c>
      <c r="E15" s="448" t="s">
        <v>31</v>
      </c>
      <c r="F15" s="451" t="s">
        <v>39</v>
      </c>
      <c r="G15" s="244"/>
      <c r="H15" s="236">
        <v>1</v>
      </c>
      <c r="I15" s="69">
        <f>IF(H15="","",LARGE($I$7:I14,1)+IF(AND(H14="",H13="",H12=""),H11,IF(AND(H14="",H13=""),H12,IF(H14="",H13,H14))))</f>
        <v>26</v>
      </c>
      <c r="J15" s="234"/>
    </row>
    <row r="16" spans="2:10" ht="20.100000000000001" customHeight="1">
      <c r="B16" s="446"/>
      <c r="C16" s="62" t="str">
        <f>$B$15&amp;"-2"</f>
        <v>L-2</v>
      </c>
      <c r="D16" s="67" t="str">
        <f t="shared" si="0"/>
        <v>L-2</v>
      </c>
      <c r="E16" s="449"/>
      <c r="F16" s="452"/>
      <c r="G16" s="245"/>
      <c r="H16" s="239">
        <v>1</v>
      </c>
      <c r="I16" s="70">
        <f>IF(H16="","",LARGE($I$7:I15,1)+IF(AND(H15="",H14="",H13=""),H12,IF(AND(H15="",H14=""),H13,IF(H15="",H14,H15))))</f>
        <v>27</v>
      </c>
      <c r="J16" s="234"/>
    </row>
    <row r="17" spans="2:10" ht="20.100000000000001" customHeight="1">
      <c r="B17" s="446"/>
      <c r="C17" s="62" t="str">
        <f>$B$15&amp;"-3"</f>
        <v>L-3</v>
      </c>
      <c r="D17" s="67" t="str">
        <f t="shared" si="0"/>
        <v>L-3</v>
      </c>
      <c r="E17" s="449"/>
      <c r="F17" s="452"/>
      <c r="G17" s="245"/>
      <c r="H17" s="239">
        <v>1</v>
      </c>
      <c r="I17" s="70">
        <f>IF(H17="","",LARGE($I$7:I16,1)+IF(AND(H16="",H15="",H14=""),H13,IF(AND(H16="",H15=""),H14,IF(H16="",H15,H16))))</f>
        <v>28</v>
      </c>
      <c r="J17" s="234"/>
    </row>
    <row r="18" spans="2:10" ht="20.100000000000001" customHeight="1">
      <c r="B18" s="446"/>
      <c r="C18" s="62" t="str">
        <f>$B$15&amp;"-4"</f>
        <v>L-4</v>
      </c>
      <c r="D18" s="67" t="str">
        <f t="shared" si="0"/>
        <v>L-4</v>
      </c>
      <c r="E18" s="449"/>
      <c r="F18" s="452"/>
      <c r="G18" s="245"/>
      <c r="H18" s="239">
        <v>1</v>
      </c>
      <c r="I18" s="70">
        <f>IF(H18="","",LARGE($I$7:I17,1)+IF(AND(H17="",H16="",H15=""),H14,IF(AND(H17="",H16=""),H15,IF(H17="",H16,H17))))</f>
        <v>29</v>
      </c>
      <c r="J18" s="234"/>
    </row>
    <row r="19" spans="2:10" ht="20.100000000000001" customHeight="1" thickBot="1">
      <c r="B19" s="447"/>
      <c r="C19" s="64" t="str">
        <f>$B$15&amp;"-5"</f>
        <v>L-5</v>
      </c>
      <c r="D19" s="68" t="str">
        <f t="shared" si="0"/>
        <v/>
      </c>
      <c r="E19" s="450"/>
      <c r="F19" s="453"/>
      <c r="G19" s="246"/>
      <c r="H19" s="243"/>
      <c r="I19" s="71" t="str">
        <f>IF(H19="","",LARGE($I$7:I18,1)+IF(AND(H18="",H17="",H16=""),H15,IF(AND(H18="",H17=""),H16,IF(H18="",H17,H18))))</f>
        <v/>
      </c>
      <c r="J19" s="234"/>
    </row>
    <row r="20" spans="2:10" ht="20.100000000000001" customHeight="1">
      <c r="B20" s="454" t="s">
        <v>26</v>
      </c>
      <c r="C20" s="60" t="str">
        <f>$B$20&amp;"-1"</f>
        <v>S-1</v>
      </c>
      <c r="D20" s="61" t="str">
        <f t="shared" si="0"/>
        <v>S-1</v>
      </c>
      <c r="E20" s="66"/>
      <c r="F20" s="460" t="s">
        <v>32</v>
      </c>
      <c r="G20" s="463" t="s">
        <v>40</v>
      </c>
      <c r="H20" s="425">
        <v>2</v>
      </c>
      <c r="I20" s="69">
        <f>IF(H20="","",LARGE($I$7:I19,1)+IF(AND(H19="",H18="",H17=""),H16,IF(AND(H19="",H18=""),H17,IF(H19="",H18,H19))))</f>
        <v>30</v>
      </c>
      <c r="J20" s="234"/>
    </row>
    <row r="21" spans="2:10" ht="20.100000000000001" customHeight="1">
      <c r="B21" s="455"/>
      <c r="C21" s="62" t="str">
        <f>$B$20&amp;"-2"</f>
        <v>S-2</v>
      </c>
      <c r="D21" s="63" t="str">
        <f t="shared" si="0"/>
        <v>S-2</v>
      </c>
      <c r="E21" s="67"/>
      <c r="F21" s="461"/>
      <c r="G21" s="464"/>
      <c r="H21" s="426">
        <v>2</v>
      </c>
      <c r="I21" s="70">
        <f>IF(H21="","",LARGE($I$7:I20,1)+IF(AND(H20="",H19="",H18=""),H17,IF(AND(H20="",H19=""),H18,IF(H20="",H19,H20))))</f>
        <v>32</v>
      </c>
      <c r="J21" s="234"/>
    </row>
    <row r="22" spans="2:10" ht="20.100000000000001" customHeight="1">
      <c r="B22" s="455"/>
      <c r="C22" s="62" t="str">
        <f>$B$20&amp;"-3"</f>
        <v>S-3</v>
      </c>
      <c r="D22" s="63" t="str">
        <f t="shared" si="0"/>
        <v>S-3</v>
      </c>
      <c r="E22" s="67"/>
      <c r="F22" s="461"/>
      <c r="G22" s="464"/>
      <c r="H22" s="426">
        <v>2</v>
      </c>
      <c r="I22" s="70">
        <f>IF(H22="","",LARGE($I$7:I21,1)+IF(AND(H21="",H20="",H19=""),H18,IF(AND(H21="",H20=""),H19,IF(H21="",H20,H21))))</f>
        <v>34</v>
      </c>
      <c r="J22" s="234"/>
    </row>
    <row r="23" spans="2:10" ht="20.100000000000001" customHeight="1">
      <c r="B23" s="455"/>
      <c r="C23" s="62" t="str">
        <f>$B$20&amp;"-4"</f>
        <v>S-4</v>
      </c>
      <c r="D23" s="63" t="str">
        <f t="shared" si="0"/>
        <v>S-4</v>
      </c>
      <c r="E23" s="67"/>
      <c r="F23" s="461"/>
      <c r="G23" s="464"/>
      <c r="H23" s="426">
        <v>2</v>
      </c>
      <c r="I23" s="70">
        <f>IF(H23="","",LARGE($I$7:I22,1)+IF(AND(H22="",H21="",H20=""),H19,IF(AND(H22="",H21=""),H20,IF(H22="",H21,H22))))</f>
        <v>36</v>
      </c>
      <c r="J23" s="234"/>
    </row>
    <row r="24" spans="2:10" ht="20.100000000000001" customHeight="1" thickBot="1">
      <c r="B24" s="456"/>
      <c r="C24" s="64" t="str">
        <f>$B$20&amp;"-5"</f>
        <v>S-5</v>
      </c>
      <c r="D24" s="65" t="str">
        <f t="shared" si="0"/>
        <v>S-5</v>
      </c>
      <c r="E24" s="68"/>
      <c r="F24" s="462"/>
      <c r="G24" s="465"/>
      <c r="H24" s="427">
        <v>2</v>
      </c>
      <c r="I24" s="71">
        <f>IF(H24="","",LARGE($I$7:I23,1)+IF(AND(H23="",H22="",H21=""),H20,IF(AND(H23="",H22=""),H21,IF(H23="",H22,H23))))</f>
        <v>38</v>
      </c>
      <c r="J24" s="234"/>
    </row>
    <row r="25" spans="2:10" ht="20.100000000000001" customHeight="1">
      <c r="B25" s="454" t="s">
        <v>23</v>
      </c>
      <c r="C25" s="60" t="str">
        <f>$B$25&amp;"-1"</f>
        <v>M-1</v>
      </c>
      <c r="D25" s="61" t="str">
        <f t="shared" si="0"/>
        <v>M-1</v>
      </c>
      <c r="E25" s="61"/>
      <c r="F25" s="66"/>
      <c r="G25" s="463" t="s">
        <v>30</v>
      </c>
      <c r="H25" s="425">
        <v>2</v>
      </c>
      <c r="I25" s="69">
        <f>IF(H25="","",LARGE($I$7:I24,1)+IF(AND(H24="",H23="",H22=""),H21,IF(AND(H24="",H23=""),H22,IF(H24="",H23,H24))))</f>
        <v>40</v>
      </c>
      <c r="J25" s="234"/>
    </row>
    <row r="26" spans="2:10" ht="20.100000000000001" customHeight="1">
      <c r="B26" s="455"/>
      <c r="C26" s="62" t="str">
        <f>$B$25&amp;"-2"</f>
        <v>M-2</v>
      </c>
      <c r="D26" s="63" t="str">
        <f t="shared" si="0"/>
        <v>M-2</v>
      </c>
      <c r="E26" s="63"/>
      <c r="F26" s="67"/>
      <c r="G26" s="464"/>
      <c r="H26" s="426">
        <v>2</v>
      </c>
      <c r="I26" s="70">
        <f>IF(H26="","",LARGE($I$7:I25,1)+IF(AND(H25="",H24="",H23=""),H22,IF(AND(H25="",H24=""),H23,IF(H25="",H24,H25))))</f>
        <v>42</v>
      </c>
      <c r="J26" s="234"/>
    </row>
    <row r="27" spans="2:10" ht="20.100000000000001" customHeight="1">
      <c r="B27" s="455"/>
      <c r="C27" s="62" t="str">
        <f>$B$25&amp;"-3"</f>
        <v>M-3</v>
      </c>
      <c r="D27" s="63" t="str">
        <f t="shared" si="0"/>
        <v>M-3</v>
      </c>
      <c r="E27" s="63"/>
      <c r="F27" s="67"/>
      <c r="G27" s="464"/>
      <c r="H27" s="426">
        <v>2</v>
      </c>
      <c r="I27" s="70">
        <f>IF(H27="","",LARGE($I$7:I26,1)+IF(AND(H26="",H25="",H24=""),H23,IF(AND(H26="",H25=""),H24,IF(H26="",H25,H26))))</f>
        <v>44</v>
      </c>
      <c r="J27" s="234"/>
    </row>
    <row r="28" spans="2:10" ht="20.100000000000001" customHeight="1">
      <c r="B28" s="455"/>
      <c r="C28" s="62" t="str">
        <f>$B$25&amp;"-4"</f>
        <v>M-4</v>
      </c>
      <c r="D28" s="63" t="str">
        <f t="shared" si="0"/>
        <v>M-4</v>
      </c>
      <c r="E28" s="63"/>
      <c r="F28" s="67"/>
      <c r="G28" s="464"/>
      <c r="H28" s="426">
        <v>2</v>
      </c>
      <c r="I28" s="70">
        <f>IF(H28="","",LARGE($I$7:I27,1)+IF(AND(H27="",H26="",H25=""),H24,IF(AND(H27="",H26=""),H25,IF(H27="",H26,H27))))</f>
        <v>46</v>
      </c>
      <c r="J28" s="234"/>
    </row>
    <row r="29" spans="2:10" ht="20.100000000000001" customHeight="1" thickBot="1">
      <c r="B29" s="456"/>
      <c r="C29" s="64" t="str">
        <f>$B$25&amp;"-5"</f>
        <v>M-5</v>
      </c>
      <c r="D29" s="65" t="str">
        <f t="shared" si="0"/>
        <v/>
      </c>
      <c r="E29" s="65"/>
      <c r="F29" s="68"/>
      <c r="G29" s="465"/>
      <c r="H29" s="427"/>
      <c r="I29" s="71" t="str">
        <f>IF(H29="","",LARGE($I$7:I28,1)+IF(AND(H28="",H27="",H26=""),H25,IF(AND(H28="",H27=""),H26,IF(H28="",H27,H28))))</f>
        <v/>
      </c>
      <c r="J29" s="234"/>
    </row>
    <row r="30" spans="2:10" ht="20.100000000000001" customHeight="1">
      <c r="B30" s="454" t="s">
        <v>33</v>
      </c>
      <c r="C30" s="60" t="str">
        <f>$B$30&amp;"-1"</f>
        <v>E-1</v>
      </c>
      <c r="D30" s="61" t="str">
        <f t="shared" si="0"/>
        <v>E-1</v>
      </c>
      <c r="E30" s="61"/>
      <c r="F30" s="66"/>
      <c r="G30" s="463" t="s">
        <v>43</v>
      </c>
      <c r="H30" s="425">
        <v>2</v>
      </c>
      <c r="I30" s="69">
        <f>IF(H30="","",LARGE($I$7:I29,1)+IF(AND(H29="",H28="",H27=""),H26,IF(AND(H29="",H28=""),H27,IF(H29="",H28,H29))))</f>
        <v>48</v>
      </c>
      <c r="J30" s="234"/>
    </row>
    <row r="31" spans="2:10" ht="20.100000000000001" customHeight="1">
      <c r="B31" s="455"/>
      <c r="C31" s="62" t="str">
        <f>$B$30&amp;"-2"</f>
        <v>E-2</v>
      </c>
      <c r="D31" s="63" t="str">
        <f t="shared" si="0"/>
        <v>E-2</v>
      </c>
      <c r="E31" s="63"/>
      <c r="F31" s="67"/>
      <c r="G31" s="464"/>
      <c r="H31" s="426">
        <v>2</v>
      </c>
      <c r="I31" s="70">
        <f>IF(H31="","",LARGE($I$7:I30,1)+IF(AND(H30="",H29="",H28=""),H27,IF(AND(H30="",H29=""),H28,IF(H30="",H29,H30))))</f>
        <v>50</v>
      </c>
      <c r="J31" s="234"/>
    </row>
    <row r="32" spans="2:10" ht="20.100000000000001" customHeight="1">
      <c r="B32" s="455"/>
      <c r="C32" s="62" t="str">
        <f>$B$30&amp;"-3"</f>
        <v>E-3</v>
      </c>
      <c r="D32" s="63" t="str">
        <f t="shared" si="0"/>
        <v>E-3</v>
      </c>
      <c r="E32" s="63"/>
      <c r="F32" s="67"/>
      <c r="G32" s="464"/>
      <c r="H32" s="426" t="s">
        <v>53</v>
      </c>
      <c r="I32" s="70">
        <f>IF(H32="","",LARGE($I$7:I31,1)+IF(AND(H31="",H30="",H29=""),H28,IF(AND(H31="",H30=""),H29,IF(H31="",H30,H31))))</f>
        <v>52</v>
      </c>
      <c r="J32" s="234"/>
    </row>
    <row r="33" spans="2:10" ht="20.100000000000001" customHeight="1">
      <c r="B33" s="455"/>
      <c r="C33" s="62" t="str">
        <f>$B$30&amp;"-4"</f>
        <v>E-4</v>
      </c>
      <c r="D33" s="63" t="str">
        <f t="shared" si="0"/>
        <v/>
      </c>
      <c r="E33" s="63"/>
      <c r="F33" s="67"/>
      <c r="G33" s="464"/>
      <c r="H33" s="426"/>
      <c r="I33" s="70" t="str">
        <f>IF(H33="","",LARGE($I$7:I32,1)+IF(AND(H32="",H31="",H30=""),H29,IF(AND(H32="",H31=""),H30,IF(H32="",H31,H32))))</f>
        <v/>
      </c>
      <c r="J33" s="234"/>
    </row>
    <row r="34" spans="2:10" ht="20.100000000000001" customHeight="1" thickBot="1">
      <c r="B34" s="456"/>
      <c r="C34" s="64" t="str">
        <f>$B$30&amp;"-5"</f>
        <v>E-5</v>
      </c>
      <c r="D34" s="65" t="str">
        <f t="shared" si="0"/>
        <v/>
      </c>
      <c r="E34" s="65"/>
      <c r="F34" s="68"/>
      <c r="G34" s="465"/>
      <c r="H34" s="427"/>
      <c r="I34" s="71" t="str">
        <f>IF(H34="","",LARGE($I$7:I33,1)+IF(AND(H33="",H32="",H31=""),H30,IF(AND(H33="",H32=""),H31,IF(H33="",H32,H33))))</f>
        <v/>
      </c>
      <c r="J34" s="234"/>
    </row>
    <row r="35" spans="2:10" ht="20.100000000000001" customHeight="1">
      <c r="B35" s="454" t="s">
        <v>52</v>
      </c>
      <c r="C35" s="60" t="str">
        <f>$B$35&amp;"-1"</f>
        <v>X-1</v>
      </c>
      <c r="D35" s="61" t="str">
        <f t="shared" si="0"/>
        <v/>
      </c>
      <c r="E35" s="428" t="s">
        <v>54</v>
      </c>
      <c r="F35" s="66"/>
      <c r="G35" s="457"/>
      <c r="H35" s="425"/>
      <c r="I35" s="69" t="str">
        <f>IF(H35="","",LARGE($I$7:I34,1)+IF(AND(H34="",H33="",H32=""),H31,IF(AND(H34="",H33=""),H32,IF(H34="",H33,H34))))</f>
        <v/>
      </c>
      <c r="J35" s="234"/>
    </row>
    <row r="36" spans="2:10" ht="20.100000000000001" customHeight="1">
      <c r="B36" s="455"/>
      <c r="C36" s="62" t="str">
        <f>$B$35&amp;"-2"</f>
        <v>X-2</v>
      </c>
      <c r="D36" s="63" t="str">
        <f t="shared" si="0"/>
        <v/>
      </c>
      <c r="E36" s="429"/>
      <c r="F36" s="67"/>
      <c r="G36" s="458"/>
      <c r="H36" s="426"/>
      <c r="I36" s="70" t="str">
        <f>IF(H36="","",LARGE($I$7:I35,1)+IF(AND(H35="",H34="",H33=""),H32,IF(AND(H35="",H34=""),H33,IF(H35="",H34,H35))))</f>
        <v/>
      </c>
      <c r="J36" s="234"/>
    </row>
    <row r="37" spans="2:10" ht="20.100000000000001" customHeight="1">
      <c r="B37" s="455"/>
      <c r="C37" s="62" t="str">
        <f>$B$35&amp;"-3"</f>
        <v>X-3</v>
      </c>
      <c r="D37" s="63" t="str">
        <f t="shared" si="0"/>
        <v/>
      </c>
      <c r="E37" s="430"/>
      <c r="F37" s="67"/>
      <c r="G37" s="458"/>
      <c r="H37" s="426"/>
      <c r="I37" s="70" t="str">
        <f>IF(H37="","",LARGE($I$7:I36,1)+IF(AND(H36="",H35="",H34=""),H33,IF(AND(H36="",H35=""),H34,IF(H36="",H35,H36))))</f>
        <v/>
      </c>
      <c r="J37" s="234"/>
    </row>
    <row r="38" spans="2:10" ht="20.100000000000001" customHeight="1">
      <c r="B38" s="455"/>
      <c r="C38" s="62" t="str">
        <f>$B$35&amp;"-4"</f>
        <v>X-4</v>
      </c>
      <c r="D38" s="63" t="str">
        <f t="shared" si="0"/>
        <v/>
      </c>
      <c r="E38" s="63"/>
      <c r="F38" s="67"/>
      <c r="G38" s="458"/>
      <c r="H38" s="426"/>
      <c r="I38" s="70" t="str">
        <f>IF(H38="","",LARGE($I$7:I37,1)+IF(AND(H37="",H36="",H35=""),H34,IF(AND(H37="",H36=""),H35,IF(H37="",H36,H37))))</f>
        <v/>
      </c>
      <c r="J38" s="234"/>
    </row>
    <row r="39" spans="2:10" ht="20.100000000000001" customHeight="1" thickBot="1">
      <c r="B39" s="456"/>
      <c r="C39" s="64" t="str">
        <f>$B$35&amp;"-5"</f>
        <v>X-5</v>
      </c>
      <c r="D39" s="65" t="str">
        <f t="shared" si="0"/>
        <v/>
      </c>
      <c r="E39" s="65"/>
      <c r="F39" s="68"/>
      <c r="G39" s="459"/>
      <c r="H39" s="427"/>
      <c r="I39" s="71" t="str">
        <f>IF(H39="","",LARGE($I$7:I38,1)+IF(AND(H38="",H37="",H36=""),H35,IF(AND(H38="",H37=""),H36,IF(H38="",H37,H38))))</f>
        <v/>
      </c>
      <c r="J39" s="234"/>
    </row>
    <row r="40" spans="2:10" ht="27.75" customHeight="1">
      <c r="J40" s="234"/>
    </row>
    <row r="41" spans="2:10">
      <c r="J41" s="234"/>
    </row>
    <row r="42" spans="2:10">
      <c r="J42" s="234"/>
    </row>
    <row r="43" spans="2:10">
      <c r="J43" s="234"/>
    </row>
    <row r="44" spans="2:10">
      <c r="J44" s="234"/>
    </row>
    <row r="45" spans="2:10">
      <c r="J45" s="234"/>
    </row>
    <row r="46" spans="2:10">
      <c r="J46" s="234"/>
    </row>
    <row r="47" spans="2:10">
      <c r="J47" s="234"/>
    </row>
  </sheetData>
  <sheetProtection algorithmName="SHA-512" hashValue="o75WDEY0SGETCv6S2+fUX8Psdm7atInDYAkhAfDd9io7yOm2oCcFcWfzhiRbVC+L7CX7gmMMasqWUMOmzNueHw==" saltValue="NU/S9iYB+tE7lMKQcHwrHQ==" spinCount="100000" sheet="1" objects="1" scenarios="1"/>
  <mergeCells count="17">
    <mergeCell ref="B35:B39"/>
    <mergeCell ref="G35:G39"/>
    <mergeCell ref="B20:B24"/>
    <mergeCell ref="F20:F24"/>
    <mergeCell ref="G20:G24"/>
    <mergeCell ref="B25:B29"/>
    <mergeCell ref="G25:G29"/>
    <mergeCell ref="B30:B34"/>
    <mergeCell ref="G30:G34"/>
    <mergeCell ref="B15:B19"/>
    <mergeCell ref="E15:E19"/>
    <mergeCell ref="F15:F19"/>
    <mergeCell ref="B7:B10"/>
    <mergeCell ref="E7:E10"/>
    <mergeCell ref="B11:B14"/>
    <mergeCell ref="E11:E14"/>
    <mergeCell ref="F11:F14"/>
  </mergeCells>
  <phoneticPr fontId="6"/>
  <pageMargins left="0.70866141732283472" right="0.70866141732283472" top="0.74803149606299213" bottom="0.74803149606299213" header="0.31496062992125984" footer="0.31496062992125984"/>
  <pageSetup paperSize="9" scale="7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C414-D12A-4E9A-AB7A-1A7B4B4BF0C8}">
  <sheetPr>
    <tabColor rgb="FF00FFFF"/>
  </sheetPr>
  <dimension ref="B1:U47"/>
  <sheetViews>
    <sheetView showGridLines="0" zoomScaleNormal="100" workbookViewId="0">
      <selection activeCell="M11" sqref="M11"/>
    </sheetView>
  </sheetViews>
  <sheetFormatPr defaultColWidth="9" defaultRowHeight="13.2"/>
  <cols>
    <col min="1" max="1" width="2.33203125" style="1" customWidth="1"/>
    <col min="2" max="5" width="6.88671875" style="1" customWidth="1"/>
    <col min="6" max="6" width="3.109375" style="1" customWidth="1"/>
    <col min="7" max="7" width="19.33203125" style="1" customWidth="1"/>
    <col min="8" max="8" width="14.21875" style="1" customWidth="1"/>
    <col min="9" max="9" width="11" style="1" customWidth="1"/>
    <col min="10" max="10" width="18.33203125" style="1" customWidth="1"/>
    <col min="11" max="11" width="4.44140625" style="1" customWidth="1"/>
    <col min="12" max="16" width="12.6640625" style="1" customWidth="1"/>
    <col min="17" max="17" width="15.44140625" style="1" customWidth="1"/>
    <col min="18" max="19" width="4.88671875" style="1" customWidth="1"/>
    <col min="20" max="16384" width="9" style="1"/>
  </cols>
  <sheetData>
    <row r="1" spans="2:21" ht="28.5" customHeight="1"/>
    <row r="2" spans="2:21" ht="28.5" customHeight="1">
      <c r="U2" s="24" t="s">
        <v>2</v>
      </c>
    </row>
    <row r="3" spans="2:21" ht="33" customHeight="1">
      <c r="B3" s="23" t="s">
        <v>249</v>
      </c>
      <c r="U3" s="234" t="s">
        <v>3</v>
      </c>
    </row>
    <row r="4" spans="2:21" ht="16.5" customHeight="1" thickBot="1">
      <c r="F4" s="24"/>
      <c r="G4" s="24"/>
      <c r="H4" s="24"/>
      <c r="I4" s="24"/>
      <c r="J4" s="24"/>
      <c r="K4" s="24"/>
      <c r="L4" s="24"/>
      <c r="M4" s="247"/>
      <c r="N4" s="247"/>
      <c r="O4" s="247"/>
      <c r="P4" s="24"/>
      <c r="Q4" s="10" t="s">
        <v>189</v>
      </c>
    </row>
    <row r="5" spans="2:21" ht="24.9" customHeight="1" thickBot="1">
      <c r="B5" s="248" t="s">
        <v>190</v>
      </c>
      <c r="F5" s="234"/>
      <c r="G5" s="8" t="s">
        <v>191</v>
      </c>
      <c r="H5" s="234"/>
      <c r="I5" s="234"/>
      <c r="J5" s="249" t="s">
        <v>2</v>
      </c>
      <c r="K5" s="234"/>
      <c r="L5" s="8" t="s">
        <v>192</v>
      </c>
      <c r="P5" s="72"/>
      <c r="Q5" s="250">
        <v>0.5</v>
      </c>
    </row>
    <row r="6" spans="2:21" ht="26.25" customHeight="1" thickBot="1">
      <c r="B6" s="251" t="s">
        <v>193</v>
      </c>
      <c r="C6" s="21" t="s">
        <v>24</v>
      </c>
      <c r="D6" s="252" t="s">
        <v>48</v>
      </c>
      <c r="E6" s="252" t="s">
        <v>49</v>
      </c>
      <c r="F6" s="234"/>
      <c r="G6" s="253" t="s">
        <v>194</v>
      </c>
      <c r="H6" s="254" t="s">
        <v>195</v>
      </c>
      <c r="I6" s="255" t="s">
        <v>196</v>
      </c>
      <c r="J6" s="256" t="s">
        <v>197</v>
      </c>
      <c r="K6" s="234"/>
      <c r="L6" s="257" t="s">
        <v>198</v>
      </c>
      <c r="M6" s="258" t="s">
        <v>199</v>
      </c>
      <c r="N6" s="258" t="s">
        <v>200</v>
      </c>
      <c r="O6" s="259" t="s">
        <v>201</v>
      </c>
      <c r="P6" s="260" t="s">
        <v>202</v>
      </c>
      <c r="Q6" s="261" t="s">
        <v>203</v>
      </c>
      <c r="R6" s="234"/>
      <c r="S6" s="234"/>
    </row>
    <row r="7" spans="2:21" ht="20.100000000000001" customHeight="1" thickBot="1">
      <c r="B7" s="262" t="str">
        <f>IF('1.制度のフレーム設計'!$B7="","",'1.制度のフレーム設計'!$B7)</f>
        <v>J</v>
      </c>
      <c r="C7" s="263" t="str">
        <f>IF('1.制度のフレーム設計'!$D7="","",'1.制度のフレーム設計'!$D7)</f>
        <v>J-1</v>
      </c>
      <c r="D7" s="263">
        <f>IF('1.制度のフレーム設計'!$H7="","",'1.制度のフレーム設計'!$H7)</f>
        <v>1</v>
      </c>
      <c r="E7" s="264">
        <f>IF('1.制度のフレーム設計'!$I7="","",'1.制度のフレーム設計'!$I7)</f>
        <v>18</v>
      </c>
      <c r="F7" s="234"/>
      <c r="G7" s="265" t="s">
        <v>204</v>
      </c>
      <c r="H7" s="266">
        <v>193400</v>
      </c>
      <c r="I7" s="267">
        <v>5000</v>
      </c>
      <c r="J7" s="268">
        <f>IF($H7="","",$H7-$I7)</f>
        <v>188400</v>
      </c>
      <c r="K7" s="234"/>
      <c r="L7" s="269">
        <f>IF($J7="","",IF($J11="","",$J11-$J7))</f>
        <v>45700</v>
      </c>
      <c r="M7" s="270">
        <v>0.15</v>
      </c>
      <c r="N7" s="270">
        <v>0.3</v>
      </c>
      <c r="O7" s="271">
        <v>0.55000000000000004</v>
      </c>
      <c r="P7" s="272">
        <v>15</v>
      </c>
      <c r="Q7" s="273">
        <v>45</v>
      </c>
      <c r="R7" s="234"/>
      <c r="S7" s="234"/>
    </row>
    <row r="8" spans="2:21" ht="20.100000000000001" customHeight="1" thickBot="1">
      <c r="B8" s="274"/>
      <c r="C8" s="275" t="str">
        <f>IF('1.制度のフレーム設計'!$D8="","",'1.制度のフレーム設計'!$D8)</f>
        <v>J-2</v>
      </c>
      <c r="D8" s="276">
        <f>IF('1.制度のフレーム設計'!$H8="","",'1.制度のフレーム設計'!$H8)</f>
        <v>1</v>
      </c>
      <c r="E8" s="277">
        <f>IF('1.制度のフレーム設計'!$I8="","",'1.制度のフレーム設計'!$I8)</f>
        <v>19</v>
      </c>
      <c r="F8" s="234"/>
      <c r="G8" s="278" t="s">
        <v>205</v>
      </c>
      <c r="H8" s="279">
        <f>IF($J7="",0,SUM($D$7:$D10))</f>
        <v>4</v>
      </c>
      <c r="I8" s="466" t="s">
        <v>206</v>
      </c>
      <c r="J8" s="280"/>
      <c r="K8" s="234"/>
      <c r="L8" s="281">
        <f>IF($L7="","",$M8*$M10+$N8*N10+$O8*$O10)</f>
        <v>46000</v>
      </c>
      <c r="M8" s="282">
        <f>IF($J11="","",IF($J7="","",ROUND($L7*$M7/$M10,-3)))</f>
        <v>7000</v>
      </c>
      <c r="N8" s="283">
        <f>IF($J7="","",ROUND($L7*$N7/$N10,-2))</f>
        <v>4600</v>
      </c>
      <c r="O8" s="284">
        <f>IF($J7="","",ROUND($L7*$O7/$O10,-2))</f>
        <v>6300</v>
      </c>
      <c r="P8" s="285"/>
      <c r="Q8" s="286" t="s">
        <v>207</v>
      </c>
      <c r="R8" s="234"/>
      <c r="S8" s="234"/>
    </row>
    <row r="9" spans="2:21" ht="20.100000000000001" customHeight="1" thickBot="1">
      <c r="B9" s="274"/>
      <c r="C9" s="275" t="str">
        <f>IF('1.制度のフレーム設計'!$D9="","",'1.制度のフレーム設計'!$D9)</f>
        <v>J-3</v>
      </c>
      <c r="D9" s="276">
        <f>IF('1.制度のフレーム設計'!$H9="","",'1.制度のフレーム設計'!$H9)</f>
        <v>1</v>
      </c>
      <c r="E9" s="287">
        <f>IF('1.制度のフレーム設計'!$I9="","",'1.制度のフレーム設計'!$I9)</f>
        <v>20</v>
      </c>
      <c r="F9" s="234"/>
      <c r="G9" s="288" t="s">
        <v>208</v>
      </c>
      <c r="H9" s="289">
        <f>IF($J7="","",IF($J11="","",($J11-$J7)/$H8))</f>
        <v>11425</v>
      </c>
      <c r="I9" s="467"/>
      <c r="J9" s="290"/>
      <c r="K9" s="234"/>
      <c r="L9" s="291">
        <f>IF($L7="","",$L7-$L8)</f>
        <v>-300</v>
      </c>
      <c r="M9" s="469" t="s">
        <v>209</v>
      </c>
      <c r="N9" s="470"/>
      <c r="O9" s="471"/>
      <c r="P9" s="292"/>
      <c r="Q9" s="293">
        <f>IF($O8="","",$O8*$Q$5)</f>
        <v>3150</v>
      </c>
      <c r="R9" s="234"/>
      <c r="S9" s="234"/>
    </row>
    <row r="10" spans="2:21" ht="20.100000000000001" customHeight="1" thickBot="1">
      <c r="B10" s="274"/>
      <c r="C10" s="294" t="str">
        <f>IF('1.制度のフレーム設計'!$D10="","",'1.制度のフレーム設計'!$D10)</f>
        <v>J-4</v>
      </c>
      <c r="D10" s="295">
        <f>IF('1.制度のフレーム設計'!$H10="","",'1.制度のフレーム設計'!$H10)</f>
        <v>1</v>
      </c>
      <c r="E10" s="296">
        <f>IF('1.制度のフレーム設計'!$I10="","",'1.制度のフレーム設計'!$I10)</f>
        <v>21</v>
      </c>
      <c r="F10" s="234"/>
      <c r="G10" s="288"/>
      <c r="H10" s="289"/>
      <c r="I10" s="468"/>
      <c r="J10" s="297"/>
      <c r="K10" s="234"/>
      <c r="L10" s="298" t="s">
        <v>210</v>
      </c>
      <c r="M10" s="299">
        <f>IF($J11="",0,1)</f>
        <v>1</v>
      </c>
      <c r="N10" s="299">
        <f>IF($J7="",0,SUM($D$7:$D10)-1)</f>
        <v>3</v>
      </c>
      <c r="O10" s="300">
        <f>IF($J7="",0,SUM($D$7:$D10))</f>
        <v>4</v>
      </c>
      <c r="P10" s="301"/>
      <c r="Q10" s="302"/>
      <c r="R10" s="234"/>
      <c r="S10" s="234"/>
    </row>
    <row r="11" spans="2:21" ht="20.100000000000001" customHeight="1" thickBot="1">
      <c r="B11" s="262" t="str">
        <f>IF('1.制度のフレーム設計'!$B11="","",'1.制度のフレーム設計'!$B11)</f>
        <v>C</v>
      </c>
      <c r="C11" s="263" t="str">
        <f>IF('1.制度のフレーム設計'!$D11="","",'1.制度のフレーム設計'!$D11)</f>
        <v>C-1</v>
      </c>
      <c r="D11" s="303">
        <f>IF('1.制度のフレーム設計'!$H11="","",'1.制度のフレーム設計'!$H11)</f>
        <v>1</v>
      </c>
      <c r="E11" s="304">
        <f>IF('1.制度のフレーム設計'!$I11="","",'1.制度のフレーム設計'!$I11)</f>
        <v>22</v>
      </c>
      <c r="F11" s="234"/>
      <c r="G11" s="305" t="s">
        <v>211</v>
      </c>
      <c r="H11" s="266">
        <v>239100</v>
      </c>
      <c r="I11" s="267">
        <v>5000</v>
      </c>
      <c r="J11" s="268">
        <f>IF($H11="","",$H11-$I11)</f>
        <v>234100</v>
      </c>
      <c r="K11" s="234"/>
      <c r="L11" s="269">
        <f>IF($J11="","",IF($J15="","",$J15-$J11))</f>
        <v>34900</v>
      </c>
      <c r="M11" s="306">
        <v>0.2</v>
      </c>
      <c r="N11" s="306">
        <v>0.3</v>
      </c>
      <c r="O11" s="307">
        <v>0.5</v>
      </c>
      <c r="P11" s="308">
        <v>20</v>
      </c>
      <c r="Q11" s="309">
        <v>50</v>
      </c>
      <c r="R11" s="234"/>
      <c r="S11" s="234"/>
    </row>
    <row r="12" spans="2:21" ht="20.100000000000001" customHeight="1" thickBot="1">
      <c r="B12" s="274"/>
      <c r="C12" s="275" t="str">
        <f>IF('1.制度のフレーム設計'!$D12="","",'1.制度のフレーム設計'!$D12)</f>
        <v>C-2</v>
      </c>
      <c r="D12" s="276">
        <f>IF('1.制度のフレーム設計'!$H12="","",'1.制度のフレーム設計'!$H12)</f>
        <v>1</v>
      </c>
      <c r="E12" s="287">
        <f>IF('1.制度のフレーム設計'!$I12="","",'1.制度のフレーム設計'!$I12)</f>
        <v>23</v>
      </c>
      <c r="F12" s="234"/>
      <c r="G12" s="278" t="s">
        <v>205</v>
      </c>
      <c r="H12" s="310">
        <f>IF($J11="","",SUM($D$7:$D14)-SUM($D$7:$D10))</f>
        <v>4</v>
      </c>
      <c r="I12" s="472" t="s">
        <v>206</v>
      </c>
      <c r="J12" s="280"/>
      <c r="K12" s="234"/>
      <c r="L12" s="281">
        <f>IF($L11="","",$M12*$M14+$N12*N14+$O12*$O14)</f>
        <v>35100</v>
      </c>
      <c r="M12" s="282">
        <f>IF($J15="","",IF($J11="","",IF(AND($J11&gt;0,$J15=""),ROUND($M8*1.2,-3),ROUND($L11*$M11/$M14,-3))))</f>
        <v>7000</v>
      </c>
      <c r="N12" s="283">
        <f>IF($J11="","",IF(AND($J11&gt;0,$J15=""),ROUND($N8*$O$40,-2),ROUND($L11*$N11/$N14,-2)))</f>
        <v>3500</v>
      </c>
      <c r="O12" s="284">
        <f>IF($J11="","",IF(AND($J11&gt;0,$J15=""),ROUND($O8*$O$40,-2),ROUND($L11*$O11/$O14,-2)))</f>
        <v>4400</v>
      </c>
      <c r="P12" s="285"/>
      <c r="Q12" s="286" t="s">
        <v>207</v>
      </c>
      <c r="R12" s="234"/>
      <c r="S12" s="234"/>
    </row>
    <row r="13" spans="2:21" ht="20.100000000000001" customHeight="1" thickBot="1">
      <c r="B13" s="274"/>
      <c r="C13" s="275" t="str">
        <f>IF('1.制度のフレーム設計'!$D13="","",'1.制度のフレーム設計'!$D13)</f>
        <v>C-3</v>
      </c>
      <c r="D13" s="276">
        <f>IF('1.制度のフレーム設計'!$H13="","",'1.制度のフレーム設計'!$H13)</f>
        <v>1</v>
      </c>
      <c r="E13" s="287">
        <f>IF('1.制度のフレーム設計'!$I13="","",'1.制度のフレーム設計'!$I13)</f>
        <v>24</v>
      </c>
      <c r="F13" s="234"/>
      <c r="G13" s="311" t="s">
        <v>208</v>
      </c>
      <c r="H13" s="293">
        <f>IF($J11="","",IF($J15="","",($J15-$J11)/$H12))</f>
        <v>8725</v>
      </c>
      <c r="I13" s="473"/>
      <c r="J13" s="290"/>
      <c r="K13" s="234"/>
      <c r="L13" s="312">
        <f>IF($L11="","",$L11-$L12)</f>
        <v>-200</v>
      </c>
      <c r="M13" s="469" t="s">
        <v>209</v>
      </c>
      <c r="N13" s="470"/>
      <c r="O13" s="471"/>
      <c r="P13" s="292"/>
      <c r="Q13" s="293">
        <f>IF($O12="","",$O12*$Q$5)</f>
        <v>2200</v>
      </c>
      <c r="R13" s="234"/>
      <c r="S13" s="234"/>
    </row>
    <row r="14" spans="2:21" ht="20.100000000000001" customHeight="1" thickBot="1">
      <c r="B14" s="313"/>
      <c r="C14" s="314" t="str">
        <f>IF('1.制度のフレーム設計'!$D14="","",'1.制度のフレーム設計'!$D14)</f>
        <v>C-4</v>
      </c>
      <c r="D14" s="315">
        <f>IF('1.制度のフレーム設計'!$H14="","",'1.制度のフレーム設計'!$H14)</f>
        <v>1</v>
      </c>
      <c r="E14" s="316">
        <f>IF('1.制度のフレーム設計'!$I14="","",'1.制度のフレーム設計'!$I14)</f>
        <v>25</v>
      </c>
      <c r="F14" s="234"/>
      <c r="G14" s="288"/>
      <c r="H14" s="310"/>
      <c r="I14" s="474"/>
      <c r="J14" s="297"/>
      <c r="K14" s="234"/>
      <c r="L14" s="298" t="s">
        <v>210</v>
      </c>
      <c r="M14" s="299">
        <f>IF($J15="",0,1)</f>
        <v>1</v>
      </c>
      <c r="N14" s="299">
        <f>IF($J11="","",SUM($D$7:$D14)-SUM($D$7:$D10)-1)</f>
        <v>3</v>
      </c>
      <c r="O14" s="300">
        <f>IF($J11="","",SUM($D$7:$D14)-SUM($D$7:$D10))</f>
        <v>4</v>
      </c>
      <c r="P14" s="301"/>
      <c r="Q14" s="396"/>
      <c r="R14" s="234"/>
      <c r="S14" s="234"/>
    </row>
    <row r="15" spans="2:21" ht="20.100000000000001" customHeight="1" thickBot="1">
      <c r="B15" s="274" t="str">
        <f>IF('1.制度のフレーム設計'!$B15="","",'1.制度のフレーム設計'!$B15)</f>
        <v>L</v>
      </c>
      <c r="C15" s="317" t="str">
        <f>IF('1.制度のフレーム設計'!$D15="","",'1.制度のフレーム設計'!$D15)</f>
        <v>L-1</v>
      </c>
      <c r="D15" s="318">
        <f>IF('1.制度のフレーム設計'!$H15="","",'1.制度のフレーム設計'!$H15)</f>
        <v>1</v>
      </c>
      <c r="E15" s="319">
        <f>IF('1.制度のフレーム設計'!$I15="","",'1.制度のフレーム設計'!$I15)</f>
        <v>26</v>
      </c>
      <c r="F15" s="234"/>
      <c r="G15" s="320" t="s">
        <v>212</v>
      </c>
      <c r="H15" s="266">
        <v>284000</v>
      </c>
      <c r="I15" s="267">
        <v>15000</v>
      </c>
      <c r="J15" s="321">
        <f>IF($H15="","",$H15-$I15)</f>
        <v>269000</v>
      </c>
      <c r="K15" s="234"/>
      <c r="L15" s="269">
        <f>IF($J15="","",IF($J20="","",$J20-$J15))</f>
        <v>36000</v>
      </c>
      <c r="M15" s="322">
        <v>0.2</v>
      </c>
      <c r="N15" s="322">
        <v>0.3</v>
      </c>
      <c r="O15" s="323">
        <v>0.5</v>
      </c>
      <c r="P15" s="308">
        <v>20</v>
      </c>
      <c r="Q15" s="309">
        <v>55</v>
      </c>
      <c r="R15" s="234"/>
      <c r="S15" s="234"/>
    </row>
    <row r="16" spans="2:21" ht="20.100000000000001" customHeight="1" thickBot="1">
      <c r="B16" s="274"/>
      <c r="C16" s="275" t="str">
        <f>IF('1.制度のフレーム設計'!$D16="","",'1.制度のフレーム設計'!$D16)</f>
        <v>L-2</v>
      </c>
      <c r="D16" s="276">
        <f>IF('1.制度のフレーム設計'!$H16="","",'1.制度のフレーム設計'!$H16)</f>
        <v>1</v>
      </c>
      <c r="E16" s="287">
        <f>IF('1.制度のフレーム設計'!$I16="","",'1.制度のフレーム設計'!$I16)</f>
        <v>27</v>
      </c>
      <c r="F16" s="234"/>
      <c r="G16" s="278" t="s">
        <v>205</v>
      </c>
      <c r="H16" s="310">
        <f>IF($J15="","",SUM($D$7:$D19)-SUM($D$7:$D14))</f>
        <v>4</v>
      </c>
      <c r="I16" s="475" t="s">
        <v>213</v>
      </c>
      <c r="J16" s="280"/>
      <c r="K16" s="234"/>
      <c r="L16" s="124">
        <f>IF($L15="","",$M16*$M18+$N16*N18+$O16*$O18)</f>
        <v>35800</v>
      </c>
      <c r="M16" s="324">
        <f>IF($J20="","",IF($J15="","",IF(AND($J15&gt;0,$J20=""),ROUND($M11*1.2,-3),ROUND($L15*$M15/$M18,-3))))</f>
        <v>7000</v>
      </c>
      <c r="N16" s="324">
        <f>IF($J15="","",IF(AND($J15&gt;0,$J20=""),ROUND($N11*$O$40,-2),ROUND($L15*$N15/$N18,-2)))</f>
        <v>3600</v>
      </c>
      <c r="O16" s="324">
        <f>IF($J15="","",IF(AND($J15&gt;0,$J20=""),ROUND($O11*$O$40,-2),ROUND($L15*$O15/$O18,-2)))</f>
        <v>4500</v>
      </c>
      <c r="P16" s="285"/>
      <c r="Q16" s="325" t="s">
        <v>207</v>
      </c>
      <c r="R16" s="234"/>
      <c r="S16" s="234"/>
    </row>
    <row r="17" spans="2:19" ht="20.100000000000001" customHeight="1" thickBot="1">
      <c r="B17" s="274"/>
      <c r="C17" s="275" t="str">
        <f>IF('1.制度のフレーム設計'!$D17="","",'1.制度のフレーム設計'!$D17)</f>
        <v>L-3</v>
      </c>
      <c r="D17" s="276">
        <f>IF('1.制度のフレーム設計'!$H17="","",'1.制度のフレーム設計'!$H17)</f>
        <v>1</v>
      </c>
      <c r="E17" s="287">
        <f>IF('1.制度のフレーム設計'!$I17="","",'1.制度のフレーム設計'!$I17)</f>
        <v>28</v>
      </c>
      <c r="F17" s="234"/>
      <c r="G17" s="311" t="s">
        <v>208</v>
      </c>
      <c r="H17" s="293">
        <f>IF($J15="","",IF($J20="","",($J20-$J15)/$H16))</f>
        <v>9000</v>
      </c>
      <c r="I17" s="476"/>
      <c r="J17" s="290"/>
      <c r="K17" s="234"/>
      <c r="L17" s="291">
        <f>IF($L15="","",$L15-$L16)</f>
        <v>200</v>
      </c>
      <c r="M17" s="479"/>
      <c r="N17" s="480"/>
      <c r="O17" s="481"/>
      <c r="P17" s="285"/>
      <c r="Q17" s="269">
        <f>IF($O16="","",$O16*$Q$5)</f>
        <v>2250</v>
      </c>
      <c r="R17" s="234"/>
      <c r="S17" s="234"/>
    </row>
    <row r="18" spans="2:19" ht="20.100000000000001" customHeight="1">
      <c r="B18" s="274"/>
      <c r="C18" s="275" t="str">
        <f>IF('1.制度のフレーム設計'!$D18="","",'1.制度のフレーム設計'!$D18)</f>
        <v>L-4</v>
      </c>
      <c r="D18" s="276">
        <f>IF('1.制度のフレーム設計'!$H18="","",'1.制度のフレーム設計'!$H18)</f>
        <v>1</v>
      </c>
      <c r="E18" s="287">
        <f>IF('1.制度のフレーム設計'!$I18="","",'1.制度のフレーム設計'!$I18)</f>
        <v>29</v>
      </c>
      <c r="F18" s="234"/>
      <c r="G18" s="288"/>
      <c r="H18" s="279"/>
      <c r="I18" s="477"/>
      <c r="J18" s="297"/>
      <c r="K18" s="234"/>
      <c r="L18" s="326" t="s">
        <v>210</v>
      </c>
      <c r="M18" s="269">
        <f>IF($J20="",0,1)</f>
        <v>1</v>
      </c>
      <c r="N18" s="269">
        <f>IF($J15="",0,SUM($D$7:$D19)-SUM($D$7:$D14)-1)</f>
        <v>3</v>
      </c>
      <c r="O18" s="327">
        <f>IF($J15="",0,SUM($D$7:$D19)-SUM($D$7:$D14))</f>
        <v>4</v>
      </c>
      <c r="P18" s="285"/>
      <c r="Q18" s="482"/>
      <c r="R18" s="234"/>
      <c r="S18" s="234"/>
    </row>
    <row r="19" spans="2:19" ht="20.100000000000001" customHeight="1" thickBot="1">
      <c r="B19" s="274"/>
      <c r="C19" s="294" t="str">
        <f>IF('1.制度のフレーム設計'!$D19="","",'1.制度のフレーム設計'!$D19)</f>
        <v/>
      </c>
      <c r="D19" s="295" t="str">
        <f>IF('1.制度のフレーム設計'!$H19="","",'1.制度のフレーム設計'!$H19)</f>
        <v/>
      </c>
      <c r="E19" s="296" t="str">
        <f>IF('1.制度のフレーム設計'!$I19="","",'1.制度のフレーム設計'!$I19)</f>
        <v/>
      </c>
      <c r="F19" s="234"/>
      <c r="G19" s="328"/>
      <c r="H19" s="289"/>
      <c r="I19" s="478"/>
      <c r="J19" s="302"/>
      <c r="K19" s="234"/>
      <c r="L19" s="484"/>
      <c r="M19" s="485"/>
      <c r="N19" s="485"/>
      <c r="O19" s="486"/>
      <c r="P19" s="301"/>
      <c r="Q19" s="483"/>
      <c r="R19" s="234"/>
      <c r="S19" s="234"/>
    </row>
    <row r="20" spans="2:19" ht="20.100000000000001" customHeight="1" thickBot="1">
      <c r="B20" s="262" t="str">
        <f>IF('1.制度のフレーム設計'!$B20="","",'1.制度のフレーム設計'!$B20)</f>
        <v>S</v>
      </c>
      <c r="C20" s="329" t="str">
        <f>IF('1.制度のフレーム設計'!$D20="","",'1.制度のフレーム設計'!$D20)</f>
        <v>S-1</v>
      </c>
      <c r="D20" s="330">
        <f>IF('1.制度のフレーム設計'!$H20="","",'1.制度のフレーム設計'!$H20)</f>
        <v>2</v>
      </c>
      <c r="E20" s="304">
        <f>IF('1.制度のフレーム設計'!$I20="","",'1.制度のフレーム設計'!$I20)</f>
        <v>30</v>
      </c>
      <c r="F20" s="234"/>
      <c r="G20" s="431" t="s">
        <v>214</v>
      </c>
      <c r="H20" s="432">
        <v>335000</v>
      </c>
      <c r="I20" s="433">
        <v>30000</v>
      </c>
      <c r="J20" s="268">
        <f>IF($H20="","",$H20-$I20)</f>
        <v>305000</v>
      </c>
      <c r="K20" s="234"/>
      <c r="L20" s="269">
        <f>IF($J20="","",IF($J25="","",$J25-$J20))</f>
        <v>102000</v>
      </c>
      <c r="M20" s="434">
        <v>0.22</v>
      </c>
      <c r="N20" s="434">
        <v>0.33</v>
      </c>
      <c r="O20" s="435">
        <v>0.45</v>
      </c>
      <c r="P20" s="436">
        <v>20</v>
      </c>
      <c r="Q20" s="437">
        <v>55</v>
      </c>
      <c r="R20" s="234"/>
      <c r="S20" s="234"/>
    </row>
    <row r="21" spans="2:19" ht="20.100000000000001" customHeight="1" thickBot="1">
      <c r="B21" s="274"/>
      <c r="C21" s="331" t="str">
        <f>IF('1.制度のフレーム設計'!$D21="","",'1.制度のフレーム設計'!$D21)</f>
        <v>S-2</v>
      </c>
      <c r="D21" s="332">
        <f>IF('1.制度のフレーム設計'!$H21="","",'1.制度のフレーム設計'!$H21)</f>
        <v>2</v>
      </c>
      <c r="E21" s="287">
        <f>IF('1.制度のフレーム設計'!$I21="","",'1.制度のフレーム設計'!$I21)</f>
        <v>32</v>
      </c>
      <c r="F21" s="234"/>
      <c r="G21" s="278" t="s">
        <v>205</v>
      </c>
      <c r="H21" s="310">
        <f>IF($J20="","",SUM($D$7:$D24)-SUM($D$7:$D19))</f>
        <v>10</v>
      </c>
      <c r="I21" s="487" t="s">
        <v>213</v>
      </c>
      <c r="J21" s="280"/>
      <c r="K21" s="234"/>
      <c r="L21" s="124">
        <f>IF($L20="","",$M21*$M23+$N21*N23+$O21*$O23)</f>
        <v>101300</v>
      </c>
      <c r="M21" s="324">
        <f>IF($J25="","",IF($J20="","",IF(AND($J20&gt;0,$J25=""),ROUND($M16*1.2,-3),ROUND($L20*$M20/$M23,-3))))</f>
        <v>22000</v>
      </c>
      <c r="N21" s="324">
        <f>IF($J20="","",IF(AND($J20&gt;0,$J25=""),ROUND($N16*$O$40,-2),ROUND($L20*$N20/$N23,-2)))</f>
        <v>3700</v>
      </c>
      <c r="O21" s="324">
        <f>IF($J20="","",IF(AND($J20&gt;0,$J25=""),ROUND($O16*$O$40,-2),ROUND($L20*$O20/$O23,-2)))</f>
        <v>4600</v>
      </c>
      <c r="P21" s="285"/>
      <c r="Q21" s="325" t="s">
        <v>207</v>
      </c>
      <c r="R21" s="234"/>
      <c r="S21" s="234"/>
    </row>
    <row r="22" spans="2:19" ht="20.100000000000001" customHeight="1" thickBot="1">
      <c r="B22" s="274"/>
      <c r="C22" s="331" t="str">
        <f>IF('1.制度のフレーム設計'!$D22="","",'1.制度のフレーム設計'!$D22)</f>
        <v>S-3</v>
      </c>
      <c r="D22" s="332">
        <f>IF('1.制度のフレーム設計'!$H22="","",'1.制度のフレーム設計'!$H22)</f>
        <v>2</v>
      </c>
      <c r="E22" s="287">
        <f>IF('1.制度のフレーム設計'!$I22="","",'1.制度のフレーム設計'!$I22)</f>
        <v>34</v>
      </c>
      <c r="F22" s="234"/>
      <c r="G22" s="311" t="s">
        <v>208</v>
      </c>
      <c r="H22" s="293">
        <f>IF($J20="","",IF($J25="","",($J25-$J20)/$H21))</f>
        <v>10200</v>
      </c>
      <c r="I22" s="488"/>
      <c r="J22" s="290"/>
      <c r="K22" s="234"/>
      <c r="L22" s="291">
        <f>IF($L20="","",$L20-$L21)</f>
        <v>700</v>
      </c>
      <c r="M22" s="479"/>
      <c r="N22" s="480"/>
      <c r="O22" s="481"/>
      <c r="P22" s="285"/>
      <c r="Q22" s="269">
        <f>IF($O21="","",$O21*$Q$5)</f>
        <v>2300</v>
      </c>
      <c r="R22" s="234"/>
      <c r="S22" s="234"/>
    </row>
    <row r="23" spans="2:19" ht="20.100000000000001" customHeight="1">
      <c r="B23" s="274"/>
      <c r="C23" s="331" t="str">
        <f>IF('1.制度のフレーム設計'!$D23="","",'1.制度のフレーム設計'!$D23)</f>
        <v>S-4</v>
      </c>
      <c r="D23" s="332">
        <f>IF('1.制度のフレーム設計'!$H23="","",'1.制度のフレーム設計'!$H23)</f>
        <v>2</v>
      </c>
      <c r="E23" s="287">
        <f>IF('1.制度のフレーム設計'!$I23="","",'1.制度のフレーム設計'!$I23)</f>
        <v>36</v>
      </c>
      <c r="F23" s="234"/>
      <c r="G23" s="288"/>
      <c r="H23" s="279"/>
      <c r="I23" s="489"/>
      <c r="J23" s="297"/>
      <c r="K23" s="234"/>
      <c r="L23" s="326" t="s">
        <v>210</v>
      </c>
      <c r="M23" s="269">
        <f>IF($J25="",0,1)</f>
        <v>1</v>
      </c>
      <c r="N23" s="269">
        <f>IF($J20="",0,SUM($D$7:$D24)-SUM($D$7:$D19)-1)</f>
        <v>9</v>
      </c>
      <c r="O23" s="327">
        <f>IF($J20="",0,SUM($D$7:$D24)-SUM($D$7:$D19))</f>
        <v>10</v>
      </c>
      <c r="P23" s="285"/>
      <c r="Q23" s="482"/>
      <c r="R23" s="234"/>
      <c r="S23" s="234"/>
    </row>
    <row r="24" spans="2:19" ht="20.100000000000001" customHeight="1" thickBot="1">
      <c r="B24" s="313"/>
      <c r="C24" s="333" t="str">
        <f>IF('1.制度のフレーム設計'!$D24="","",'1.制度のフレーム設計'!$D24)</f>
        <v>S-5</v>
      </c>
      <c r="D24" s="334">
        <f>IF('1.制度のフレーム設計'!$H24="","",'1.制度のフレーム設計'!$H24)</f>
        <v>2</v>
      </c>
      <c r="E24" s="316">
        <f>IF('1.制度のフレーム設計'!$I24="","",'1.制度のフレーム設計'!$I24)</f>
        <v>38</v>
      </c>
      <c r="F24" s="234"/>
      <c r="G24" s="328"/>
      <c r="H24" s="289"/>
      <c r="I24" s="490"/>
      <c r="J24" s="302"/>
      <c r="K24" s="234"/>
      <c r="L24" s="484"/>
      <c r="M24" s="491"/>
      <c r="N24" s="491"/>
      <c r="O24" s="492"/>
      <c r="P24" s="301"/>
      <c r="Q24" s="483"/>
      <c r="R24" s="234"/>
      <c r="S24" s="234"/>
    </row>
    <row r="25" spans="2:19" ht="20.100000000000001" customHeight="1" thickBot="1">
      <c r="B25" s="274" t="str">
        <f>IF('1.制度のフレーム設計'!$B25="","",'1.制度のフレーム設計'!$B25)</f>
        <v>M</v>
      </c>
      <c r="C25" s="335" t="str">
        <f>IF('1.制度のフレーム設計'!$D25="","",'1.制度のフレーム設計'!$D25)</f>
        <v>M-1</v>
      </c>
      <c r="D25" s="336">
        <f>IF('1.制度のフレーム設計'!$H25="","",'1.制度のフレーム設計'!$H25)</f>
        <v>2</v>
      </c>
      <c r="E25" s="319">
        <f>IF('1.制度のフレーム設計'!$I25="","",'1.制度のフレーム設計'!$I25)</f>
        <v>40</v>
      </c>
      <c r="F25" s="234"/>
      <c r="G25" s="431" t="s">
        <v>215</v>
      </c>
      <c r="H25" s="432">
        <v>477000</v>
      </c>
      <c r="I25" s="433">
        <v>70000</v>
      </c>
      <c r="J25" s="268">
        <f>IF($H25="","",$H25-$I25)</f>
        <v>407000</v>
      </c>
      <c r="K25" s="234"/>
      <c r="L25" s="269">
        <f>IF($J25="","",IF($J30="","",$J30-$J25))</f>
        <v>113000</v>
      </c>
      <c r="M25" s="434">
        <v>0.25</v>
      </c>
      <c r="N25" s="434">
        <v>0.34</v>
      </c>
      <c r="O25" s="435">
        <v>0.41</v>
      </c>
      <c r="P25" s="436">
        <v>15</v>
      </c>
      <c r="Q25" s="437">
        <v>55</v>
      </c>
      <c r="R25" s="234"/>
      <c r="S25" s="234"/>
    </row>
    <row r="26" spans="2:19" ht="20.100000000000001" customHeight="1" thickBot="1">
      <c r="B26" s="274"/>
      <c r="C26" s="331" t="str">
        <f>IF('1.制度のフレーム設計'!$D26="","",'1.制度のフレーム設計'!$D26)</f>
        <v>M-2</v>
      </c>
      <c r="D26" s="332">
        <f>IF('1.制度のフレーム設計'!$H26="","",'1.制度のフレーム設計'!$H26)</f>
        <v>2</v>
      </c>
      <c r="E26" s="287">
        <f>IF('1.制度のフレーム設計'!$I26="","",'1.制度のフレーム設計'!$I26)</f>
        <v>42</v>
      </c>
      <c r="F26" s="234"/>
      <c r="G26" s="278" t="s">
        <v>205</v>
      </c>
      <c r="H26" s="310">
        <f>IF($J25="","",SUM($D$7:$D29)-SUM($D$7:$D24))</f>
        <v>8</v>
      </c>
      <c r="I26" s="487" t="s">
        <v>213</v>
      </c>
      <c r="J26" s="280"/>
      <c r="K26" s="234"/>
      <c r="L26" s="124">
        <f>IF($L25="","",$M26*$M28+$N26*N28+$O26*$O28)</f>
        <v>112900</v>
      </c>
      <c r="M26" s="324">
        <f>IF($J30="","",IF($J25="","",IF(AND($J25&gt;0,$J30=""),ROUND($M21*1.2,-3),ROUND($L25*$M25/$M28,-3))))</f>
        <v>28000</v>
      </c>
      <c r="N26" s="324">
        <f>IF($J25="","",IF(AND($J25&gt;0,$J30=""),ROUND($N21*$O$40,-2),ROUND($L25*$N25/$N28,-2)))</f>
        <v>5500</v>
      </c>
      <c r="O26" s="324">
        <f>IF($J25="","",IF(AND($J25&gt;0,$J30=""),ROUND($O21*$O$40,-2),ROUND($L25*$O25/$O28,-2)))</f>
        <v>5800</v>
      </c>
      <c r="P26" s="285"/>
      <c r="Q26" s="325" t="s">
        <v>207</v>
      </c>
      <c r="R26" s="234"/>
      <c r="S26" s="234"/>
    </row>
    <row r="27" spans="2:19" ht="20.100000000000001" customHeight="1" thickBot="1">
      <c r="B27" s="274"/>
      <c r="C27" s="331" t="str">
        <f>IF('1.制度のフレーム設計'!$D27="","",'1.制度のフレーム設計'!$D27)</f>
        <v>M-3</v>
      </c>
      <c r="D27" s="332">
        <f>IF('1.制度のフレーム設計'!$H27="","",'1.制度のフレーム設計'!$H27)</f>
        <v>2</v>
      </c>
      <c r="E27" s="287">
        <f>IF('1.制度のフレーム設計'!$I27="","",'1.制度のフレーム設計'!$I27)</f>
        <v>44</v>
      </c>
      <c r="F27" s="234"/>
      <c r="G27" s="311" t="s">
        <v>208</v>
      </c>
      <c r="H27" s="293">
        <f>IF($J25="","",IF($J30="","",($J30-$J25)/$H26))</f>
        <v>14125</v>
      </c>
      <c r="I27" s="488"/>
      <c r="J27" s="290"/>
      <c r="K27" s="234"/>
      <c r="L27" s="291">
        <f>IF($L25="","",$L25-$L26)</f>
        <v>100</v>
      </c>
      <c r="M27" s="493" t="s">
        <v>216</v>
      </c>
      <c r="N27" s="494"/>
      <c r="O27" s="495"/>
      <c r="P27" s="285"/>
      <c r="Q27" s="269">
        <f>IF($O26="","",$O26*$Q$5)</f>
        <v>2900</v>
      </c>
      <c r="R27" s="234"/>
      <c r="S27" s="234"/>
    </row>
    <row r="28" spans="2:19" ht="20.100000000000001" customHeight="1">
      <c r="B28" s="274"/>
      <c r="C28" s="331" t="str">
        <f>IF('1.制度のフレーム設計'!$D28="","",'1.制度のフレーム設計'!$D28)</f>
        <v>M-4</v>
      </c>
      <c r="D28" s="332">
        <f>IF('1.制度のフレーム設計'!$H28="","",'1.制度のフレーム設計'!$H28)</f>
        <v>2</v>
      </c>
      <c r="E28" s="287">
        <f>IF('1.制度のフレーム設計'!$I28="","",'1.制度のフレーム設計'!$I28)</f>
        <v>46</v>
      </c>
      <c r="F28" s="234"/>
      <c r="G28" s="288"/>
      <c r="H28" s="279"/>
      <c r="I28" s="489"/>
      <c r="J28" s="297"/>
      <c r="K28" s="234"/>
      <c r="L28" s="326" t="s">
        <v>210</v>
      </c>
      <c r="M28" s="269">
        <f>IF($J30="",0,1)</f>
        <v>1</v>
      </c>
      <c r="N28" s="269">
        <f>IF($J25="",0,SUM($D$7:$D29)-SUM($D$7:$D24)-1)</f>
        <v>7</v>
      </c>
      <c r="O28" s="327">
        <f>IF($J25="",0,SUM($D$7:$D29)-SUM($D$7:$D24))</f>
        <v>8</v>
      </c>
      <c r="P28" s="285"/>
      <c r="Q28" s="482"/>
      <c r="R28" s="234"/>
      <c r="S28" s="234"/>
    </row>
    <row r="29" spans="2:19" ht="20.100000000000001" customHeight="1" thickBot="1">
      <c r="B29" s="274"/>
      <c r="C29" s="337" t="str">
        <f>IF('1.制度のフレーム設計'!$D29="","",'1.制度のフレーム設計'!$D29)</f>
        <v/>
      </c>
      <c r="D29" s="338" t="str">
        <f>IF('1.制度のフレーム設計'!$H29="","",'1.制度のフレーム設計'!$H29)</f>
        <v/>
      </c>
      <c r="E29" s="296" t="str">
        <f>IF('1.制度のフレーム設計'!$I29="","",'1.制度のフレーム設計'!$I29)</f>
        <v/>
      </c>
      <c r="F29" s="234"/>
      <c r="G29" s="328"/>
      <c r="H29" s="289"/>
      <c r="I29" s="490"/>
      <c r="J29" s="302"/>
      <c r="K29" s="234"/>
      <c r="L29" s="484"/>
      <c r="M29" s="491"/>
      <c r="N29" s="491"/>
      <c r="O29" s="492"/>
      <c r="P29" s="301"/>
      <c r="Q29" s="483"/>
      <c r="R29" s="234"/>
      <c r="S29" s="234"/>
    </row>
    <row r="30" spans="2:19" ht="20.100000000000001" customHeight="1" thickBot="1">
      <c r="B30" s="262" t="str">
        <f>IF('1.制度のフレーム設計'!$B30="","",'1.制度のフレーム設計'!$B30)</f>
        <v>E</v>
      </c>
      <c r="C30" s="329" t="str">
        <f>IF('1.制度のフレーム設計'!$D30="","",'1.制度のフレーム設計'!$D30)</f>
        <v>E-1</v>
      </c>
      <c r="D30" s="330">
        <f>IF('1.制度のフレーム設計'!$H30="","",'1.制度のフレーム設計'!$H30)</f>
        <v>2</v>
      </c>
      <c r="E30" s="304">
        <f>IF('1.制度のフレーム設計'!$I30="","",'1.制度のフレーム設計'!$I30)</f>
        <v>48</v>
      </c>
      <c r="F30" s="234"/>
      <c r="G30" s="431" t="s">
        <v>217</v>
      </c>
      <c r="H30" s="432">
        <v>620000</v>
      </c>
      <c r="I30" s="433">
        <v>100000</v>
      </c>
      <c r="J30" s="268">
        <f>IF($H30="","",$H30-$I30)</f>
        <v>520000</v>
      </c>
      <c r="K30" s="234"/>
      <c r="L30" s="269" t="str">
        <f>IF($J30="","",IF($J35="","",$J35-$J30))</f>
        <v/>
      </c>
      <c r="M30" s="434"/>
      <c r="N30" s="434"/>
      <c r="O30" s="435"/>
      <c r="P30" s="436">
        <v>15</v>
      </c>
      <c r="Q30" s="437">
        <v>55</v>
      </c>
      <c r="R30" s="234"/>
      <c r="S30" s="234"/>
    </row>
    <row r="31" spans="2:19" ht="20.100000000000001" customHeight="1" thickBot="1">
      <c r="B31" s="274"/>
      <c r="C31" s="331" t="str">
        <f>IF('1.制度のフレーム設計'!$D31="","",'1.制度のフレーム設計'!$D31)</f>
        <v>E-2</v>
      </c>
      <c r="D31" s="332">
        <f>IF('1.制度のフレーム設計'!$H31="","",'1.制度のフレーム設計'!$H31)</f>
        <v>2</v>
      </c>
      <c r="E31" s="287">
        <f>IF('1.制度のフレーム設計'!$I31="","",'1.制度のフレーム設計'!$I31)</f>
        <v>50</v>
      </c>
      <c r="F31" s="234"/>
      <c r="G31" s="278" t="s">
        <v>205</v>
      </c>
      <c r="H31" s="310">
        <f>IF($J30="","",SUM($D$7:$D34)-SUM($D$7:$D29))</f>
        <v>4</v>
      </c>
      <c r="I31" s="487" t="s">
        <v>213</v>
      </c>
      <c r="J31" s="280"/>
      <c r="K31" s="234"/>
      <c r="L31" s="124" t="str">
        <f>IF($L30="","",$M31*$M33+$N31*N33+$O31*$O33)</f>
        <v/>
      </c>
      <c r="M31" s="324" t="str">
        <f>IF($J35="","",IF($J30="","",IF(AND($J30&gt;0,$J35=""),ROUND($M26*1.2,-3),ROUND($L30*$M30/$M33,-3))))</f>
        <v/>
      </c>
      <c r="N31" s="324">
        <f>IF($J30="","",IF(AND($J30&gt;0,$J35=""),ROUND($N26*$O$40,-2),ROUND($L30*$N30/$N33,-2)))</f>
        <v>6100</v>
      </c>
      <c r="O31" s="324">
        <f>IF($J30="","",IF(AND($J30&gt;0,$J35=""),ROUND($O26*$O$40,-2),ROUND($L30*$O30/$O33,-2)))</f>
        <v>6400</v>
      </c>
      <c r="P31" s="285"/>
      <c r="Q31" s="325" t="s">
        <v>207</v>
      </c>
      <c r="R31" s="234"/>
      <c r="S31" s="234"/>
    </row>
    <row r="32" spans="2:19" ht="20.100000000000001" customHeight="1" thickBot="1">
      <c r="B32" s="274"/>
      <c r="C32" s="331" t="str">
        <f>IF('1.制度のフレーム設計'!$D32="","",'1.制度のフレーム設計'!$D32)</f>
        <v>E-3</v>
      </c>
      <c r="D32" s="332" t="str">
        <f>IF('1.制度のフレーム設計'!$H32="","",'1.制度のフレーム設計'!$H32)</f>
        <v>－</v>
      </c>
      <c r="E32" s="287">
        <f>IF('1.制度のフレーム設計'!$I32="","",'1.制度のフレーム設計'!$I32)</f>
        <v>52</v>
      </c>
      <c r="F32" s="234"/>
      <c r="G32" s="311" t="s">
        <v>208</v>
      </c>
      <c r="H32" s="293" t="str">
        <f>IF($J30="","",IF($J35="","",($J35-$J30)/$H31))</f>
        <v/>
      </c>
      <c r="I32" s="488"/>
      <c r="J32" s="290"/>
      <c r="K32" s="234"/>
      <c r="L32" s="291" t="str">
        <f>IF($L30="","",$L30-$L31)</f>
        <v/>
      </c>
      <c r="M32" s="493" t="s">
        <v>216</v>
      </c>
      <c r="N32" s="494"/>
      <c r="O32" s="495"/>
      <c r="P32" s="285"/>
      <c r="Q32" s="269">
        <f>IF($O31="","",$O31*$Q$5)</f>
        <v>3200</v>
      </c>
      <c r="R32" s="234"/>
      <c r="S32" s="234"/>
    </row>
    <row r="33" spans="2:19" ht="20.100000000000001" customHeight="1">
      <c r="B33" s="274"/>
      <c r="C33" s="331" t="str">
        <f>IF('1.制度のフレーム設計'!$D33="","",'1.制度のフレーム設計'!$D33)</f>
        <v/>
      </c>
      <c r="D33" s="332" t="str">
        <f>IF('1.制度のフレーム設計'!$H33="","",'1.制度のフレーム設計'!$H33)</f>
        <v/>
      </c>
      <c r="E33" s="287" t="str">
        <f>IF('1.制度のフレーム設計'!$I33="","",'1.制度のフレーム設計'!$I33)</f>
        <v/>
      </c>
      <c r="F33" s="234"/>
      <c r="G33" s="288"/>
      <c r="H33" s="279"/>
      <c r="I33" s="489"/>
      <c r="J33" s="297"/>
      <c r="K33" s="234"/>
      <c r="L33" s="326" t="s">
        <v>210</v>
      </c>
      <c r="M33" s="269">
        <f>IF($J35="",0,1)</f>
        <v>0</v>
      </c>
      <c r="N33" s="269">
        <f>IF($J30="",0,SUM($D$7:$D34)-SUM($D$7:$D29)-1)</f>
        <v>3</v>
      </c>
      <c r="O33" s="327">
        <f>IF($J30="",0,SUM($D$7:$D34)-SUM($D$7:$D29))</f>
        <v>4</v>
      </c>
      <c r="P33" s="285"/>
      <c r="Q33" s="482"/>
      <c r="R33" s="234"/>
      <c r="S33" s="234"/>
    </row>
    <row r="34" spans="2:19" ht="20.100000000000001" customHeight="1" thickBot="1">
      <c r="B34" s="313"/>
      <c r="C34" s="333" t="str">
        <f>IF('1.制度のフレーム設計'!$D34="","",'1.制度のフレーム設計'!$D34)</f>
        <v/>
      </c>
      <c r="D34" s="334" t="str">
        <f>IF('1.制度のフレーム設計'!$H34="","",'1.制度のフレーム設計'!$H34)</f>
        <v/>
      </c>
      <c r="E34" s="316" t="str">
        <f>IF('1.制度のフレーム設計'!$I34="","",'1.制度のフレーム設計'!$I34)</f>
        <v/>
      </c>
      <c r="F34" s="234"/>
      <c r="G34" s="328"/>
      <c r="H34" s="289"/>
      <c r="I34" s="490"/>
      <c r="J34" s="302"/>
      <c r="K34" s="234"/>
      <c r="L34" s="496"/>
      <c r="M34" s="485"/>
      <c r="N34" s="485"/>
      <c r="O34" s="486"/>
      <c r="P34" s="301"/>
      <c r="Q34" s="483"/>
      <c r="R34" s="234"/>
      <c r="S34" s="234"/>
    </row>
    <row r="35" spans="2:19" ht="20.100000000000001" customHeight="1" thickBot="1">
      <c r="B35" s="274" t="str">
        <f>IF('1.制度のフレーム設計'!$B35="","",'1.制度のフレーム設計'!$B35)</f>
        <v>X</v>
      </c>
      <c r="C35" s="335" t="str">
        <f>IF('1.制度のフレーム設計'!$D35="","",'1.制度のフレーム設計'!$D35)</f>
        <v/>
      </c>
      <c r="D35" s="336" t="str">
        <f>IF('1.制度のフレーム設計'!$H35="","",'1.制度のフレーム設計'!$H35)</f>
        <v/>
      </c>
      <c r="E35" s="319" t="str">
        <f>IF('1.制度のフレーム設計'!$I35="","",'1.制度のフレーム設計'!$I35)</f>
        <v/>
      </c>
      <c r="F35" s="234"/>
      <c r="G35" s="431"/>
      <c r="H35" s="432"/>
      <c r="I35" s="433"/>
      <c r="J35" s="268" t="str">
        <f>IF($H35="","",$H35-$I35)</f>
        <v/>
      </c>
      <c r="K35" s="234"/>
      <c r="L35" s="269" t="str">
        <f>IF($J35="","",IF($J40="","",$J40-$J35))</f>
        <v/>
      </c>
      <c r="M35" s="434"/>
      <c r="N35" s="434"/>
      <c r="O35" s="435"/>
      <c r="P35" s="438"/>
      <c r="Q35" s="439"/>
      <c r="R35" s="234"/>
      <c r="S35" s="234"/>
    </row>
    <row r="36" spans="2:19" ht="20.100000000000001" customHeight="1">
      <c r="B36" s="274"/>
      <c r="C36" s="331" t="str">
        <f>IF('1.制度のフレーム設計'!$D36="","",'1.制度のフレーム設計'!$D36)</f>
        <v/>
      </c>
      <c r="D36" s="332" t="str">
        <f>IF('1.制度のフレーム設計'!$H36="","",'1.制度のフレーム設計'!$H36)</f>
        <v/>
      </c>
      <c r="E36" s="287" t="str">
        <f>IF('1.制度のフレーム設計'!$I36="","",'1.制度のフレーム設計'!$I36)</f>
        <v/>
      </c>
      <c r="F36" s="234"/>
      <c r="G36" s="278" t="s">
        <v>205</v>
      </c>
      <c r="H36" s="279" t="str">
        <f>IF($J35="","",SUM($D$7:$D39)-SUM($D$7:$D34))</f>
        <v/>
      </c>
      <c r="I36" s="487"/>
      <c r="J36" s="280"/>
      <c r="K36" s="234"/>
      <c r="L36" s="124" t="str">
        <f>IF($L35="","",$M36*$M38+$N36*N38+$O36*$O38)</f>
        <v/>
      </c>
      <c r="M36" s="324" t="str">
        <f>IF($J40="","",IF($J35="","",IF(AND($J35&gt;0,$J40=""),ROUND($M31*1.2,-3),ROUND($L35*$M35/$M38,-3))))</f>
        <v/>
      </c>
      <c r="N36" s="324" t="str">
        <f>IF($J35="","",IF(AND($J35&gt;0,$J40=""),ROUND($N31*$O$40,-3),ROUND($L35*$N35/$N38,-2)))</f>
        <v/>
      </c>
      <c r="O36" s="324" t="str">
        <f>IF($J35="","",IF(AND($J35&gt;0,$J40=""),ROUND($O31*$O$40,-3),ROUND($L35*$O35/$O38,-2)))</f>
        <v/>
      </c>
      <c r="P36" s="285"/>
      <c r="Q36" s="325" t="s">
        <v>207</v>
      </c>
      <c r="R36" s="234"/>
      <c r="S36" s="234"/>
    </row>
    <row r="37" spans="2:19" ht="20.100000000000001" customHeight="1">
      <c r="B37" s="274"/>
      <c r="C37" s="331" t="str">
        <f>IF('1.制度のフレーム設計'!$D37="","",'1.制度のフレーム設計'!$D37)</f>
        <v/>
      </c>
      <c r="D37" s="332" t="str">
        <f>IF('1.制度のフレーム設計'!$H37="","",'1.制度のフレーム設計'!$H37)</f>
        <v/>
      </c>
      <c r="E37" s="287" t="str">
        <f>IF('1.制度のフレーム設計'!$I37="","",'1.制度のフレーム設計'!$I37)</f>
        <v/>
      </c>
      <c r="F37" s="234"/>
      <c r="G37" s="288" t="s">
        <v>208</v>
      </c>
      <c r="H37" s="339" t="str">
        <f>IF($J35="","",IF($J40="","",($J40-$J35)/$H36))</f>
        <v/>
      </c>
      <c r="I37" s="489"/>
      <c r="J37" s="290"/>
      <c r="K37" s="234"/>
      <c r="L37" s="291" t="str">
        <f>IF($L35="","",$L35-$L36)</f>
        <v/>
      </c>
      <c r="M37" s="493" t="s">
        <v>216</v>
      </c>
      <c r="N37" s="494"/>
      <c r="O37" s="495"/>
      <c r="P37" s="285"/>
      <c r="Q37" s="269" t="str">
        <f>IF($O36="","",$O36*$Q$5)</f>
        <v/>
      </c>
      <c r="R37" s="234"/>
      <c r="S37" s="234"/>
    </row>
    <row r="38" spans="2:19" ht="20.100000000000001" customHeight="1">
      <c r="B38" s="274"/>
      <c r="C38" s="331" t="str">
        <f>IF('1.制度のフレーム設計'!$D38="","",'1.制度のフレーム設計'!$D38)</f>
        <v/>
      </c>
      <c r="D38" s="332" t="str">
        <f>IF('1.制度のフレーム設計'!$H38="","",'1.制度のフレーム設計'!$H38)</f>
        <v/>
      </c>
      <c r="E38" s="287" t="str">
        <f>IF('1.制度のフレーム設計'!$I38="","",'1.制度のフレーム設計'!$I38)</f>
        <v/>
      </c>
      <c r="F38" s="234"/>
      <c r="G38" s="288"/>
      <c r="H38" s="339"/>
      <c r="I38" s="489"/>
      <c r="J38" s="297"/>
      <c r="K38" s="234"/>
      <c r="L38" s="326" t="s">
        <v>210</v>
      </c>
      <c r="M38" s="269">
        <f>IF($J40="",0,1)</f>
        <v>0</v>
      </c>
      <c r="N38" s="269">
        <f>IF($J35="",0,SUM($D$7:$D39)-SUM($D$7:$D34)-1)</f>
        <v>0</v>
      </c>
      <c r="O38" s="327">
        <f>IF($J35="",0,SUM($D$7:$D39)-SUM($D$7:$D34))</f>
        <v>0</v>
      </c>
      <c r="P38" s="285"/>
      <c r="Q38" s="482"/>
      <c r="R38" s="234"/>
      <c r="S38" s="234"/>
    </row>
    <row r="39" spans="2:19" ht="20.100000000000001" customHeight="1" thickBot="1">
      <c r="B39" s="313"/>
      <c r="C39" s="333" t="str">
        <f>IF('1.制度のフレーム設計'!$D39="","",'1.制度のフレーム設計'!$D39)</f>
        <v/>
      </c>
      <c r="D39" s="334" t="str">
        <f>IF('1.制度のフレーム設計'!$H39="","",'1.制度のフレーム設計'!$H39)</f>
        <v/>
      </c>
      <c r="E39" s="316" t="str">
        <f>IF('1.制度のフレーム設計'!$I39="","",'1.制度のフレーム設計'!$I39)</f>
        <v/>
      </c>
      <c r="F39" s="234"/>
      <c r="G39" s="340"/>
      <c r="H39" s="339"/>
      <c r="I39" s="490"/>
      <c r="J39" s="341"/>
      <c r="K39" s="234"/>
      <c r="L39" s="498"/>
      <c r="M39" s="499"/>
      <c r="N39" s="499"/>
      <c r="O39" s="500"/>
      <c r="P39" s="301"/>
      <c r="Q39" s="497"/>
      <c r="R39" s="234"/>
      <c r="S39" s="234"/>
    </row>
    <row r="40" spans="2:19" ht="27.75" customHeight="1">
      <c r="F40" s="234"/>
      <c r="G40" s="234"/>
      <c r="H40" s="234"/>
      <c r="I40" s="234"/>
      <c r="J40" s="234"/>
      <c r="K40" s="234"/>
      <c r="L40" s="501" t="s">
        <v>218</v>
      </c>
      <c r="M40" s="502"/>
      <c r="N40" s="503"/>
      <c r="O40" s="440">
        <v>1.1000000000000001</v>
      </c>
      <c r="P40" s="234"/>
      <c r="Q40" s="234"/>
      <c r="R40" s="234"/>
      <c r="S40" s="234"/>
    </row>
    <row r="41" spans="2:19">
      <c r="F41" s="234"/>
      <c r="G41" s="234"/>
      <c r="H41" s="234"/>
      <c r="I41" s="234"/>
      <c r="J41" s="234"/>
      <c r="K41" s="234"/>
      <c r="L41" s="234"/>
      <c r="M41" s="234"/>
      <c r="N41" s="234"/>
      <c r="O41" s="234"/>
      <c r="P41" s="234"/>
      <c r="Q41" s="234"/>
      <c r="R41" s="234"/>
      <c r="S41" s="234"/>
    </row>
    <row r="42" spans="2:19">
      <c r="F42" s="234"/>
      <c r="G42" s="234"/>
      <c r="H42" s="234"/>
      <c r="I42" s="234"/>
      <c r="J42" s="234"/>
      <c r="K42" s="234"/>
      <c r="L42" s="234"/>
      <c r="M42" s="234"/>
      <c r="N42" s="234"/>
      <c r="O42" s="234"/>
      <c r="P42" s="234"/>
      <c r="Q42" s="234"/>
      <c r="R42" s="234"/>
      <c r="S42" s="234"/>
    </row>
    <row r="43" spans="2:19">
      <c r="F43" s="234"/>
      <c r="G43" s="234"/>
      <c r="H43" s="234"/>
      <c r="I43" s="234"/>
      <c r="J43" s="234"/>
      <c r="K43" s="234"/>
      <c r="L43" s="234"/>
      <c r="M43" s="234"/>
      <c r="N43" s="234"/>
      <c r="O43" s="234"/>
      <c r="P43" s="234"/>
      <c r="Q43" s="234"/>
      <c r="R43" s="234"/>
      <c r="S43" s="234"/>
    </row>
    <row r="44" spans="2:19">
      <c r="F44" s="234"/>
      <c r="G44" s="234"/>
      <c r="H44" s="234"/>
      <c r="I44" s="234"/>
      <c r="J44" s="234"/>
      <c r="K44" s="234"/>
      <c r="L44" s="234"/>
      <c r="M44" s="234"/>
      <c r="N44" s="234"/>
      <c r="O44" s="234"/>
      <c r="P44" s="234"/>
      <c r="Q44" s="234"/>
      <c r="R44" s="234"/>
      <c r="S44" s="234"/>
    </row>
    <row r="45" spans="2:19">
      <c r="F45" s="234"/>
      <c r="G45" s="234"/>
      <c r="H45" s="234"/>
      <c r="I45" s="234"/>
      <c r="J45" s="234"/>
      <c r="K45" s="234"/>
      <c r="L45" s="234"/>
      <c r="M45" s="234"/>
      <c r="N45" s="234"/>
      <c r="O45" s="234"/>
      <c r="P45" s="234"/>
      <c r="Q45" s="234"/>
      <c r="R45" s="234"/>
      <c r="S45" s="234"/>
    </row>
    <row r="46" spans="2:19">
      <c r="F46" s="234"/>
      <c r="G46" s="234"/>
      <c r="H46" s="234"/>
      <c r="I46" s="234"/>
      <c r="J46" s="234"/>
      <c r="K46" s="234"/>
      <c r="L46" s="234"/>
      <c r="M46" s="234"/>
      <c r="N46" s="234"/>
      <c r="P46" s="234"/>
      <c r="Q46" s="234"/>
      <c r="R46" s="234"/>
      <c r="S46" s="234"/>
    </row>
    <row r="47" spans="2:19">
      <c r="F47" s="234"/>
      <c r="G47" s="234"/>
      <c r="H47" s="234"/>
      <c r="I47" s="234"/>
      <c r="J47" s="234"/>
      <c r="K47" s="234"/>
      <c r="L47" s="234"/>
      <c r="M47" s="234"/>
      <c r="N47" s="234"/>
      <c r="O47" s="234"/>
      <c r="P47" s="234"/>
      <c r="Q47" s="234"/>
      <c r="R47" s="234"/>
      <c r="S47" s="234"/>
    </row>
  </sheetData>
  <sheetProtection algorithmName="SHA-512" hashValue="vQGJwoQQFW8zyUkqepyz5DxmsFWEwfKthPEICMr5dtLLi7j50ghB5ujWL2tgCHAkpevoWBGSQL3AZIyINmglYA==" saltValue="3mQ6mrZ4ifDY2TpTjkI39g==" spinCount="100000" sheet="1" objects="1" scenarios="1"/>
  <mergeCells count="25">
    <mergeCell ref="I36:I39"/>
    <mergeCell ref="M37:O37"/>
    <mergeCell ref="Q38:Q39"/>
    <mergeCell ref="L39:O39"/>
    <mergeCell ref="L40:N40"/>
    <mergeCell ref="I26:I29"/>
    <mergeCell ref="M27:O27"/>
    <mergeCell ref="Q28:Q29"/>
    <mergeCell ref="L29:O29"/>
    <mergeCell ref="I31:I34"/>
    <mergeCell ref="M32:O32"/>
    <mergeCell ref="Q33:Q34"/>
    <mergeCell ref="L34:O34"/>
    <mergeCell ref="Q18:Q19"/>
    <mergeCell ref="L19:O19"/>
    <mergeCell ref="I21:I24"/>
    <mergeCell ref="M22:O22"/>
    <mergeCell ref="Q23:Q24"/>
    <mergeCell ref="L24:O24"/>
    <mergeCell ref="I8:I10"/>
    <mergeCell ref="M9:O9"/>
    <mergeCell ref="I12:I14"/>
    <mergeCell ref="M13:O13"/>
    <mergeCell ref="I16:I19"/>
    <mergeCell ref="M17:O17"/>
  </mergeCells>
  <phoneticPr fontId="6"/>
  <pageMargins left="0.70866141732283472" right="0.70866141732283472" top="0.74803149606299213" bottom="0.74803149606299213" header="0.31496062992125984" footer="0.31496062992125984"/>
  <pageSetup paperSize="9" scale="71"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916C-C4CC-4B2D-81D3-B849709EDE7B}">
  <sheetPr>
    <tabColor rgb="FF00FFFF"/>
  </sheetPr>
  <dimension ref="A1:BH40"/>
  <sheetViews>
    <sheetView showGridLines="0" zoomScaleNormal="100" workbookViewId="0"/>
  </sheetViews>
  <sheetFormatPr defaultColWidth="9" defaultRowHeight="13.2"/>
  <cols>
    <col min="1" max="2" width="2.33203125" style="1" customWidth="1"/>
    <col min="3" max="3" width="2.33203125" style="364" customWidth="1"/>
    <col min="4" max="7" width="8.6640625" style="1" customWidth="1"/>
    <col min="8" max="9" width="12.2187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10.77734375" style="1" customWidth="1"/>
    <col min="19" max="60" width="9" style="2"/>
    <col min="61" max="16384" width="9" style="1"/>
  </cols>
  <sheetData>
    <row r="1" spans="1:60">
      <c r="Y1" s="72"/>
      <c r="AA1" s="73"/>
    </row>
    <row r="2" spans="1:60">
      <c r="Y2" s="72"/>
      <c r="AA2" s="73"/>
    </row>
    <row r="3" spans="1:60" ht="18.75" customHeight="1" thickBot="1">
      <c r="D3" s="342"/>
      <c r="E3" s="234"/>
      <c r="G3" s="5"/>
      <c r="H3" s="19" t="s">
        <v>51</v>
      </c>
      <c r="N3" s="2"/>
      <c r="O3" s="5"/>
      <c r="P3" s="252" t="s">
        <v>46</v>
      </c>
      <c r="S3" s="74"/>
      <c r="T3" s="19" t="s">
        <v>51</v>
      </c>
      <c r="U3" s="72"/>
      <c r="Y3" s="72"/>
    </row>
    <row r="4" spans="1:60" ht="24" customHeight="1" thickBot="1">
      <c r="D4" s="343" t="s">
        <v>219</v>
      </c>
      <c r="G4" s="2"/>
      <c r="I4" s="2"/>
      <c r="K4" s="344"/>
      <c r="N4" s="3"/>
      <c r="O4" s="11"/>
      <c r="P4" s="345">
        <f>IF('2.モデル基本給の設計'!$Q$5="","",'2.モデル基本給の設計'!$Q$5)</f>
        <v>0.5</v>
      </c>
      <c r="Q4" s="2"/>
      <c r="R4" s="2"/>
      <c r="S4" s="75">
        <v>1</v>
      </c>
      <c r="T4" s="75">
        <v>2</v>
      </c>
      <c r="U4" s="75">
        <v>3</v>
      </c>
      <c r="V4" s="75">
        <v>4</v>
      </c>
      <c r="W4" s="75">
        <v>5</v>
      </c>
      <c r="X4" s="75">
        <v>6</v>
      </c>
      <c r="Y4" s="75">
        <v>7</v>
      </c>
      <c r="Z4" s="75">
        <v>8</v>
      </c>
      <c r="AA4" s="75">
        <v>9</v>
      </c>
      <c r="AB4" s="75">
        <v>10</v>
      </c>
      <c r="AC4" s="75">
        <v>11</v>
      </c>
      <c r="AD4" s="75">
        <v>12</v>
      </c>
      <c r="AE4" s="75">
        <v>13</v>
      </c>
      <c r="AF4" s="75">
        <v>14</v>
      </c>
      <c r="AG4" s="75">
        <v>15</v>
      </c>
      <c r="AH4" s="75">
        <v>16</v>
      </c>
      <c r="AI4" s="75">
        <v>17</v>
      </c>
      <c r="AJ4" s="75">
        <v>18</v>
      </c>
      <c r="AK4" s="75">
        <v>19</v>
      </c>
      <c r="AL4" s="75">
        <v>20</v>
      </c>
      <c r="AM4" s="75">
        <v>21</v>
      </c>
      <c r="AN4" s="75">
        <v>22</v>
      </c>
      <c r="AO4" s="75">
        <v>23</v>
      </c>
      <c r="AP4" s="75">
        <v>24</v>
      </c>
      <c r="AQ4" s="75">
        <v>25</v>
      </c>
      <c r="AR4" s="75">
        <v>26</v>
      </c>
      <c r="AS4" s="75">
        <v>27</v>
      </c>
      <c r="AT4" s="75">
        <v>28</v>
      </c>
      <c r="AU4" s="75">
        <v>29</v>
      </c>
      <c r="AV4" s="75">
        <v>30</v>
      </c>
      <c r="AW4" s="75">
        <v>31</v>
      </c>
      <c r="AX4" s="75">
        <v>32</v>
      </c>
      <c r="AY4" s="75">
        <v>33</v>
      </c>
      <c r="AZ4" s="75">
        <v>34</v>
      </c>
      <c r="BA4" s="75">
        <v>35</v>
      </c>
      <c r="BB4" s="75">
        <v>36</v>
      </c>
      <c r="BC4" s="75">
        <v>37</v>
      </c>
      <c r="BD4" s="75">
        <v>38</v>
      </c>
      <c r="BE4" s="75">
        <v>39</v>
      </c>
      <c r="BF4" s="75">
        <v>40</v>
      </c>
      <c r="BG4" s="75">
        <v>41</v>
      </c>
      <c r="BH4" s="75">
        <v>42</v>
      </c>
    </row>
    <row r="5" spans="1:60" ht="26.25" customHeight="1" thickBot="1">
      <c r="A5" s="367" t="s">
        <v>29</v>
      </c>
      <c r="B5" s="367" t="s">
        <v>29</v>
      </c>
      <c r="C5" s="367" t="s">
        <v>220</v>
      </c>
      <c r="D5" s="373" t="s">
        <v>193</v>
      </c>
      <c r="E5" s="252" t="s">
        <v>24</v>
      </c>
      <c r="F5" s="252" t="s">
        <v>48</v>
      </c>
      <c r="G5" s="252" t="s">
        <v>49</v>
      </c>
      <c r="H5" s="346" t="s">
        <v>18</v>
      </c>
      <c r="I5" s="347" t="s">
        <v>19</v>
      </c>
      <c r="J5" s="348" t="s">
        <v>38</v>
      </c>
      <c r="K5" s="348" t="s">
        <v>35</v>
      </c>
      <c r="L5" s="349" t="s">
        <v>36</v>
      </c>
      <c r="M5" s="252" t="s">
        <v>47</v>
      </c>
      <c r="N5" s="252" t="s">
        <v>44</v>
      </c>
      <c r="O5" s="350" t="s">
        <v>37</v>
      </c>
      <c r="P5" s="346" t="s">
        <v>45</v>
      </c>
      <c r="Q5" s="368" t="s">
        <v>0</v>
      </c>
      <c r="R5" s="252" t="s">
        <v>223</v>
      </c>
      <c r="S5" s="75">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5">
        <v>35</v>
      </c>
      <c r="AK5" s="75">
        <v>36</v>
      </c>
      <c r="AL5" s="75">
        <v>37</v>
      </c>
      <c r="AM5" s="75">
        <v>38</v>
      </c>
      <c r="AN5" s="75">
        <v>39</v>
      </c>
      <c r="AO5" s="75">
        <v>40</v>
      </c>
      <c r="AP5" s="75">
        <v>41</v>
      </c>
      <c r="AQ5" s="75">
        <v>42</v>
      </c>
      <c r="AR5" s="75">
        <v>43</v>
      </c>
      <c r="AS5" s="75">
        <v>44</v>
      </c>
      <c r="AT5" s="75">
        <v>45</v>
      </c>
      <c r="AU5" s="75">
        <v>46</v>
      </c>
      <c r="AV5" s="75">
        <v>47</v>
      </c>
      <c r="AW5" s="75">
        <v>48</v>
      </c>
      <c r="AX5" s="75">
        <v>49</v>
      </c>
      <c r="AY5" s="75">
        <v>50</v>
      </c>
      <c r="AZ5" s="75">
        <v>51</v>
      </c>
      <c r="BA5" s="75">
        <v>52</v>
      </c>
      <c r="BB5" s="75">
        <v>53</v>
      </c>
      <c r="BC5" s="75">
        <v>54</v>
      </c>
      <c r="BD5" s="75">
        <v>55</v>
      </c>
      <c r="BE5" s="75">
        <v>56</v>
      </c>
      <c r="BF5" s="75">
        <v>57</v>
      </c>
      <c r="BG5" s="75">
        <v>58</v>
      </c>
      <c r="BH5" s="75">
        <v>59</v>
      </c>
    </row>
    <row r="6" spans="1:60" ht="20.100000000000001" customHeight="1" thickBot="1">
      <c r="A6" s="365">
        <f>IF($B6=0,"",SUM($B$6:B6))</f>
        <v>1</v>
      </c>
      <c r="B6" s="365">
        <f>IF(E6="",0,1)</f>
        <v>1</v>
      </c>
      <c r="C6" s="365">
        <f>$G6</f>
        <v>18</v>
      </c>
      <c r="D6" s="351" t="str">
        <f>IF('2.モデル基本給の設計'!$B7="","",'2.モデル基本給の設計'!$B7)</f>
        <v>J</v>
      </c>
      <c r="E6" s="351" t="str">
        <f>IF('2.モデル基本給の設計'!$C7="","",'2.モデル基本給の設計'!$C7)</f>
        <v>J-1</v>
      </c>
      <c r="F6" s="351">
        <f>IF('2.モデル基本給の設計'!$D7="","",'2.モデル基本給の設計'!$D7)</f>
        <v>1</v>
      </c>
      <c r="G6" s="351">
        <f>IF('2.モデル基本給の設計'!$E7="","",'2.モデル基本給の設計'!$E7)</f>
        <v>18</v>
      </c>
      <c r="H6" s="84"/>
      <c r="I6" s="87"/>
      <c r="J6" s="17">
        <f>IF('2.モデル基本給の設計'!$J7="","",'2.モデル基本給の設計'!$J7)</f>
        <v>188400</v>
      </c>
      <c r="K6" s="80">
        <f>IF('2.モデル基本給の設計'!$O8="","",'2.モデル基本給の設計'!$O8)</f>
        <v>6300</v>
      </c>
      <c r="L6" s="80">
        <f>IF('2.モデル基本給の設計'!$P7="","",'2.モデル基本給の設計'!$P7)</f>
        <v>15</v>
      </c>
      <c r="M6" s="12">
        <f>IF($E6="","",$J6+$K6*$L6)</f>
        <v>282900</v>
      </c>
      <c r="N6" s="80">
        <f>IF('2.モデル基本給の設計'!$Q7="","",'2.モデル基本給の設計'!$Q7)</f>
        <v>45</v>
      </c>
      <c r="O6" s="12">
        <f>IF($E6="","",IF($N6-$G6-$L6&lt;=0,0,$N6-$G6-$L6))</f>
        <v>12</v>
      </c>
      <c r="P6" s="82">
        <f>IF($E6="","",ROUND($K6*$P$4,-1))</f>
        <v>3150</v>
      </c>
      <c r="Q6" s="369">
        <f>IF($E6="","",$M6+$O6*$P6)</f>
        <v>320700</v>
      </c>
      <c r="R6" s="351" t="str">
        <f>E6</f>
        <v>J-1</v>
      </c>
      <c r="S6" s="77">
        <f>IF(S$5&lt;$G6,"",IF(S$5=$G6,$J6,IF(AND(S$5&gt;$G6,S$5&lt;=$G6+$L6),R6+$K6,IF(AND(S$5&gt;$G6,S$5&lt;=$G6+$L6+$O6),R6+$P6,R6))))</f>
        <v>188400</v>
      </c>
      <c r="T6" s="77">
        <f t="shared" ref="T6:BH6" si="0">IF(T$5&lt;$G6,"",IF(T$5=$G6,$J6,IF(AND(T$5&gt;$G6,T$5&lt;=$G6+$L6),S6+$K6,IF(AND(T$5&gt;$G6,T$5&lt;=$G6+$L6+$O6),S6+$P6,S6))))</f>
        <v>194700</v>
      </c>
      <c r="U6" s="77">
        <f t="shared" si="0"/>
        <v>201000</v>
      </c>
      <c r="V6" s="77">
        <f t="shared" si="0"/>
        <v>207300</v>
      </c>
      <c r="W6" s="77">
        <f t="shared" si="0"/>
        <v>213600</v>
      </c>
      <c r="X6" s="77">
        <f t="shared" si="0"/>
        <v>219900</v>
      </c>
      <c r="Y6" s="77">
        <f t="shared" si="0"/>
        <v>226200</v>
      </c>
      <c r="Z6" s="77">
        <f t="shared" si="0"/>
        <v>232500</v>
      </c>
      <c r="AA6" s="77">
        <f t="shared" si="0"/>
        <v>238800</v>
      </c>
      <c r="AB6" s="77">
        <f t="shared" si="0"/>
        <v>245100</v>
      </c>
      <c r="AC6" s="77">
        <f t="shared" si="0"/>
        <v>251400</v>
      </c>
      <c r="AD6" s="77">
        <f t="shared" si="0"/>
        <v>257700</v>
      </c>
      <c r="AE6" s="77">
        <f t="shared" si="0"/>
        <v>264000</v>
      </c>
      <c r="AF6" s="77">
        <f t="shared" si="0"/>
        <v>270300</v>
      </c>
      <c r="AG6" s="77">
        <f t="shared" si="0"/>
        <v>276600</v>
      </c>
      <c r="AH6" s="77">
        <f t="shared" si="0"/>
        <v>282900</v>
      </c>
      <c r="AI6" s="77">
        <f t="shared" si="0"/>
        <v>286050</v>
      </c>
      <c r="AJ6" s="77">
        <f t="shared" si="0"/>
        <v>289200</v>
      </c>
      <c r="AK6" s="77">
        <f t="shared" si="0"/>
        <v>292350</v>
      </c>
      <c r="AL6" s="77">
        <f t="shared" si="0"/>
        <v>295500</v>
      </c>
      <c r="AM6" s="77">
        <f t="shared" si="0"/>
        <v>298650</v>
      </c>
      <c r="AN6" s="77">
        <f t="shared" si="0"/>
        <v>301800</v>
      </c>
      <c r="AO6" s="77">
        <f t="shared" si="0"/>
        <v>304950</v>
      </c>
      <c r="AP6" s="77">
        <f t="shared" si="0"/>
        <v>308100</v>
      </c>
      <c r="AQ6" s="77">
        <f t="shared" si="0"/>
        <v>311250</v>
      </c>
      <c r="AR6" s="77">
        <f t="shared" si="0"/>
        <v>314400</v>
      </c>
      <c r="AS6" s="77">
        <f t="shared" si="0"/>
        <v>317550</v>
      </c>
      <c r="AT6" s="77">
        <f t="shared" si="0"/>
        <v>320700</v>
      </c>
      <c r="AU6" s="77">
        <f t="shared" si="0"/>
        <v>320700</v>
      </c>
      <c r="AV6" s="77">
        <f t="shared" si="0"/>
        <v>320700</v>
      </c>
      <c r="AW6" s="77">
        <f t="shared" si="0"/>
        <v>320700</v>
      </c>
      <c r="AX6" s="77">
        <f t="shared" si="0"/>
        <v>320700</v>
      </c>
      <c r="AY6" s="77">
        <f t="shared" si="0"/>
        <v>320700</v>
      </c>
      <c r="AZ6" s="77">
        <f t="shared" si="0"/>
        <v>320700</v>
      </c>
      <c r="BA6" s="77">
        <f t="shared" si="0"/>
        <v>320700</v>
      </c>
      <c r="BB6" s="77">
        <f t="shared" si="0"/>
        <v>320700</v>
      </c>
      <c r="BC6" s="77">
        <f t="shared" si="0"/>
        <v>320700</v>
      </c>
      <c r="BD6" s="77">
        <f t="shared" si="0"/>
        <v>320700</v>
      </c>
      <c r="BE6" s="77">
        <f t="shared" si="0"/>
        <v>320700</v>
      </c>
      <c r="BF6" s="77">
        <f t="shared" si="0"/>
        <v>320700</v>
      </c>
      <c r="BG6" s="77">
        <f t="shared" si="0"/>
        <v>320700</v>
      </c>
      <c r="BH6" s="77">
        <f t="shared" si="0"/>
        <v>320700</v>
      </c>
    </row>
    <row r="7" spans="1:60" ht="20.100000000000001" customHeight="1" thickBot="1">
      <c r="A7" s="365">
        <f>IF($B7=0,"",SUM($B$6:B7))</f>
        <v>2</v>
      </c>
      <c r="B7" s="365">
        <f t="shared" ref="B7:B38" si="1">IF(E7="",0,1)</f>
        <v>1</v>
      </c>
      <c r="C7" s="365">
        <f t="shared" ref="C7:C38" si="2">$G7</f>
        <v>19</v>
      </c>
      <c r="D7" s="362"/>
      <c r="E7" s="352" t="str">
        <f>IF('2.モデル基本給の設計'!$C8="","",'2.モデル基本給の設計'!$C8)</f>
        <v>J-2</v>
      </c>
      <c r="F7" s="353">
        <f>IF('2.モデル基本給の設計'!$D8="","",'2.モデル基本給の設計'!$D8)</f>
        <v>1</v>
      </c>
      <c r="G7" s="352">
        <f>IF('2.モデル基本給の設計'!$E8="","",'2.モデル基本給の設計'!$E8)</f>
        <v>19</v>
      </c>
      <c r="H7" s="13"/>
      <c r="I7" s="80">
        <f>IF('2.モデル基本給の設計'!$N8="","",'2.モデル基本給の設計'!$N8)</f>
        <v>4600</v>
      </c>
      <c r="J7" s="84">
        <f>IF($E7="","",J6+$K6*$F6+$I7)</f>
        <v>199300</v>
      </c>
      <c r="K7" s="78">
        <f>IF($E7="","",$K$6)</f>
        <v>6300</v>
      </c>
      <c r="L7" s="78">
        <f>IF($E7="","",$L$6)</f>
        <v>15</v>
      </c>
      <c r="M7" s="13">
        <f t="shared" ref="M7:M8" si="3">IF($E7="","",$J7+$K7*$L7)</f>
        <v>293800</v>
      </c>
      <c r="N7" s="78">
        <f>IF($E7="","",$N$6)</f>
        <v>45</v>
      </c>
      <c r="O7" s="13">
        <f t="shared" ref="O7:O13" si="4">IF($E7="","",IF($N7-$G7-$L7&lt;=0,0,$N7-$G7-$L7))</f>
        <v>11</v>
      </c>
      <c r="P7" s="78">
        <f t="shared" ref="P7:P13" si="5">IF($E7="","",ROUND($K7*$P$4,-1))</f>
        <v>3150</v>
      </c>
      <c r="Q7" s="370">
        <f t="shared" ref="Q7:Q13" si="6">IF($E7="","",$M7+$O7*$P7)</f>
        <v>328450</v>
      </c>
      <c r="R7" s="352" t="str">
        <f t="shared" ref="R7:R38" si="7">E7</f>
        <v>J-2</v>
      </c>
      <c r="S7" s="77" t="str">
        <f t="shared" ref="S7:BH7" si="8">IF(S$5&lt;$G7,"",IF(S$5=$G7,$J7,IF(AND(S$5&gt;$G7,S$5&lt;=$G7+$L7),R7+$K7,IF(AND(S$5&gt;$G7,S$5&lt;=$G7+$L7+$O7),R7+$P7,R7))))</f>
        <v/>
      </c>
      <c r="T7" s="77">
        <f t="shared" si="8"/>
        <v>199300</v>
      </c>
      <c r="U7" s="77">
        <f t="shared" si="8"/>
        <v>205600</v>
      </c>
      <c r="V7" s="77">
        <f t="shared" si="8"/>
        <v>211900</v>
      </c>
      <c r="W7" s="77">
        <f t="shared" si="8"/>
        <v>218200</v>
      </c>
      <c r="X7" s="77">
        <f t="shared" si="8"/>
        <v>224500</v>
      </c>
      <c r="Y7" s="77">
        <f t="shared" si="8"/>
        <v>230800</v>
      </c>
      <c r="Z7" s="77">
        <f t="shared" si="8"/>
        <v>237100</v>
      </c>
      <c r="AA7" s="77">
        <f t="shared" si="8"/>
        <v>243400</v>
      </c>
      <c r="AB7" s="77">
        <f t="shared" si="8"/>
        <v>249700</v>
      </c>
      <c r="AC7" s="77">
        <f t="shared" si="8"/>
        <v>256000</v>
      </c>
      <c r="AD7" s="77">
        <f t="shared" si="8"/>
        <v>262300</v>
      </c>
      <c r="AE7" s="77">
        <f t="shared" si="8"/>
        <v>268600</v>
      </c>
      <c r="AF7" s="77">
        <f t="shared" si="8"/>
        <v>274900</v>
      </c>
      <c r="AG7" s="77">
        <f t="shared" si="8"/>
        <v>281200</v>
      </c>
      <c r="AH7" s="77">
        <f t="shared" si="8"/>
        <v>287500</v>
      </c>
      <c r="AI7" s="77">
        <f t="shared" si="8"/>
        <v>293800</v>
      </c>
      <c r="AJ7" s="77">
        <f t="shared" si="8"/>
        <v>296950</v>
      </c>
      <c r="AK7" s="77">
        <f t="shared" si="8"/>
        <v>300100</v>
      </c>
      <c r="AL7" s="77">
        <f t="shared" si="8"/>
        <v>303250</v>
      </c>
      <c r="AM7" s="77">
        <f t="shared" si="8"/>
        <v>306400</v>
      </c>
      <c r="AN7" s="77">
        <f t="shared" si="8"/>
        <v>309550</v>
      </c>
      <c r="AO7" s="77">
        <f t="shared" si="8"/>
        <v>312700</v>
      </c>
      <c r="AP7" s="77">
        <f t="shared" si="8"/>
        <v>315850</v>
      </c>
      <c r="AQ7" s="77">
        <f t="shared" si="8"/>
        <v>319000</v>
      </c>
      <c r="AR7" s="77">
        <f t="shared" si="8"/>
        <v>322150</v>
      </c>
      <c r="AS7" s="77">
        <f t="shared" si="8"/>
        <v>325300</v>
      </c>
      <c r="AT7" s="77">
        <f t="shared" si="8"/>
        <v>328450</v>
      </c>
      <c r="AU7" s="77">
        <f t="shared" si="8"/>
        <v>328450</v>
      </c>
      <c r="AV7" s="77">
        <f t="shared" si="8"/>
        <v>328450</v>
      </c>
      <c r="AW7" s="77">
        <f t="shared" si="8"/>
        <v>328450</v>
      </c>
      <c r="AX7" s="77">
        <f t="shared" si="8"/>
        <v>328450</v>
      </c>
      <c r="AY7" s="77">
        <f t="shared" si="8"/>
        <v>328450</v>
      </c>
      <c r="AZ7" s="77">
        <f t="shared" si="8"/>
        <v>328450</v>
      </c>
      <c r="BA7" s="77">
        <f t="shared" si="8"/>
        <v>328450</v>
      </c>
      <c r="BB7" s="77">
        <f t="shared" si="8"/>
        <v>328450</v>
      </c>
      <c r="BC7" s="77">
        <f t="shared" si="8"/>
        <v>328450</v>
      </c>
      <c r="BD7" s="77">
        <f t="shared" si="8"/>
        <v>328450</v>
      </c>
      <c r="BE7" s="77">
        <f t="shared" si="8"/>
        <v>328450</v>
      </c>
      <c r="BF7" s="77">
        <f t="shared" si="8"/>
        <v>328450</v>
      </c>
      <c r="BG7" s="77">
        <f t="shared" si="8"/>
        <v>328450</v>
      </c>
      <c r="BH7" s="77">
        <f t="shared" si="8"/>
        <v>328450</v>
      </c>
    </row>
    <row r="8" spans="1:60" ht="20.100000000000001" customHeight="1">
      <c r="A8" s="365">
        <f>IF($B8=0,"",SUM($B$6:B8))</f>
        <v>3</v>
      </c>
      <c r="B8" s="365">
        <f t="shared" si="1"/>
        <v>1</v>
      </c>
      <c r="C8" s="365">
        <f t="shared" si="2"/>
        <v>20</v>
      </c>
      <c r="D8" s="362"/>
      <c r="E8" s="352" t="str">
        <f>IF('2.モデル基本給の設計'!$C9="","",'2.モデル基本給の設計'!$C9)</f>
        <v>J-3</v>
      </c>
      <c r="F8" s="353">
        <f>IF('2.モデル基本給の設計'!$D9="","",'2.モデル基本給の設計'!$D9)</f>
        <v>1</v>
      </c>
      <c r="G8" s="352">
        <f>IF('2.モデル基本給の設計'!$E9="","",'2.モデル基本給の設計'!$E9)</f>
        <v>20</v>
      </c>
      <c r="H8" s="85"/>
      <c r="I8" s="12">
        <f>IF($E8="","",$I$7)</f>
        <v>4600</v>
      </c>
      <c r="J8" s="84">
        <f t="shared" ref="J8" si="9">IF($E8="","",J7+$K7*$F7+$I8)</f>
        <v>210200</v>
      </c>
      <c r="K8" s="78">
        <f t="shared" ref="K8:K9" si="10">IF($E8="","",$K$6)</f>
        <v>6300</v>
      </c>
      <c r="L8" s="78">
        <f t="shared" ref="L8:L9" si="11">IF($E8="","",$L$6)</f>
        <v>15</v>
      </c>
      <c r="M8" s="13">
        <f t="shared" si="3"/>
        <v>304700</v>
      </c>
      <c r="N8" s="78">
        <f t="shared" ref="N8:N9" si="12">IF($E8="","",$N$6)</f>
        <v>45</v>
      </c>
      <c r="O8" s="13">
        <f t="shared" si="4"/>
        <v>10</v>
      </c>
      <c r="P8" s="78">
        <f t="shared" si="5"/>
        <v>3150</v>
      </c>
      <c r="Q8" s="370">
        <f t="shared" si="6"/>
        <v>336200</v>
      </c>
      <c r="R8" s="352" t="str">
        <f t="shared" si="7"/>
        <v>J-3</v>
      </c>
      <c r="S8" s="77" t="str">
        <f t="shared" ref="S8:BH8" si="13">IF(S$5&lt;$G8,"",IF(S$5=$G8,$J8,IF(AND(S$5&gt;$G8,S$5&lt;=$G8+$L8),R8+$K8,IF(AND(S$5&gt;$G8,S$5&lt;=$G8+$L8+$O8),R8+$P8,R8))))</f>
        <v/>
      </c>
      <c r="T8" s="77" t="str">
        <f t="shared" si="13"/>
        <v/>
      </c>
      <c r="U8" s="77">
        <f t="shared" si="13"/>
        <v>210200</v>
      </c>
      <c r="V8" s="77">
        <f t="shared" si="13"/>
        <v>216500</v>
      </c>
      <c r="W8" s="77">
        <f t="shared" si="13"/>
        <v>222800</v>
      </c>
      <c r="X8" s="77">
        <f t="shared" si="13"/>
        <v>229100</v>
      </c>
      <c r="Y8" s="77">
        <f t="shared" si="13"/>
        <v>235400</v>
      </c>
      <c r="Z8" s="77">
        <f t="shared" si="13"/>
        <v>241700</v>
      </c>
      <c r="AA8" s="77">
        <f t="shared" si="13"/>
        <v>248000</v>
      </c>
      <c r="AB8" s="77">
        <f t="shared" si="13"/>
        <v>254300</v>
      </c>
      <c r="AC8" s="77">
        <f t="shared" si="13"/>
        <v>260600</v>
      </c>
      <c r="AD8" s="77">
        <f t="shared" si="13"/>
        <v>266900</v>
      </c>
      <c r="AE8" s="77">
        <f t="shared" si="13"/>
        <v>273200</v>
      </c>
      <c r="AF8" s="77">
        <f t="shared" si="13"/>
        <v>279500</v>
      </c>
      <c r="AG8" s="77">
        <f t="shared" si="13"/>
        <v>285800</v>
      </c>
      <c r="AH8" s="77">
        <f t="shared" si="13"/>
        <v>292100</v>
      </c>
      <c r="AI8" s="77">
        <f t="shared" si="13"/>
        <v>298400</v>
      </c>
      <c r="AJ8" s="77">
        <f t="shared" si="13"/>
        <v>304700</v>
      </c>
      <c r="AK8" s="77">
        <f t="shared" si="13"/>
        <v>307850</v>
      </c>
      <c r="AL8" s="77">
        <f t="shared" si="13"/>
        <v>311000</v>
      </c>
      <c r="AM8" s="77">
        <f t="shared" si="13"/>
        <v>314150</v>
      </c>
      <c r="AN8" s="77">
        <f t="shared" si="13"/>
        <v>317300</v>
      </c>
      <c r="AO8" s="77">
        <f t="shared" si="13"/>
        <v>320450</v>
      </c>
      <c r="AP8" s="77">
        <f t="shared" si="13"/>
        <v>323600</v>
      </c>
      <c r="AQ8" s="77">
        <f t="shared" si="13"/>
        <v>326750</v>
      </c>
      <c r="AR8" s="77">
        <f t="shared" si="13"/>
        <v>329900</v>
      </c>
      <c r="AS8" s="77">
        <f t="shared" si="13"/>
        <v>333050</v>
      </c>
      <c r="AT8" s="77">
        <f t="shared" si="13"/>
        <v>336200</v>
      </c>
      <c r="AU8" s="77">
        <f t="shared" si="13"/>
        <v>336200</v>
      </c>
      <c r="AV8" s="77">
        <f t="shared" si="13"/>
        <v>336200</v>
      </c>
      <c r="AW8" s="77">
        <f t="shared" si="13"/>
        <v>336200</v>
      </c>
      <c r="AX8" s="77">
        <f t="shared" si="13"/>
        <v>336200</v>
      </c>
      <c r="AY8" s="77">
        <f t="shared" si="13"/>
        <v>336200</v>
      </c>
      <c r="AZ8" s="77">
        <f t="shared" si="13"/>
        <v>336200</v>
      </c>
      <c r="BA8" s="77">
        <f t="shared" si="13"/>
        <v>336200</v>
      </c>
      <c r="BB8" s="77">
        <f t="shared" si="13"/>
        <v>336200</v>
      </c>
      <c r="BC8" s="77">
        <f t="shared" si="13"/>
        <v>336200</v>
      </c>
      <c r="BD8" s="77">
        <f t="shared" si="13"/>
        <v>336200</v>
      </c>
      <c r="BE8" s="77">
        <f t="shared" si="13"/>
        <v>336200</v>
      </c>
      <c r="BF8" s="77">
        <f t="shared" si="13"/>
        <v>336200</v>
      </c>
      <c r="BG8" s="77">
        <f t="shared" si="13"/>
        <v>336200</v>
      </c>
      <c r="BH8" s="77">
        <f t="shared" si="13"/>
        <v>336200</v>
      </c>
    </row>
    <row r="9" spans="1:60" ht="20.100000000000001" customHeight="1" thickBot="1">
      <c r="A9" s="365">
        <f>IF($B9=0,"",SUM($B$6:B9))</f>
        <v>4</v>
      </c>
      <c r="B9" s="365">
        <f t="shared" si="1"/>
        <v>1</v>
      </c>
      <c r="C9" s="365">
        <f t="shared" si="2"/>
        <v>21</v>
      </c>
      <c r="D9" s="363"/>
      <c r="E9" s="354" t="str">
        <f>IF('2.モデル基本給の設計'!$C10="","",'2.モデル基本給の設計'!$C10)</f>
        <v>J-4</v>
      </c>
      <c r="F9" s="355">
        <f>IF('2.モデル基本給の設計'!$D10="","",'2.モデル基本給の設計'!$D10)</f>
        <v>1</v>
      </c>
      <c r="G9" s="354">
        <f>IF('2.モデル基本給の設計'!$E10="","",'2.モデル基本給の設計'!$E10)</f>
        <v>21</v>
      </c>
      <c r="H9" s="85"/>
      <c r="I9" s="86">
        <f>IF($E9="","",$I$8)</f>
        <v>4600</v>
      </c>
      <c r="J9" s="84">
        <f>IF($E9="","",J8+$K8*$F8+$I9)</f>
        <v>221100</v>
      </c>
      <c r="K9" s="78">
        <f t="shared" si="10"/>
        <v>6300</v>
      </c>
      <c r="L9" s="78">
        <f t="shared" si="11"/>
        <v>15</v>
      </c>
      <c r="M9" s="13">
        <f>IF($E9="","",$J9+$K9*$L9)</f>
        <v>315600</v>
      </c>
      <c r="N9" s="78">
        <f t="shared" si="12"/>
        <v>45</v>
      </c>
      <c r="O9" s="13">
        <f t="shared" si="4"/>
        <v>9</v>
      </c>
      <c r="P9" s="83">
        <f t="shared" si="5"/>
        <v>3150</v>
      </c>
      <c r="Q9" s="370">
        <f t="shared" si="6"/>
        <v>343950</v>
      </c>
      <c r="R9" s="354" t="str">
        <f t="shared" si="7"/>
        <v>J-4</v>
      </c>
      <c r="S9" s="77" t="str">
        <f t="shared" ref="S9:BH9" si="14">IF(S$5&lt;$G9,"",IF(S$5=$G9,$J9,IF(AND(S$5&gt;$G9,S$5&lt;=$G9+$L9),R9+$K9,IF(AND(S$5&gt;$G9,S$5&lt;=$G9+$L9+$O9),R9+$P9,R9))))</f>
        <v/>
      </c>
      <c r="T9" s="77" t="str">
        <f t="shared" si="14"/>
        <v/>
      </c>
      <c r="U9" s="77" t="str">
        <f t="shared" si="14"/>
        <v/>
      </c>
      <c r="V9" s="77">
        <f t="shared" si="14"/>
        <v>221100</v>
      </c>
      <c r="W9" s="77">
        <f t="shared" si="14"/>
        <v>227400</v>
      </c>
      <c r="X9" s="77">
        <f t="shared" si="14"/>
        <v>233700</v>
      </c>
      <c r="Y9" s="77">
        <f t="shared" si="14"/>
        <v>240000</v>
      </c>
      <c r="Z9" s="77">
        <f t="shared" si="14"/>
        <v>246300</v>
      </c>
      <c r="AA9" s="77">
        <f t="shared" si="14"/>
        <v>252600</v>
      </c>
      <c r="AB9" s="77">
        <f t="shared" si="14"/>
        <v>258900</v>
      </c>
      <c r="AC9" s="77">
        <f t="shared" si="14"/>
        <v>265200</v>
      </c>
      <c r="AD9" s="77">
        <f t="shared" si="14"/>
        <v>271500</v>
      </c>
      <c r="AE9" s="77">
        <f t="shared" si="14"/>
        <v>277800</v>
      </c>
      <c r="AF9" s="77">
        <f t="shared" si="14"/>
        <v>284100</v>
      </c>
      <c r="AG9" s="77">
        <f t="shared" si="14"/>
        <v>290400</v>
      </c>
      <c r="AH9" s="77">
        <f t="shared" si="14"/>
        <v>296700</v>
      </c>
      <c r="AI9" s="77">
        <f t="shared" si="14"/>
        <v>303000</v>
      </c>
      <c r="AJ9" s="77">
        <f t="shared" si="14"/>
        <v>309300</v>
      </c>
      <c r="AK9" s="77">
        <f t="shared" si="14"/>
        <v>315600</v>
      </c>
      <c r="AL9" s="77">
        <f t="shared" si="14"/>
        <v>318750</v>
      </c>
      <c r="AM9" s="77">
        <f t="shared" si="14"/>
        <v>321900</v>
      </c>
      <c r="AN9" s="77">
        <f t="shared" si="14"/>
        <v>325050</v>
      </c>
      <c r="AO9" s="77">
        <f t="shared" si="14"/>
        <v>328200</v>
      </c>
      <c r="AP9" s="77">
        <f t="shared" si="14"/>
        <v>331350</v>
      </c>
      <c r="AQ9" s="77">
        <f t="shared" si="14"/>
        <v>334500</v>
      </c>
      <c r="AR9" s="77">
        <f t="shared" si="14"/>
        <v>337650</v>
      </c>
      <c r="AS9" s="77">
        <f t="shared" si="14"/>
        <v>340800</v>
      </c>
      <c r="AT9" s="77">
        <f t="shared" si="14"/>
        <v>343950</v>
      </c>
      <c r="AU9" s="77">
        <f t="shared" si="14"/>
        <v>343950</v>
      </c>
      <c r="AV9" s="77">
        <f t="shared" si="14"/>
        <v>343950</v>
      </c>
      <c r="AW9" s="77">
        <f t="shared" si="14"/>
        <v>343950</v>
      </c>
      <c r="AX9" s="77">
        <f t="shared" si="14"/>
        <v>343950</v>
      </c>
      <c r="AY9" s="77">
        <f t="shared" si="14"/>
        <v>343950</v>
      </c>
      <c r="AZ9" s="77">
        <f t="shared" si="14"/>
        <v>343950</v>
      </c>
      <c r="BA9" s="77">
        <f t="shared" si="14"/>
        <v>343950</v>
      </c>
      <c r="BB9" s="77">
        <f t="shared" si="14"/>
        <v>343950</v>
      </c>
      <c r="BC9" s="77">
        <f t="shared" si="14"/>
        <v>343950</v>
      </c>
      <c r="BD9" s="77">
        <f t="shared" si="14"/>
        <v>343950</v>
      </c>
      <c r="BE9" s="77">
        <f t="shared" si="14"/>
        <v>343950</v>
      </c>
      <c r="BF9" s="77">
        <f t="shared" si="14"/>
        <v>343950</v>
      </c>
      <c r="BG9" s="77">
        <f t="shared" si="14"/>
        <v>343950</v>
      </c>
      <c r="BH9" s="77">
        <f t="shared" si="14"/>
        <v>343950</v>
      </c>
    </row>
    <row r="10" spans="1:60" ht="20.100000000000001" customHeight="1" thickBot="1">
      <c r="A10" s="365">
        <f>IF($B10=0,"",SUM($B$6:B10))</f>
        <v>5</v>
      </c>
      <c r="B10" s="365">
        <f t="shared" si="1"/>
        <v>1</v>
      </c>
      <c r="C10" s="365">
        <f t="shared" si="2"/>
        <v>22</v>
      </c>
      <c r="D10" s="351" t="str">
        <f>IF('2.モデル基本給の設計'!$B11="","",'2.モデル基本給の設計'!$B11)</f>
        <v>C</v>
      </c>
      <c r="E10" s="356" t="str">
        <f>IF('2.モデル基本給の設計'!$C11="","",'2.モデル基本給の設計'!$C11)</f>
        <v>C-1</v>
      </c>
      <c r="F10" s="357">
        <f>IF('2.モデル基本給の設計'!$D11="","",'2.モデル基本給の設計'!$D11)</f>
        <v>1</v>
      </c>
      <c r="G10" s="356">
        <f>IF('2.モデル基本給の設計'!$E11="","",'2.モデル基本給の設計'!$E11)</f>
        <v>22</v>
      </c>
      <c r="H10" s="80">
        <f>IF('2.モデル基本給の設計'!$M8="","",'2.モデル基本給の設計'!$M8)</f>
        <v>7000</v>
      </c>
      <c r="I10" s="87"/>
      <c r="J10" s="17">
        <f>IF('2.モデル基本給の設計'!$J11="","",'2.モデル基本給の設計'!$J11)</f>
        <v>234100</v>
      </c>
      <c r="K10" s="80">
        <f>IF('2.モデル基本給の設計'!$O12="","",'2.モデル基本給の設計'!$O12)</f>
        <v>4400</v>
      </c>
      <c r="L10" s="80">
        <f>IF('2.モデル基本給の設計'!$P11="","",'2.モデル基本給の設計'!$P11)</f>
        <v>20</v>
      </c>
      <c r="M10" s="12">
        <f>IF($E10="","",$J10+$K10*$L10)</f>
        <v>322100</v>
      </c>
      <c r="N10" s="80">
        <f>IF('2.モデル基本給の設計'!$Q11="","",'2.モデル基本給の設計'!$Q11)</f>
        <v>50</v>
      </c>
      <c r="O10" s="12">
        <f>IF($E10="","",IF($N10-$G10-$L10&lt;=0,0,$N10-$G10-$L10))</f>
        <v>8</v>
      </c>
      <c r="P10" s="82">
        <f>IF($E10="","",ROUND($K10*$P$4,-1))</f>
        <v>2200</v>
      </c>
      <c r="Q10" s="369">
        <f>IF($E10="","",$M10+$O10*$P10)</f>
        <v>339700</v>
      </c>
      <c r="R10" s="356" t="str">
        <f t="shared" si="7"/>
        <v>C-1</v>
      </c>
      <c r="S10" s="77" t="str">
        <f t="shared" ref="S10:BH10" si="15">IF(S$5&lt;$G10,"",IF(S$5=$G10,$J10,IF(AND(S$5&gt;$G10,S$5&lt;=$G10+$L10),R10+$K10,IF(AND(S$5&gt;$G10,S$5&lt;=$G10+$L10+$O10),R10+$P10,R10))))</f>
        <v/>
      </c>
      <c r="T10" s="77" t="str">
        <f t="shared" si="15"/>
        <v/>
      </c>
      <c r="U10" s="77" t="str">
        <f t="shared" si="15"/>
        <v/>
      </c>
      <c r="V10" s="77" t="str">
        <f t="shared" si="15"/>
        <v/>
      </c>
      <c r="W10" s="77">
        <f t="shared" si="15"/>
        <v>234100</v>
      </c>
      <c r="X10" s="77">
        <f t="shared" si="15"/>
        <v>238500</v>
      </c>
      <c r="Y10" s="77">
        <f t="shared" si="15"/>
        <v>242900</v>
      </c>
      <c r="Z10" s="77">
        <f t="shared" si="15"/>
        <v>247300</v>
      </c>
      <c r="AA10" s="77">
        <f t="shared" si="15"/>
        <v>251700</v>
      </c>
      <c r="AB10" s="77">
        <f t="shared" si="15"/>
        <v>256100</v>
      </c>
      <c r="AC10" s="77">
        <f t="shared" si="15"/>
        <v>260500</v>
      </c>
      <c r="AD10" s="77">
        <f t="shared" si="15"/>
        <v>264900</v>
      </c>
      <c r="AE10" s="77">
        <f t="shared" si="15"/>
        <v>269300</v>
      </c>
      <c r="AF10" s="77">
        <f t="shared" si="15"/>
        <v>273700</v>
      </c>
      <c r="AG10" s="77">
        <f t="shared" si="15"/>
        <v>278100</v>
      </c>
      <c r="AH10" s="77">
        <f t="shared" si="15"/>
        <v>282500</v>
      </c>
      <c r="AI10" s="77">
        <f t="shared" si="15"/>
        <v>286900</v>
      </c>
      <c r="AJ10" s="77">
        <f t="shared" si="15"/>
        <v>291300</v>
      </c>
      <c r="AK10" s="77">
        <f t="shared" si="15"/>
        <v>295700</v>
      </c>
      <c r="AL10" s="77">
        <f t="shared" si="15"/>
        <v>300100</v>
      </c>
      <c r="AM10" s="77">
        <f t="shared" si="15"/>
        <v>304500</v>
      </c>
      <c r="AN10" s="77">
        <f t="shared" si="15"/>
        <v>308900</v>
      </c>
      <c r="AO10" s="77">
        <f t="shared" si="15"/>
        <v>313300</v>
      </c>
      <c r="AP10" s="77">
        <f t="shared" si="15"/>
        <v>317700</v>
      </c>
      <c r="AQ10" s="77">
        <f t="shared" si="15"/>
        <v>322100</v>
      </c>
      <c r="AR10" s="77">
        <f t="shared" si="15"/>
        <v>324300</v>
      </c>
      <c r="AS10" s="77">
        <f t="shared" si="15"/>
        <v>326500</v>
      </c>
      <c r="AT10" s="77">
        <f t="shared" si="15"/>
        <v>328700</v>
      </c>
      <c r="AU10" s="77">
        <f t="shared" si="15"/>
        <v>330900</v>
      </c>
      <c r="AV10" s="77">
        <f t="shared" si="15"/>
        <v>333100</v>
      </c>
      <c r="AW10" s="77">
        <f t="shared" si="15"/>
        <v>335300</v>
      </c>
      <c r="AX10" s="77">
        <f t="shared" si="15"/>
        <v>337500</v>
      </c>
      <c r="AY10" s="77">
        <f t="shared" si="15"/>
        <v>339700</v>
      </c>
      <c r="AZ10" s="77">
        <f t="shared" si="15"/>
        <v>339700</v>
      </c>
      <c r="BA10" s="77">
        <f t="shared" si="15"/>
        <v>339700</v>
      </c>
      <c r="BB10" s="77">
        <f t="shared" si="15"/>
        <v>339700</v>
      </c>
      <c r="BC10" s="77">
        <f t="shared" si="15"/>
        <v>339700</v>
      </c>
      <c r="BD10" s="77">
        <f t="shared" si="15"/>
        <v>339700</v>
      </c>
      <c r="BE10" s="77">
        <f t="shared" si="15"/>
        <v>339700</v>
      </c>
      <c r="BF10" s="77">
        <f t="shared" si="15"/>
        <v>339700</v>
      </c>
      <c r="BG10" s="77">
        <f t="shared" si="15"/>
        <v>339700</v>
      </c>
      <c r="BH10" s="77">
        <f t="shared" si="15"/>
        <v>339700</v>
      </c>
    </row>
    <row r="11" spans="1:60" ht="20.100000000000001" customHeight="1" thickBot="1">
      <c r="A11" s="365">
        <f>IF($B11=0,"",SUM($B$6:B11))</f>
        <v>6</v>
      </c>
      <c r="B11" s="365">
        <f t="shared" si="1"/>
        <v>1</v>
      </c>
      <c r="C11" s="365">
        <f t="shared" si="2"/>
        <v>23</v>
      </c>
      <c r="D11" s="362"/>
      <c r="E11" s="352" t="str">
        <f>IF('2.モデル基本給の設計'!$C12="","",'2.モデル基本給の設計'!$C12)</f>
        <v>C-2</v>
      </c>
      <c r="F11" s="353">
        <f>IF('2.モデル基本給の設計'!$D12="","",'2.モデル基本給の設計'!$D12)</f>
        <v>1</v>
      </c>
      <c r="G11" s="352">
        <f>IF('2.モデル基本給の設計'!$E12="","",'2.モデル基本給の設計'!$E12)</f>
        <v>23</v>
      </c>
      <c r="H11" s="78"/>
      <c r="I11" s="80">
        <f>IF('2.モデル基本給の設計'!$N12="","",'2.モデル基本給の設計'!$N12)</f>
        <v>3500</v>
      </c>
      <c r="J11" s="84">
        <f>IF($E11="","",J10+$K10*$F10+$I11)</f>
        <v>242000</v>
      </c>
      <c r="K11" s="78">
        <f>IF($E11="","",$K$10)</f>
        <v>4400</v>
      </c>
      <c r="L11" s="78">
        <f>IF($E11="","",$L$10)</f>
        <v>20</v>
      </c>
      <c r="M11" s="13">
        <f t="shared" ref="M11" si="16">IF($E11="","",$J11+$K11*$L11)</f>
        <v>330000</v>
      </c>
      <c r="N11" s="78">
        <f>IF($E11="","",$N$10)</f>
        <v>50</v>
      </c>
      <c r="O11" s="13">
        <f t="shared" si="4"/>
        <v>7</v>
      </c>
      <c r="P11" s="78">
        <f t="shared" si="5"/>
        <v>2200</v>
      </c>
      <c r="Q11" s="370">
        <f t="shared" si="6"/>
        <v>345400</v>
      </c>
      <c r="R11" s="352" t="str">
        <f t="shared" si="7"/>
        <v>C-2</v>
      </c>
      <c r="S11" s="77" t="str">
        <f t="shared" ref="S11:BH11" si="17">IF(S$5&lt;$G11,"",IF(S$5=$G11,$J11,IF(AND(S$5&gt;$G11,S$5&lt;=$G11+$L11),R11+$K11,IF(AND(S$5&gt;$G11,S$5&lt;=$G11+$L11+$O11),R11+$P11,R11))))</f>
        <v/>
      </c>
      <c r="T11" s="77" t="str">
        <f t="shared" si="17"/>
        <v/>
      </c>
      <c r="U11" s="77" t="str">
        <f t="shared" si="17"/>
        <v/>
      </c>
      <c r="V11" s="77" t="str">
        <f t="shared" si="17"/>
        <v/>
      </c>
      <c r="W11" s="77" t="str">
        <f t="shared" si="17"/>
        <v/>
      </c>
      <c r="X11" s="77">
        <f t="shared" si="17"/>
        <v>242000</v>
      </c>
      <c r="Y11" s="77">
        <f t="shared" si="17"/>
        <v>246400</v>
      </c>
      <c r="Z11" s="77">
        <f t="shared" si="17"/>
        <v>250800</v>
      </c>
      <c r="AA11" s="77">
        <f t="shared" si="17"/>
        <v>255200</v>
      </c>
      <c r="AB11" s="77">
        <f t="shared" si="17"/>
        <v>259600</v>
      </c>
      <c r="AC11" s="77">
        <f t="shared" si="17"/>
        <v>264000</v>
      </c>
      <c r="AD11" s="77">
        <f t="shared" si="17"/>
        <v>268400</v>
      </c>
      <c r="AE11" s="77">
        <f t="shared" si="17"/>
        <v>272800</v>
      </c>
      <c r="AF11" s="77">
        <f t="shared" si="17"/>
        <v>277200</v>
      </c>
      <c r="AG11" s="77">
        <f t="shared" si="17"/>
        <v>281600</v>
      </c>
      <c r="AH11" s="77">
        <f t="shared" si="17"/>
        <v>286000</v>
      </c>
      <c r="AI11" s="77">
        <f t="shared" si="17"/>
        <v>290400</v>
      </c>
      <c r="AJ11" s="77">
        <f t="shared" si="17"/>
        <v>294800</v>
      </c>
      <c r="AK11" s="77">
        <f t="shared" si="17"/>
        <v>299200</v>
      </c>
      <c r="AL11" s="77">
        <f t="shared" si="17"/>
        <v>303600</v>
      </c>
      <c r="AM11" s="77">
        <f t="shared" si="17"/>
        <v>308000</v>
      </c>
      <c r="AN11" s="77">
        <f t="shared" si="17"/>
        <v>312400</v>
      </c>
      <c r="AO11" s="77">
        <f t="shared" si="17"/>
        <v>316800</v>
      </c>
      <c r="AP11" s="77">
        <f t="shared" si="17"/>
        <v>321200</v>
      </c>
      <c r="AQ11" s="77">
        <f t="shared" si="17"/>
        <v>325600</v>
      </c>
      <c r="AR11" s="77">
        <f t="shared" si="17"/>
        <v>330000</v>
      </c>
      <c r="AS11" s="77">
        <f t="shared" si="17"/>
        <v>332200</v>
      </c>
      <c r="AT11" s="77">
        <f t="shared" si="17"/>
        <v>334400</v>
      </c>
      <c r="AU11" s="77">
        <f t="shared" si="17"/>
        <v>336600</v>
      </c>
      <c r="AV11" s="77">
        <f t="shared" si="17"/>
        <v>338800</v>
      </c>
      <c r="AW11" s="77">
        <f t="shared" si="17"/>
        <v>341000</v>
      </c>
      <c r="AX11" s="77">
        <f t="shared" si="17"/>
        <v>343200</v>
      </c>
      <c r="AY11" s="77">
        <f t="shared" si="17"/>
        <v>345400</v>
      </c>
      <c r="AZ11" s="77">
        <f t="shared" si="17"/>
        <v>345400</v>
      </c>
      <c r="BA11" s="77">
        <f t="shared" si="17"/>
        <v>345400</v>
      </c>
      <c r="BB11" s="77">
        <f t="shared" si="17"/>
        <v>345400</v>
      </c>
      <c r="BC11" s="77">
        <f t="shared" si="17"/>
        <v>345400</v>
      </c>
      <c r="BD11" s="77">
        <f t="shared" si="17"/>
        <v>345400</v>
      </c>
      <c r="BE11" s="77">
        <f t="shared" si="17"/>
        <v>345400</v>
      </c>
      <c r="BF11" s="77">
        <f t="shared" si="17"/>
        <v>345400</v>
      </c>
      <c r="BG11" s="77">
        <f t="shared" si="17"/>
        <v>345400</v>
      </c>
      <c r="BH11" s="77">
        <f t="shared" si="17"/>
        <v>345400</v>
      </c>
    </row>
    <row r="12" spans="1:60" ht="20.100000000000001" customHeight="1">
      <c r="A12" s="365">
        <f>IF($B12=0,"",SUM($B$6:B12))</f>
        <v>7</v>
      </c>
      <c r="B12" s="365">
        <f t="shared" si="1"/>
        <v>1</v>
      </c>
      <c r="C12" s="365">
        <f t="shared" si="2"/>
        <v>24</v>
      </c>
      <c r="D12" s="362"/>
      <c r="E12" s="352" t="str">
        <f>IF('2.モデル基本給の設計'!$C13="","",'2.モデル基本給の設計'!$C13)</f>
        <v>C-3</v>
      </c>
      <c r="F12" s="353">
        <f>IF('2.モデル基本給の設計'!$D13="","",'2.モデル基本給の設計'!$D13)</f>
        <v>1</v>
      </c>
      <c r="G12" s="352">
        <f>IF('2.モデル基本給の設計'!$E13="","",'2.モデル基本給の設計'!$E13)</f>
        <v>24</v>
      </c>
      <c r="H12" s="79"/>
      <c r="I12" s="14">
        <f>IF($E12="","",$I$11)</f>
        <v>3500</v>
      </c>
      <c r="J12" s="84">
        <f t="shared" ref="J12:J13" si="18">IF($E12="","",J11+$K11*$F11+$I12)</f>
        <v>249900</v>
      </c>
      <c r="K12" s="78">
        <f t="shared" ref="K12:K13" si="19">IF($E12="","",$K$10)</f>
        <v>4400</v>
      </c>
      <c r="L12" s="78">
        <f t="shared" ref="L12:L13" si="20">IF($E12="","",$L$10)</f>
        <v>20</v>
      </c>
      <c r="M12" s="13">
        <f>IF($E12="","",$J12+$K12*$L12)</f>
        <v>337900</v>
      </c>
      <c r="N12" s="78">
        <f t="shared" ref="N12:N13" si="21">IF($E12="","",$N$10)</f>
        <v>50</v>
      </c>
      <c r="O12" s="13">
        <f t="shared" si="4"/>
        <v>6</v>
      </c>
      <c r="P12" s="78">
        <f t="shared" si="5"/>
        <v>2200</v>
      </c>
      <c r="Q12" s="370">
        <f t="shared" si="6"/>
        <v>351100</v>
      </c>
      <c r="R12" s="352" t="str">
        <f t="shared" si="7"/>
        <v>C-3</v>
      </c>
      <c r="S12" s="77" t="str">
        <f t="shared" ref="S12:BH12" si="22">IF(S$5&lt;$G12,"",IF(S$5=$G12,$J12,IF(AND(S$5&gt;$G12,S$5&lt;=$G12+$L12),R12+$K12,IF(AND(S$5&gt;$G12,S$5&lt;=$G12+$L12+$O12),R12+$P12,R12))))</f>
        <v/>
      </c>
      <c r="T12" s="77" t="str">
        <f t="shared" si="22"/>
        <v/>
      </c>
      <c r="U12" s="77" t="str">
        <f t="shared" si="22"/>
        <v/>
      </c>
      <c r="V12" s="77" t="str">
        <f t="shared" si="22"/>
        <v/>
      </c>
      <c r="W12" s="77" t="str">
        <f t="shared" si="22"/>
        <v/>
      </c>
      <c r="X12" s="77" t="str">
        <f t="shared" si="22"/>
        <v/>
      </c>
      <c r="Y12" s="77">
        <f t="shared" si="22"/>
        <v>249900</v>
      </c>
      <c r="Z12" s="77">
        <f t="shared" si="22"/>
        <v>254300</v>
      </c>
      <c r="AA12" s="77">
        <f t="shared" si="22"/>
        <v>258700</v>
      </c>
      <c r="AB12" s="77">
        <f t="shared" si="22"/>
        <v>263100</v>
      </c>
      <c r="AC12" s="77">
        <f t="shared" si="22"/>
        <v>267500</v>
      </c>
      <c r="AD12" s="77">
        <f t="shared" si="22"/>
        <v>271900</v>
      </c>
      <c r="AE12" s="77">
        <f t="shared" si="22"/>
        <v>276300</v>
      </c>
      <c r="AF12" s="77">
        <f t="shared" si="22"/>
        <v>280700</v>
      </c>
      <c r="AG12" s="77">
        <f t="shared" si="22"/>
        <v>285100</v>
      </c>
      <c r="AH12" s="77">
        <f t="shared" si="22"/>
        <v>289500</v>
      </c>
      <c r="AI12" s="77">
        <f t="shared" si="22"/>
        <v>293900</v>
      </c>
      <c r="AJ12" s="77">
        <f t="shared" si="22"/>
        <v>298300</v>
      </c>
      <c r="AK12" s="77">
        <f t="shared" si="22"/>
        <v>302700</v>
      </c>
      <c r="AL12" s="77">
        <f t="shared" si="22"/>
        <v>307100</v>
      </c>
      <c r="AM12" s="77">
        <f t="shared" si="22"/>
        <v>311500</v>
      </c>
      <c r="AN12" s="77">
        <f t="shared" si="22"/>
        <v>315900</v>
      </c>
      <c r="AO12" s="77">
        <f t="shared" si="22"/>
        <v>320300</v>
      </c>
      <c r="AP12" s="77">
        <f t="shared" si="22"/>
        <v>324700</v>
      </c>
      <c r="AQ12" s="77">
        <f t="shared" si="22"/>
        <v>329100</v>
      </c>
      <c r="AR12" s="77">
        <f t="shared" si="22"/>
        <v>333500</v>
      </c>
      <c r="AS12" s="77">
        <f t="shared" si="22"/>
        <v>337900</v>
      </c>
      <c r="AT12" s="77">
        <f t="shared" si="22"/>
        <v>340100</v>
      </c>
      <c r="AU12" s="77">
        <f t="shared" si="22"/>
        <v>342300</v>
      </c>
      <c r="AV12" s="77">
        <f t="shared" si="22"/>
        <v>344500</v>
      </c>
      <c r="AW12" s="77">
        <f t="shared" si="22"/>
        <v>346700</v>
      </c>
      <c r="AX12" s="77">
        <f t="shared" si="22"/>
        <v>348900</v>
      </c>
      <c r="AY12" s="77">
        <f t="shared" si="22"/>
        <v>351100</v>
      </c>
      <c r="AZ12" s="77">
        <f t="shared" si="22"/>
        <v>351100</v>
      </c>
      <c r="BA12" s="77">
        <f t="shared" si="22"/>
        <v>351100</v>
      </c>
      <c r="BB12" s="77">
        <f t="shared" si="22"/>
        <v>351100</v>
      </c>
      <c r="BC12" s="77">
        <f t="shared" si="22"/>
        <v>351100</v>
      </c>
      <c r="BD12" s="77">
        <f t="shared" si="22"/>
        <v>351100</v>
      </c>
      <c r="BE12" s="77">
        <f t="shared" si="22"/>
        <v>351100</v>
      </c>
      <c r="BF12" s="77">
        <f t="shared" si="22"/>
        <v>351100</v>
      </c>
      <c r="BG12" s="77">
        <f t="shared" si="22"/>
        <v>351100</v>
      </c>
      <c r="BH12" s="77">
        <f t="shared" si="22"/>
        <v>351100</v>
      </c>
    </row>
    <row r="13" spans="1:60" ht="20.100000000000001" customHeight="1" thickBot="1">
      <c r="A13" s="365">
        <f>IF($B13=0,"",SUM($B$6:B13))</f>
        <v>8</v>
      </c>
      <c r="B13" s="365">
        <f t="shared" si="1"/>
        <v>1</v>
      </c>
      <c r="C13" s="365">
        <f t="shared" si="2"/>
        <v>25</v>
      </c>
      <c r="D13" s="363"/>
      <c r="E13" s="352" t="str">
        <f>IF('2.モデル基本給の設計'!$C14="","",'2.モデル基本給の設計'!$C14)</f>
        <v>C-4</v>
      </c>
      <c r="F13" s="352">
        <f>IF('2.モデル基本給の設計'!$D14="","",'2.モデル基本給の設計'!$D14)</f>
        <v>1</v>
      </c>
      <c r="G13" s="352">
        <f>IF('2.モデル基本給の設計'!$E14="","",'2.モデル基本給の設計'!$E14)</f>
        <v>25</v>
      </c>
      <c r="H13" s="352"/>
      <c r="I13" s="86">
        <f>IF($E13="","",$I$11)</f>
        <v>3500</v>
      </c>
      <c r="J13" s="358">
        <f t="shared" si="18"/>
        <v>257800</v>
      </c>
      <c r="K13" s="78">
        <f t="shared" si="19"/>
        <v>4400</v>
      </c>
      <c r="L13" s="78">
        <f t="shared" si="20"/>
        <v>20</v>
      </c>
      <c r="M13" s="13">
        <f>IF($E13="","",$J13+$K13*$L13)</f>
        <v>345800</v>
      </c>
      <c r="N13" s="78">
        <f t="shared" si="21"/>
        <v>50</v>
      </c>
      <c r="O13" s="13">
        <f t="shared" si="4"/>
        <v>5</v>
      </c>
      <c r="P13" s="83">
        <f t="shared" si="5"/>
        <v>2200</v>
      </c>
      <c r="Q13" s="370">
        <f t="shared" si="6"/>
        <v>356800</v>
      </c>
      <c r="R13" s="352" t="str">
        <f t="shared" si="7"/>
        <v>C-4</v>
      </c>
      <c r="S13" s="77" t="str">
        <f t="shared" ref="S13:BH13" si="23">IF(S$5&lt;$G13,"",IF(S$5=$G13,$J13,IF(AND(S$5&gt;$G13,S$5&lt;=$G13+$L13),R13+$K13,IF(AND(S$5&gt;$G13,S$5&lt;=$G13+$L13+$O13),R13+$P13,R13))))</f>
        <v/>
      </c>
      <c r="T13" s="77" t="str">
        <f t="shared" si="23"/>
        <v/>
      </c>
      <c r="U13" s="77" t="str">
        <f t="shared" si="23"/>
        <v/>
      </c>
      <c r="V13" s="77" t="str">
        <f t="shared" si="23"/>
        <v/>
      </c>
      <c r="W13" s="77" t="str">
        <f t="shared" si="23"/>
        <v/>
      </c>
      <c r="X13" s="77" t="str">
        <f t="shared" si="23"/>
        <v/>
      </c>
      <c r="Y13" s="77" t="str">
        <f t="shared" si="23"/>
        <v/>
      </c>
      <c r="Z13" s="77">
        <f t="shared" si="23"/>
        <v>257800</v>
      </c>
      <c r="AA13" s="77">
        <f t="shared" si="23"/>
        <v>262200</v>
      </c>
      <c r="AB13" s="77">
        <f t="shared" si="23"/>
        <v>266600</v>
      </c>
      <c r="AC13" s="77">
        <f t="shared" si="23"/>
        <v>271000</v>
      </c>
      <c r="AD13" s="77">
        <f t="shared" si="23"/>
        <v>275400</v>
      </c>
      <c r="AE13" s="77">
        <f t="shared" si="23"/>
        <v>279800</v>
      </c>
      <c r="AF13" s="77">
        <f t="shared" si="23"/>
        <v>284200</v>
      </c>
      <c r="AG13" s="77">
        <f t="shared" si="23"/>
        <v>288600</v>
      </c>
      <c r="AH13" s="77">
        <f t="shared" si="23"/>
        <v>293000</v>
      </c>
      <c r="AI13" s="77">
        <f t="shared" si="23"/>
        <v>297400</v>
      </c>
      <c r="AJ13" s="77">
        <f t="shared" si="23"/>
        <v>301800</v>
      </c>
      <c r="AK13" s="77">
        <f t="shared" si="23"/>
        <v>306200</v>
      </c>
      <c r="AL13" s="77">
        <f t="shared" si="23"/>
        <v>310600</v>
      </c>
      <c r="AM13" s="77">
        <f t="shared" si="23"/>
        <v>315000</v>
      </c>
      <c r="AN13" s="77">
        <f t="shared" si="23"/>
        <v>319400</v>
      </c>
      <c r="AO13" s="77">
        <f t="shared" si="23"/>
        <v>323800</v>
      </c>
      <c r="AP13" s="77">
        <f t="shared" si="23"/>
        <v>328200</v>
      </c>
      <c r="AQ13" s="77">
        <f t="shared" si="23"/>
        <v>332600</v>
      </c>
      <c r="AR13" s="77">
        <f t="shared" si="23"/>
        <v>337000</v>
      </c>
      <c r="AS13" s="77">
        <f t="shared" si="23"/>
        <v>341400</v>
      </c>
      <c r="AT13" s="77">
        <f t="shared" si="23"/>
        <v>345800</v>
      </c>
      <c r="AU13" s="77">
        <f t="shared" si="23"/>
        <v>348000</v>
      </c>
      <c r="AV13" s="77">
        <f t="shared" si="23"/>
        <v>350200</v>
      </c>
      <c r="AW13" s="77">
        <f t="shared" si="23"/>
        <v>352400</v>
      </c>
      <c r="AX13" s="77">
        <f t="shared" si="23"/>
        <v>354600</v>
      </c>
      <c r="AY13" s="77">
        <f t="shared" si="23"/>
        <v>356800</v>
      </c>
      <c r="AZ13" s="77">
        <f t="shared" si="23"/>
        <v>356800</v>
      </c>
      <c r="BA13" s="77">
        <f t="shared" si="23"/>
        <v>356800</v>
      </c>
      <c r="BB13" s="77">
        <f t="shared" si="23"/>
        <v>356800</v>
      </c>
      <c r="BC13" s="77">
        <f t="shared" si="23"/>
        <v>356800</v>
      </c>
      <c r="BD13" s="77">
        <f t="shared" si="23"/>
        <v>356800</v>
      </c>
      <c r="BE13" s="77">
        <f t="shared" si="23"/>
        <v>356800</v>
      </c>
      <c r="BF13" s="77">
        <f t="shared" si="23"/>
        <v>356800</v>
      </c>
      <c r="BG13" s="77">
        <f t="shared" si="23"/>
        <v>356800</v>
      </c>
      <c r="BH13" s="77">
        <f t="shared" si="23"/>
        <v>356800</v>
      </c>
    </row>
    <row r="14" spans="1:60" ht="20.100000000000001" customHeight="1" thickBot="1">
      <c r="A14" s="365">
        <f>IF($B14=0,"",SUM($B$6:B14))</f>
        <v>9</v>
      </c>
      <c r="B14" s="365">
        <f t="shared" si="1"/>
        <v>1</v>
      </c>
      <c r="C14" s="365">
        <f t="shared" si="2"/>
        <v>26</v>
      </c>
      <c r="D14" s="351" t="str">
        <f>IF('2.モデル基本給の設計'!$B15="","",'2.モデル基本給の設計'!$B15)</f>
        <v>L</v>
      </c>
      <c r="E14" s="356" t="str">
        <f>IF('2.モデル基本給の設計'!$C15="","",'2.モデル基本給の設計'!$C15)</f>
        <v>L-1</v>
      </c>
      <c r="F14" s="357">
        <f>IF('2.モデル基本給の設計'!$D15="","",'2.モデル基本給の設計'!$D15)</f>
        <v>1</v>
      </c>
      <c r="G14" s="356">
        <f>IF('2.モデル基本給の設計'!$E15="","",'2.モデル基本給の設計'!$E15)</f>
        <v>26</v>
      </c>
      <c r="H14" s="80">
        <f>IF('2.モデル基本給の設計'!$M12="","",'2.モデル基本給の設計'!$M12)</f>
        <v>7000</v>
      </c>
      <c r="I14" s="359"/>
      <c r="J14" s="17">
        <f>IF('2.モデル基本給の設計'!$J15="","",'2.モデル基本給の設計'!$J15)</f>
        <v>269000</v>
      </c>
      <c r="K14" s="80">
        <f>IF('2.モデル基本給の設計'!$O16="","",'2.モデル基本給の設計'!$O16)</f>
        <v>4500</v>
      </c>
      <c r="L14" s="80">
        <f>IF('2.モデル基本給の設計'!$P15="","",'2.モデル基本給の設計'!$P15)</f>
        <v>20</v>
      </c>
      <c r="M14" s="12">
        <f>IF(E14="","",J14+K14*L14)</f>
        <v>359000</v>
      </c>
      <c r="N14" s="80">
        <f>IF('2.モデル基本給の設計'!$Q15="","",'2.モデル基本給の設計'!$Q15)</f>
        <v>55</v>
      </c>
      <c r="O14" s="12">
        <f t="shared" ref="O14:O38" si="24">IF(F14="","",IF(N14-G14-L14&lt;=0,0,N14-G14-L14))</f>
        <v>9</v>
      </c>
      <c r="P14" s="82">
        <f t="shared" ref="P14:P38" si="25">IF(E14="","",ROUND(K14*$P$4,-1))</f>
        <v>2250</v>
      </c>
      <c r="Q14" s="369">
        <f t="shared" ref="Q14:Q37" si="26">IF(E14="","",M14+O14*P14)</f>
        <v>379250</v>
      </c>
      <c r="R14" s="356" t="str">
        <f t="shared" si="7"/>
        <v>L-1</v>
      </c>
      <c r="S14" s="77" t="str">
        <f t="shared" ref="S14:BH14" si="27">IF(S$5&lt;$G14,"",IF(S$5=$G14,$J14,IF(AND(S$5&gt;$G14,S$5&lt;=$G14+$L14),R14+$K14,IF(AND(S$5&gt;$G14,S$5&lt;=$G14+$L14+$O14),R14+$P14,R14))))</f>
        <v/>
      </c>
      <c r="T14" s="77" t="str">
        <f t="shared" si="27"/>
        <v/>
      </c>
      <c r="U14" s="77" t="str">
        <f t="shared" si="27"/>
        <v/>
      </c>
      <c r="V14" s="77" t="str">
        <f t="shared" si="27"/>
        <v/>
      </c>
      <c r="W14" s="77" t="str">
        <f t="shared" si="27"/>
        <v/>
      </c>
      <c r="X14" s="77" t="str">
        <f t="shared" si="27"/>
        <v/>
      </c>
      <c r="Y14" s="77" t="str">
        <f t="shared" si="27"/>
        <v/>
      </c>
      <c r="Z14" s="77" t="str">
        <f t="shared" si="27"/>
        <v/>
      </c>
      <c r="AA14" s="77">
        <f t="shared" si="27"/>
        <v>269000</v>
      </c>
      <c r="AB14" s="77">
        <f t="shared" si="27"/>
        <v>273500</v>
      </c>
      <c r="AC14" s="77">
        <f t="shared" si="27"/>
        <v>278000</v>
      </c>
      <c r="AD14" s="77">
        <f t="shared" si="27"/>
        <v>282500</v>
      </c>
      <c r="AE14" s="77">
        <f t="shared" si="27"/>
        <v>287000</v>
      </c>
      <c r="AF14" s="77">
        <f t="shared" si="27"/>
        <v>291500</v>
      </c>
      <c r="AG14" s="77">
        <f t="shared" si="27"/>
        <v>296000</v>
      </c>
      <c r="AH14" s="77">
        <f t="shared" si="27"/>
        <v>300500</v>
      </c>
      <c r="AI14" s="77">
        <f t="shared" si="27"/>
        <v>305000</v>
      </c>
      <c r="AJ14" s="77">
        <f t="shared" si="27"/>
        <v>309500</v>
      </c>
      <c r="AK14" s="77">
        <f t="shared" si="27"/>
        <v>314000</v>
      </c>
      <c r="AL14" s="77">
        <f t="shared" si="27"/>
        <v>318500</v>
      </c>
      <c r="AM14" s="77">
        <f t="shared" si="27"/>
        <v>323000</v>
      </c>
      <c r="AN14" s="77">
        <f t="shared" si="27"/>
        <v>327500</v>
      </c>
      <c r="AO14" s="77">
        <f t="shared" si="27"/>
        <v>332000</v>
      </c>
      <c r="AP14" s="77">
        <f t="shared" si="27"/>
        <v>336500</v>
      </c>
      <c r="AQ14" s="77">
        <f t="shared" si="27"/>
        <v>341000</v>
      </c>
      <c r="AR14" s="77">
        <f t="shared" si="27"/>
        <v>345500</v>
      </c>
      <c r="AS14" s="77">
        <f t="shared" si="27"/>
        <v>350000</v>
      </c>
      <c r="AT14" s="77">
        <f t="shared" si="27"/>
        <v>354500</v>
      </c>
      <c r="AU14" s="77">
        <f t="shared" si="27"/>
        <v>359000</v>
      </c>
      <c r="AV14" s="77">
        <f t="shared" si="27"/>
        <v>361250</v>
      </c>
      <c r="AW14" s="77">
        <f t="shared" si="27"/>
        <v>363500</v>
      </c>
      <c r="AX14" s="77">
        <f t="shared" si="27"/>
        <v>365750</v>
      </c>
      <c r="AY14" s="77">
        <f t="shared" si="27"/>
        <v>368000</v>
      </c>
      <c r="AZ14" s="77">
        <f t="shared" si="27"/>
        <v>370250</v>
      </c>
      <c r="BA14" s="77">
        <f t="shared" si="27"/>
        <v>372500</v>
      </c>
      <c r="BB14" s="77">
        <f t="shared" si="27"/>
        <v>374750</v>
      </c>
      <c r="BC14" s="77">
        <f t="shared" si="27"/>
        <v>377000</v>
      </c>
      <c r="BD14" s="77">
        <f t="shared" si="27"/>
        <v>379250</v>
      </c>
      <c r="BE14" s="77">
        <f t="shared" si="27"/>
        <v>379250</v>
      </c>
      <c r="BF14" s="77">
        <f t="shared" si="27"/>
        <v>379250</v>
      </c>
      <c r="BG14" s="77">
        <f t="shared" si="27"/>
        <v>379250</v>
      </c>
      <c r="BH14" s="77">
        <f t="shared" si="27"/>
        <v>379250</v>
      </c>
    </row>
    <row r="15" spans="1:60" ht="20.100000000000001" customHeight="1" thickBot="1">
      <c r="A15" s="365">
        <f>IF($B15=0,"",SUM($B$6:B15))</f>
        <v>10</v>
      </c>
      <c r="B15" s="365">
        <f t="shared" si="1"/>
        <v>1</v>
      </c>
      <c r="C15" s="365">
        <f t="shared" si="2"/>
        <v>27</v>
      </c>
      <c r="D15" s="362"/>
      <c r="E15" s="352" t="str">
        <f>IF('2.モデル基本給の設計'!$C16="","",'2.モデル基本給の設計'!$C16)</f>
        <v>L-2</v>
      </c>
      <c r="F15" s="353">
        <f>IF('2.モデル基本給の設計'!$D16="","",'2.モデル基本給の設計'!$D16)</f>
        <v>1</v>
      </c>
      <c r="G15" s="352">
        <f>IF('2.モデル基本給の設計'!$E16="","",'2.モデル基本給の設計'!$E16)</f>
        <v>27</v>
      </c>
      <c r="H15" s="78"/>
      <c r="I15" s="80">
        <f>IF('2.モデル基本給の設計'!$N16="","",'2.モデル基本給の設計'!$N16)</f>
        <v>3600</v>
      </c>
      <c r="J15" s="82">
        <f>IF($E15="","",J14+$K14*$F14+$I15)</f>
        <v>277100</v>
      </c>
      <c r="K15" s="78">
        <f>IF($E15="","",$K$14)</f>
        <v>4500</v>
      </c>
      <c r="L15" s="78">
        <f>IF($E15="","",$L$14)</f>
        <v>20</v>
      </c>
      <c r="M15" s="13">
        <f t="shared" ref="M15:M38" si="28">IF(E15="","",J15+K15*L15)</f>
        <v>367100</v>
      </c>
      <c r="N15" s="78">
        <f>IF($E15="","",$N$14)</f>
        <v>55</v>
      </c>
      <c r="O15" s="13">
        <f t="shared" si="24"/>
        <v>8</v>
      </c>
      <c r="P15" s="78">
        <f t="shared" si="25"/>
        <v>2250</v>
      </c>
      <c r="Q15" s="370">
        <f t="shared" si="26"/>
        <v>385100</v>
      </c>
      <c r="R15" s="352" t="str">
        <f t="shared" si="7"/>
        <v>L-2</v>
      </c>
      <c r="S15" s="77" t="str">
        <f t="shared" ref="S15:BH15" si="29">IF(S$5&lt;$G15,"",IF(S$5=$G15,$J15,IF(AND(S$5&gt;$G15,S$5&lt;=$G15+$L15),R15+$K15,IF(AND(S$5&gt;$G15,S$5&lt;=$G15+$L15+$O15),R15+$P15,R15))))</f>
        <v/>
      </c>
      <c r="T15" s="77" t="str">
        <f t="shared" si="29"/>
        <v/>
      </c>
      <c r="U15" s="77" t="str">
        <f t="shared" si="29"/>
        <v/>
      </c>
      <c r="V15" s="77" t="str">
        <f t="shared" si="29"/>
        <v/>
      </c>
      <c r="W15" s="77" t="str">
        <f t="shared" si="29"/>
        <v/>
      </c>
      <c r="X15" s="77" t="str">
        <f t="shared" si="29"/>
        <v/>
      </c>
      <c r="Y15" s="77" t="str">
        <f t="shared" si="29"/>
        <v/>
      </c>
      <c r="Z15" s="77" t="str">
        <f t="shared" si="29"/>
        <v/>
      </c>
      <c r="AA15" s="77" t="str">
        <f t="shared" si="29"/>
        <v/>
      </c>
      <c r="AB15" s="77">
        <f t="shared" si="29"/>
        <v>277100</v>
      </c>
      <c r="AC15" s="77">
        <f t="shared" si="29"/>
        <v>281600</v>
      </c>
      <c r="AD15" s="77">
        <f t="shared" si="29"/>
        <v>286100</v>
      </c>
      <c r="AE15" s="77">
        <f t="shared" si="29"/>
        <v>290600</v>
      </c>
      <c r="AF15" s="77">
        <f t="shared" si="29"/>
        <v>295100</v>
      </c>
      <c r="AG15" s="77">
        <f t="shared" si="29"/>
        <v>299600</v>
      </c>
      <c r="AH15" s="77">
        <f t="shared" si="29"/>
        <v>304100</v>
      </c>
      <c r="AI15" s="77">
        <f t="shared" si="29"/>
        <v>308600</v>
      </c>
      <c r="AJ15" s="77">
        <f t="shared" si="29"/>
        <v>313100</v>
      </c>
      <c r="AK15" s="77">
        <f t="shared" si="29"/>
        <v>317600</v>
      </c>
      <c r="AL15" s="77">
        <f t="shared" si="29"/>
        <v>322100</v>
      </c>
      <c r="AM15" s="77">
        <f t="shared" si="29"/>
        <v>326600</v>
      </c>
      <c r="AN15" s="77">
        <f t="shared" si="29"/>
        <v>331100</v>
      </c>
      <c r="AO15" s="77">
        <f t="shared" si="29"/>
        <v>335600</v>
      </c>
      <c r="AP15" s="77">
        <f t="shared" si="29"/>
        <v>340100</v>
      </c>
      <c r="AQ15" s="77">
        <f t="shared" si="29"/>
        <v>344600</v>
      </c>
      <c r="AR15" s="77">
        <f t="shared" si="29"/>
        <v>349100</v>
      </c>
      <c r="AS15" s="77">
        <f t="shared" si="29"/>
        <v>353600</v>
      </c>
      <c r="AT15" s="77">
        <f t="shared" si="29"/>
        <v>358100</v>
      </c>
      <c r="AU15" s="77">
        <f t="shared" si="29"/>
        <v>362600</v>
      </c>
      <c r="AV15" s="77">
        <f t="shared" si="29"/>
        <v>367100</v>
      </c>
      <c r="AW15" s="77">
        <f t="shared" si="29"/>
        <v>369350</v>
      </c>
      <c r="AX15" s="77">
        <f t="shared" si="29"/>
        <v>371600</v>
      </c>
      <c r="AY15" s="77">
        <f t="shared" si="29"/>
        <v>373850</v>
      </c>
      <c r="AZ15" s="77">
        <f t="shared" si="29"/>
        <v>376100</v>
      </c>
      <c r="BA15" s="77">
        <f t="shared" si="29"/>
        <v>378350</v>
      </c>
      <c r="BB15" s="77">
        <f t="shared" si="29"/>
        <v>380600</v>
      </c>
      <c r="BC15" s="77">
        <f t="shared" si="29"/>
        <v>382850</v>
      </c>
      <c r="BD15" s="77">
        <f t="shared" si="29"/>
        <v>385100</v>
      </c>
      <c r="BE15" s="77">
        <f t="shared" si="29"/>
        <v>385100</v>
      </c>
      <c r="BF15" s="77">
        <f t="shared" si="29"/>
        <v>385100</v>
      </c>
      <c r="BG15" s="77">
        <f t="shared" si="29"/>
        <v>385100</v>
      </c>
      <c r="BH15" s="77">
        <f t="shared" si="29"/>
        <v>385100</v>
      </c>
    </row>
    <row r="16" spans="1:60" ht="20.100000000000001" customHeight="1">
      <c r="A16" s="365">
        <f>IF($B16=0,"",SUM($B$6:B16))</f>
        <v>11</v>
      </c>
      <c r="B16" s="365">
        <f t="shared" si="1"/>
        <v>1</v>
      </c>
      <c r="C16" s="365">
        <f t="shared" si="2"/>
        <v>28</v>
      </c>
      <c r="D16" s="362"/>
      <c r="E16" s="352" t="str">
        <f>IF('2.モデル基本給の設計'!$C17="","",'2.モデル基本給の設計'!$C17)</f>
        <v>L-3</v>
      </c>
      <c r="F16" s="353">
        <f>IF('2.モデル基本給の設計'!$D17="","",'2.モデル基本給の設計'!$D17)</f>
        <v>1</v>
      </c>
      <c r="G16" s="352">
        <f>IF('2.モデル基本給の設計'!$E17="","",'2.モデル基本給の設計'!$E17)</f>
        <v>28</v>
      </c>
      <c r="H16" s="78"/>
      <c r="I16" s="14">
        <f>IF($E16="","",$I$15)</f>
        <v>3600</v>
      </c>
      <c r="J16" s="78">
        <f t="shared" ref="J16:J17" si="30">IF($E16="","",J15+$K15*$F15+$I16)</f>
        <v>285200</v>
      </c>
      <c r="K16" s="78">
        <f t="shared" ref="K16:K18" si="31">IF($E16="","",$K$14)</f>
        <v>4500</v>
      </c>
      <c r="L16" s="78">
        <f t="shared" ref="L16:L17" si="32">IF($E16="","",$L$14)</f>
        <v>20</v>
      </c>
      <c r="M16" s="13">
        <f t="shared" si="28"/>
        <v>375200</v>
      </c>
      <c r="N16" s="78">
        <f t="shared" ref="N16:N17" si="33">IF($E16="","",$N$14)</f>
        <v>55</v>
      </c>
      <c r="O16" s="13">
        <f t="shared" si="24"/>
        <v>7</v>
      </c>
      <c r="P16" s="78">
        <f t="shared" si="25"/>
        <v>2250</v>
      </c>
      <c r="Q16" s="370">
        <f t="shared" si="26"/>
        <v>390950</v>
      </c>
      <c r="R16" s="352" t="str">
        <f t="shared" si="7"/>
        <v>L-3</v>
      </c>
      <c r="S16" s="77" t="str">
        <f t="shared" ref="S16:BH16" si="34">IF(S$5&lt;$G16,"",IF(S$5=$G16,$J16,IF(AND(S$5&gt;$G16,S$5&lt;=$G16+$L16),R16+$K16,IF(AND(S$5&gt;$G16,S$5&lt;=$G16+$L16+$O16),R16+$P16,R16))))</f>
        <v/>
      </c>
      <c r="T16" s="77" t="str">
        <f t="shared" si="34"/>
        <v/>
      </c>
      <c r="U16" s="77" t="str">
        <f t="shared" si="34"/>
        <v/>
      </c>
      <c r="V16" s="77" t="str">
        <f t="shared" si="34"/>
        <v/>
      </c>
      <c r="W16" s="77" t="str">
        <f t="shared" si="34"/>
        <v/>
      </c>
      <c r="X16" s="77" t="str">
        <f t="shared" si="34"/>
        <v/>
      </c>
      <c r="Y16" s="77" t="str">
        <f t="shared" si="34"/>
        <v/>
      </c>
      <c r="Z16" s="77" t="str">
        <f t="shared" si="34"/>
        <v/>
      </c>
      <c r="AA16" s="77" t="str">
        <f t="shared" si="34"/>
        <v/>
      </c>
      <c r="AB16" s="77" t="str">
        <f t="shared" si="34"/>
        <v/>
      </c>
      <c r="AC16" s="77">
        <f t="shared" si="34"/>
        <v>285200</v>
      </c>
      <c r="AD16" s="77">
        <f t="shared" si="34"/>
        <v>289700</v>
      </c>
      <c r="AE16" s="77">
        <f t="shared" si="34"/>
        <v>294200</v>
      </c>
      <c r="AF16" s="77">
        <f t="shared" si="34"/>
        <v>298700</v>
      </c>
      <c r="AG16" s="77">
        <f t="shared" si="34"/>
        <v>303200</v>
      </c>
      <c r="AH16" s="77">
        <f t="shared" si="34"/>
        <v>307700</v>
      </c>
      <c r="AI16" s="77">
        <f t="shared" si="34"/>
        <v>312200</v>
      </c>
      <c r="AJ16" s="77">
        <f t="shared" si="34"/>
        <v>316700</v>
      </c>
      <c r="AK16" s="77">
        <f t="shared" si="34"/>
        <v>321200</v>
      </c>
      <c r="AL16" s="77">
        <f t="shared" si="34"/>
        <v>325700</v>
      </c>
      <c r="AM16" s="77">
        <f t="shared" si="34"/>
        <v>330200</v>
      </c>
      <c r="AN16" s="77">
        <f t="shared" si="34"/>
        <v>334700</v>
      </c>
      <c r="AO16" s="77">
        <f t="shared" si="34"/>
        <v>339200</v>
      </c>
      <c r="AP16" s="77">
        <f t="shared" si="34"/>
        <v>343700</v>
      </c>
      <c r="AQ16" s="77">
        <f t="shared" si="34"/>
        <v>348200</v>
      </c>
      <c r="AR16" s="77">
        <f t="shared" si="34"/>
        <v>352700</v>
      </c>
      <c r="AS16" s="77">
        <f t="shared" si="34"/>
        <v>357200</v>
      </c>
      <c r="AT16" s="77">
        <f t="shared" si="34"/>
        <v>361700</v>
      </c>
      <c r="AU16" s="77">
        <f t="shared" si="34"/>
        <v>366200</v>
      </c>
      <c r="AV16" s="77">
        <f t="shared" si="34"/>
        <v>370700</v>
      </c>
      <c r="AW16" s="77">
        <f t="shared" si="34"/>
        <v>375200</v>
      </c>
      <c r="AX16" s="77">
        <f t="shared" si="34"/>
        <v>377450</v>
      </c>
      <c r="AY16" s="77">
        <f t="shared" si="34"/>
        <v>379700</v>
      </c>
      <c r="AZ16" s="77">
        <f t="shared" si="34"/>
        <v>381950</v>
      </c>
      <c r="BA16" s="77">
        <f t="shared" si="34"/>
        <v>384200</v>
      </c>
      <c r="BB16" s="77">
        <f t="shared" si="34"/>
        <v>386450</v>
      </c>
      <c r="BC16" s="77">
        <f t="shared" si="34"/>
        <v>388700</v>
      </c>
      <c r="BD16" s="77">
        <f t="shared" si="34"/>
        <v>390950</v>
      </c>
      <c r="BE16" s="77">
        <f t="shared" si="34"/>
        <v>390950</v>
      </c>
      <c r="BF16" s="77">
        <f t="shared" si="34"/>
        <v>390950</v>
      </c>
      <c r="BG16" s="77">
        <f t="shared" si="34"/>
        <v>390950</v>
      </c>
      <c r="BH16" s="77">
        <f t="shared" si="34"/>
        <v>390950</v>
      </c>
    </row>
    <row r="17" spans="1:60" ht="20.100000000000001" customHeight="1">
      <c r="A17" s="365">
        <f>IF($B17=0,"",SUM($B$6:B17))</f>
        <v>12</v>
      </c>
      <c r="B17" s="365">
        <f t="shared" si="1"/>
        <v>1</v>
      </c>
      <c r="C17" s="365">
        <f t="shared" si="2"/>
        <v>29</v>
      </c>
      <c r="D17" s="362"/>
      <c r="E17" s="352" t="str">
        <f>IF('2.モデル基本給の設計'!$C18="","",'2.モデル基本給の設計'!$C18)</f>
        <v>L-4</v>
      </c>
      <c r="F17" s="353">
        <f>IF('2.モデル基本給の設計'!$D18="","",'2.モデル基本給の設計'!$D18)</f>
        <v>1</v>
      </c>
      <c r="G17" s="352">
        <f>IF('2.モデル基本給の設計'!$E18="","",'2.モデル基本給の設計'!$E18)</f>
        <v>29</v>
      </c>
      <c r="H17" s="79"/>
      <c r="I17" s="14">
        <f t="shared" ref="I17" si="35">IF($E17="","",$I$15)</f>
        <v>3600</v>
      </c>
      <c r="J17" s="78">
        <f t="shared" si="30"/>
        <v>293300</v>
      </c>
      <c r="K17" s="81">
        <f t="shared" si="31"/>
        <v>4500</v>
      </c>
      <c r="L17" s="78">
        <f t="shared" si="32"/>
        <v>20</v>
      </c>
      <c r="M17" s="13">
        <f t="shared" si="28"/>
        <v>383300</v>
      </c>
      <c r="N17" s="78">
        <f t="shared" si="33"/>
        <v>55</v>
      </c>
      <c r="O17" s="13">
        <f t="shared" si="24"/>
        <v>6</v>
      </c>
      <c r="P17" s="78">
        <f t="shared" si="25"/>
        <v>2250</v>
      </c>
      <c r="Q17" s="370">
        <f t="shared" si="26"/>
        <v>396800</v>
      </c>
      <c r="R17" s="352" t="str">
        <f t="shared" si="7"/>
        <v>L-4</v>
      </c>
      <c r="S17" s="77" t="str">
        <f t="shared" ref="S17:BH17" si="36">IF(S$5&lt;$G17,"",IF(S$5=$G17,$J17,IF(AND(S$5&gt;$G17,S$5&lt;=$G17+$L17),R17+$K17,IF(AND(S$5&gt;$G17,S$5&lt;=$G17+$L17+$O17),R17+$P17,R17))))</f>
        <v/>
      </c>
      <c r="T17" s="77" t="str">
        <f t="shared" si="36"/>
        <v/>
      </c>
      <c r="U17" s="77" t="str">
        <f t="shared" si="36"/>
        <v/>
      </c>
      <c r="V17" s="77" t="str">
        <f t="shared" si="36"/>
        <v/>
      </c>
      <c r="W17" s="77" t="str">
        <f t="shared" si="36"/>
        <v/>
      </c>
      <c r="X17" s="77" t="str">
        <f t="shared" si="36"/>
        <v/>
      </c>
      <c r="Y17" s="77" t="str">
        <f t="shared" si="36"/>
        <v/>
      </c>
      <c r="Z17" s="77" t="str">
        <f t="shared" si="36"/>
        <v/>
      </c>
      <c r="AA17" s="77" t="str">
        <f t="shared" si="36"/>
        <v/>
      </c>
      <c r="AB17" s="77" t="str">
        <f t="shared" si="36"/>
        <v/>
      </c>
      <c r="AC17" s="77" t="str">
        <f t="shared" si="36"/>
        <v/>
      </c>
      <c r="AD17" s="77">
        <f t="shared" si="36"/>
        <v>293300</v>
      </c>
      <c r="AE17" s="77">
        <f t="shared" si="36"/>
        <v>297800</v>
      </c>
      <c r="AF17" s="77">
        <f t="shared" si="36"/>
        <v>302300</v>
      </c>
      <c r="AG17" s="77">
        <f t="shared" si="36"/>
        <v>306800</v>
      </c>
      <c r="AH17" s="77">
        <f t="shared" si="36"/>
        <v>311300</v>
      </c>
      <c r="AI17" s="77">
        <f t="shared" si="36"/>
        <v>315800</v>
      </c>
      <c r="AJ17" s="77">
        <f t="shared" si="36"/>
        <v>320300</v>
      </c>
      <c r="AK17" s="77">
        <f t="shared" si="36"/>
        <v>324800</v>
      </c>
      <c r="AL17" s="77">
        <f t="shared" si="36"/>
        <v>329300</v>
      </c>
      <c r="AM17" s="77">
        <f t="shared" si="36"/>
        <v>333800</v>
      </c>
      <c r="AN17" s="77">
        <f t="shared" si="36"/>
        <v>338300</v>
      </c>
      <c r="AO17" s="77">
        <f t="shared" si="36"/>
        <v>342800</v>
      </c>
      <c r="AP17" s="77">
        <f t="shared" si="36"/>
        <v>347300</v>
      </c>
      <c r="AQ17" s="77">
        <f t="shared" si="36"/>
        <v>351800</v>
      </c>
      <c r="AR17" s="77">
        <f t="shared" si="36"/>
        <v>356300</v>
      </c>
      <c r="AS17" s="77">
        <f t="shared" si="36"/>
        <v>360800</v>
      </c>
      <c r="AT17" s="77">
        <f t="shared" si="36"/>
        <v>365300</v>
      </c>
      <c r="AU17" s="77">
        <f t="shared" si="36"/>
        <v>369800</v>
      </c>
      <c r="AV17" s="77">
        <f t="shared" si="36"/>
        <v>374300</v>
      </c>
      <c r="AW17" s="77">
        <f t="shared" si="36"/>
        <v>378800</v>
      </c>
      <c r="AX17" s="77">
        <f t="shared" si="36"/>
        <v>383300</v>
      </c>
      <c r="AY17" s="77">
        <f t="shared" si="36"/>
        <v>385550</v>
      </c>
      <c r="AZ17" s="77">
        <f t="shared" si="36"/>
        <v>387800</v>
      </c>
      <c r="BA17" s="77">
        <f t="shared" si="36"/>
        <v>390050</v>
      </c>
      <c r="BB17" s="77">
        <f t="shared" si="36"/>
        <v>392300</v>
      </c>
      <c r="BC17" s="77">
        <f t="shared" si="36"/>
        <v>394550</v>
      </c>
      <c r="BD17" s="77">
        <f t="shared" si="36"/>
        <v>396800</v>
      </c>
      <c r="BE17" s="77">
        <f t="shared" si="36"/>
        <v>396800</v>
      </c>
      <c r="BF17" s="77">
        <f t="shared" si="36"/>
        <v>396800</v>
      </c>
      <c r="BG17" s="77">
        <f t="shared" si="36"/>
        <v>396800</v>
      </c>
      <c r="BH17" s="77">
        <f t="shared" si="36"/>
        <v>396800</v>
      </c>
    </row>
    <row r="18" spans="1:60" ht="20.100000000000001" customHeight="1" thickBot="1">
      <c r="A18" s="365" t="str">
        <f>IF($B18=0,"",SUM($B$6:B18))</f>
        <v/>
      </c>
      <c r="B18" s="365">
        <f t="shared" si="1"/>
        <v>0</v>
      </c>
      <c r="C18" s="365" t="str">
        <f t="shared" si="2"/>
        <v/>
      </c>
      <c r="D18" s="363"/>
      <c r="E18" s="78" t="str">
        <f>IF('2.モデル基本給の設計'!$C19="","",'2.モデル基本給の設計'!$C19)</f>
        <v/>
      </c>
      <c r="F18" s="78" t="str">
        <f>IF('2.モデル基本給の設計'!$D19="","",'2.モデル基本給の設計'!$D19)</f>
        <v/>
      </c>
      <c r="G18" s="78" t="str">
        <f>IF('2.モデル基本給の設計'!$E19="","",'2.モデル基本給の設計'!$E19)</f>
        <v/>
      </c>
      <c r="H18" s="78"/>
      <c r="I18" s="83" t="str">
        <f>IF($E18="","",$I$15)</f>
        <v/>
      </c>
      <c r="J18" s="81" t="str">
        <f>IF($E18="","",J17+$K17*$F17+$I18)</f>
        <v/>
      </c>
      <c r="K18" s="78" t="str">
        <f t="shared" si="31"/>
        <v/>
      </c>
      <c r="L18" s="78" t="str">
        <f>IF($E18="","",$L$14)</f>
        <v/>
      </c>
      <c r="M18" s="78" t="str">
        <f>IF(E18="","",J18+K18*L18)</f>
        <v/>
      </c>
      <c r="N18" s="78" t="str">
        <f>IF($E18="","",$N$14)</f>
        <v/>
      </c>
      <c r="O18" s="78" t="str">
        <f>IF(F18="","",IF(N18-G18-L18&lt;=0,0,N18-G18-L18))</f>
        <v/>
      </c>
      <c r="P18" s="83" t="str">
        <f t="shared" si="25"/>
        <v/>
      </c>
      <c r="Q18" s="85" t="str">
        <f t="shared" si="26"/>
        <v/>
      </c>
      <c r="R18" s="78" t="str">
        <f t="shared" si="7"/>
        <v/>
      </c>
      <c r="S18" s="77" t="str">
        <f t="shared" ref="S18:BH18" si="37">IF(S$5&lt;$G18,"",IF(S$5=$G18,$J18,IF(AND(S$5&gt;$G18,S$5&lt;=$G18+$L18),R18+$K18,IF(AND(S$5&gt;$G18,S$5&lt;=$G18+$L18+$O18),R18+$P18,R18))))</f>
        <v/>
      </c>
      <c r="T18" s="77" t="str">
        <f t="shared" si="37"/>
        <v/>
      </c>
      <c r="U18" s="77" t="str">
        <f t="shared" si="37"/>
        <v/>
      </c>
      <c r="V18" s="77" t="str">
        <f t="shared" si="37"/>
        <v/>
      </c>
      <c r="W18" s="77" t="str">
        <f t="shared" si="37"/>
        <v/>
      </c>
      <c r="X18" s="77" t="str">
        <f t="shared" si="37"/>
        <v/>
      </c>
      <c r="Y18" s="77" t="str">
        <f t="shared" si="37"/>
        <v/>
      </c>
      <c r="Z18" s="77" t="str">
        <f t="shared" si="37"/>
        <v/>
      </c>
      <c r="AA18" s="77" t="str">
        <f t="shared" si="37"/>
        <v/>
      </c>
      <c r="AB18" s="77" t="str">
        <f t="shared" si="37"/>
        <v/>
      </c>
      <c r="AC18" s="77" t="str">
        <f t="shared" si="37"/>
        <v/>
      </c>
      <c r="AD18" s="77" t="str">
        <f t="shared" si="37"/>
        <v/>
      </c>
      <c r="AE18" s="77" t="str">
        <f t="shared" si="37"/>
        <v/>
      </c>
      <c r="AF18" s="77" t="str">
        <f t="shared" si="37"/>
        <v/>
      </c>
      <c r="AG18" s="77" t="str">
        <f t="shared" si="37"/>
        <v/>
      </c>
      <c r="AH18" s="77" t="str">
        <f t="shared" si="37"/>
        <v/>
      </c>
      <c r="AI18" s="77" t="str">
        <f t="shared" si="37"/>
        <v/>
      </c>
      <c r="AJ18" s="77" t="str">
        <f t="shared" si="37"/>
        <v/>
      </c>
      <c r="AK18" s="77" t="str">
        <f t="shared" si="37"/>
        <v/>
      </c>
      <c r="AL18" s="77" t="str">
        <f t="shared" si="37"/>
        <v/>
      </c>
      <c r="AM18" s="77" t="str">
        <f t="shared" si="37"/>
        <v/>
      </c>
      <c r="AN18" s="77" t="str">
        <f t="shared" si="37"/>
        <v/>
      </c>
      <c r="AO18" s="77" t="str">
        <f t="shared" si="37"/>
        <v/>
      </c>
      <c r="AP18" s="77" t="str">
        <f t="shared" si="37"/>
        <v/>
      </c>
      <c r="AQ18" s="77" t="str">
        <f t="shared" si="37"/>
        <v/>
      </c>
      <c r="AR18" s="77" t="str">
        <f t="shared" si="37"/>
        <v/>
      </c>
      <c r="AS18" s="77" t="str">
        <f t="shared" si="37"/>
        <v/>
      </c>
      <c r="AT18" s="77" t="str">
        <f t="shared" si="37"/>
        <v/>
      </c>
      <c r="AU18" s="77" t="str">
        <f t="shared" si="37"/>
        <v/>
      </c>
      <c r="AV18" s="77" t="str">
        <f t="shared" si="37"/>
        <v/>
      </c>
      <c r="AW18" s="77" t="str">
        <f t="shared" si="37"/>
        <v/>
      </c>
      <c r="AX18" s="77" t="str">
        <f t="shared" si="37"/>
        <v/>
      </c>
      <c r="AY18" s="77" t="str">
        <f t="shared" si="37"/>
        <v/>
      </c>
      <c r="AZ18" s="77" t="str">
        <f t="shared" si="37"/>
        <v/>
      </c>
      <c r="BA18" s="77" t="str">
        <f t="shared" si="37"/>
        <v/>
      </c>
      <c r="BB18" s="77" t="str">
        <f t="shared" si="37"/>
        <v/>
      </c>
      <c r="BC18" s="77" t="str">
        <f t="shared" si="37"/>
        <v/>
      </c>
      <c r="BD18" s="77" t="str">
        <f t="shared" si="37"/>
        <v/>
      </c>
      <c r="BE18" s="77" t="str">
        <f t="shared" si="37"/>
        <v/>
      </c>
      <c r="BF18" s="77" t="str">
        <f t="shared" si="37"/>
        <v/>
      </c>
      <c r="BG18" s="77" t="str">
        <f t="shared" si="37"/>
        <v/>
      </c>
      <c r="BH18" s="77" t="str">
        <f t="shared" si="37"/>
        <v/>
      </c>
    </row>
    <row r="19" spans="1:60" ht="20.100000000000001" customHeight="1" thickBot="1">
      <c r="A19" s="365">
        <f>IF($B19=0,"",SUM($B$6:B19))</f>
        <v>13</v>
      </c>
      <c r="B19" s="365">
        <f t="shared" si="1"/>
        <v>1</v>
      </c>
      <c r="C19" s="365">
        <f t="shared" si="2"/>
        <v>30</v>
      </c>
      <c r="D19" s="351" t="str">
        <f>IF('2.モデル基本給の設計'!$B20="","",'2.モデル基本給の設計'!$B20)</f>
        <v>S</v>
      </c>
      <c r="E19" s="356" t="str">
        <f>IF('2.モデル基本給の設計'!$C20="","",'2.モデル基本給の設計'!$C20)</f>
        <v>S-1</v>
      </c>
      <c r="F19" s="357">
        <f>IF('2.モデル基本給の設計'!$D20="","",'2.モデル基本給の設計'!$D20)</f>
        <v>2</v>
      </c>
      <c r="G19" s="356">
        <f>IF('2.モデル基本給の設計'!$E20="","",'2.モデル基本給の設計'!$E20)</f>
        <v>30</v>
      </c>
      <c r="H19" s="80">
        <f>IF('2.モデル基本給の設計'!$M16="","",'2.モデル基本給の設計'!$M16)</f>
        <v>7000</v>
      </c>
      <c r="I19" s="87"/>
      <c r="J19" s="17">
        <f>IF('2.モデル基本給の設計'!$J20="","",'2.モデル基本給の設計'!$J20)</f>
        <v>305000</v>
      </c>
      <c r="K19" s="80">
        <f>IF('2.モデル基本給の設計'!$O21="","",'2.モデル基本給の設計'!$O21)</f>
        <v>4600</v>
      </c>
      <c r="L19" s="80">
        <f>IF('2.モデル基本給の設計'!$P20="","",'2.モデル基本給の設計'!$P20)</f>
        <v>20</v>
      </c>
      <c r="M19" s="12">
        <f t="shared" si="28"/>
        <v>397000</v>
      </c>
      <c r="N19" s="80">
        <f>IF('2.モデル基本給の設計'!$Q20="","",'2.モデル基本給の設計'!$Q20)</f>
        <v>55</v>
      </c>
      <c r="O19" s="12">
        <f t="shared" si="24"/>
        <v>5</v>
      </c>
      <c r="P19" s="82">
        <f t="shared" si="25"/>
        <v>2300</v>
      </c>
      <c r="Q19" s="369">
        <f t="shared" si="26"/>
        <v>408500</v>
      </c>
      <c r="R19" s="356" t="str">
        <f t="shared" si="7"/>
        <v>S-1</v>
      </c>
      <c r="S19" s="77" t="str">
        <f t="shared" ref="S19:BH19" si="38">IF(S$5&lt;$G19,"",IF(S$5=$G19,$J19,IF(AND(S$5&gt;$G19,S$5&lt;=$G19+$L19),R19+$K19,IF(AND(S$5&gt;$G19,S$5&lt;=$G19+$L19+$O19),R19+$P19,R19))))</f>
        <v/>
      </c>
      <c r="T19" s="77" t="str">
        <f t="shared" si="38"/>
        <v/>
      </c>
      <c r="U19" s="77" t="str">
        <f t="shared" si="38"/>
        <v/>
      </c>
      <c r="V19" s="77" t="str">
        <f t="shared" si="38"/>
        <v/>
      </c>
      <c r="W19" s="77" t="str">
        <f t="shared" si="38"/>
        <v/>
      </c>
      <c r="X19" s="77" t="str">
        <f t="shared" si="38"/>
        <v/>
      </c>
      <c r="Y19" s="77" t="str">
        <f t="shared" si="38"/>
        <v/>
      </c>
      <c r="Z19" s="77" t="str">
        <f t="shared" si="38"/>
        <v/>
      </c>
      <c r="AA19" s="77" t="str">
        <f t="shared" si="38"/>
        <v/>
      </c>
      <c r="AB19" s="77" t="str">
        <f t="shared" si="38"/>
        <v/>
      </c>
      <c r="AC19" s="77" t="str">
        <f t="shared" si="38"/>
        <v/>
      </c>
      <c r="AD19" s="77" t="str">
        <f t="shared" si="38"/>
        <v/>
      </c>
      <c r="AE19" s="77">
        <f t="shared" si="38"/>
        <v>305000</v>
      </c>
      <c r="AF19" s="77">
        <f t="shared" si="38"/>
        <v>309600</v>
      </c>
      <c r="AG19" s="77">
        <f t="shared" si="38"/>
        <v>314200</v>
      </c>
      <c r="AH19" s="77">
        <f t="shared" si="38"/>
        <v>318800</v>
      </c>
      <c r="AI19" s="77">
        <f t="shared" si="38"/>
        <v>323400</v>
      </c>
      <c r="AJ19" s="77">
        <f t="shared" si="38"/>
        <v>328000</v>
      </c>
      <c r="AK19" s="77">
        <f t="shared" si="38"/>
        <v>332600</v>
      </c>
      <c r="AL19" s="77">
        <f t="shared" si="38"/>
        <v>337200</v>
      </c>
      <c r="AM19" s="77">
        <f t="shared" si="38"/>
        <v>341800</v>
      </c>
      <c r="AN19" s="77">
        <f t="shared" si="38"/>
        <v>346400</v>
      </c>
      <c r="AO19" s="77">
        <f t="shared" si="38"/>
        <v>351000</v>
      </c>
      <c r="AP19" s="77">
        <f t="shared" si="38"/>
        <v>355600</v>
      </c>
      <c r="AQ19" s="77">
        <f t="shared" si="38"/>
        <v>360200</v>
      </c>
      <c r="AR19" s="77">
        <f t="shared" si="38"/>
        <v>364800</v>
      </c>
      <c r="AS19" s="77">
        <f t="shared" si="38"/>
        <v>369400</v>
      </c>
      <c r="AT19" s="77">
        <f t="shared" si="38"/>
        <v>374000</v>
      </c>
      <c r="AU19" s="77">
        <f t="shared" si="38"/>
        <v>378600</v>
      </c>
      <c r="AV19" s="77">
        <f t="shared" si="38"/>
        <v>383200</v>
      </c>
      <c r="AW19" s="77">
        <f t="shared" si="38"/>
        <v>387800</v>
      </c>
      <c r="AX19" s="77">
        <f t="shared" si="38"/>
        <v>392400</v>
      </c>
      <c r="AY19" s="77">
        <f t="shared" si="38"/>
        <v>397000</v>
      </c>
      <c r="AZ19" s="77">
        <f t="shared" si="38"/>
        <v>399300</v>
      </c>
      <c r="BA19" s="77">
        <f t="shared" si="38"/>
        <v>401600</v>
      </c>
      <c r="BB19" s="77">
        <f t="shared" si="38"/>
        <v>403900</v>
      </c>
      <c r="BC19" s="77">
        <f t="shared" si="38"/>
        <v>406200</v>
      </c>
      <c r="BD19" s="77">
        <f t="shared" si="38"/>
        <v>408500</v>
      </c>
      <c r="BE19" s="77">
        <f t="shared" si="38"/>
        <v>408500</v>
      </c>
      <c r="BF19" s="77">
        <f t="shared" si="38"/>
        <v>408500</v>
      </c>
      <c r="BG19" s="77">
        <f t="shared" si="38"/>
        <v>408500</v>
      </c>
      <c r="BH19" s="77">
        <f t="shared" si="38"/>
        <v>408500</v>
      </c>
    </row>
    <row r="20" spans="1:60" ht="20.100000000000001" customHeight="1" thickBot="1">
      <c r="A20" s="365">
        <f>IF($B20=0,"",SUM($B$6:B20))</f>
        <v>14</v>
      </c>
      <c r="B20" s="365">
        <f t="shared" si="1"/>
        <v>1</v>
      </c>
      <c r="C20" s="365">
        <f t="shared" si="2"/>
        <v>32</v>
      </c>
      <c r="D20" s="362"/>
      <c r="E20" s="352" t="str">
        <f>IF('2.モデル基本給の設計'!$C21="","",'2.モデル基本給の設計'!$C21)</f>
        <v>S-2</v>
      </c>
      <c r="F20" s="353">
        <f>IF('2.モデル基本給の設計'!$D21="","",'2.モデル基本給の設計'!$D21)</f>
        <v>2</v>
      </c>
      <c r="G20" s="352">
        <f>IF('2.モデル基本給の設計'!$E21="","",'2.モデル基本給の設計'!$E21)</f>
        <v>32</v>
      </c>
      <c r="H20" s="78"/>
      <c r="I20" s="80">
        <f>IF('2.モデル基本給の設計'!$N21="","",'2.モデル基本給の設計'!$N21)</f>
        <v>3700</v>
      </c>
      <c r="J20" s="82">
        <f>IF($E20="","",J19+$K19*$F19+$I20)</f>
        <v>317900</v>
      </c>
      <c r="K20" s="78">
        <f>IF($E20="","",$K$19)</f>
        <v>4600</v>
      </c>
      <c r="L20" s="13">
        <f>IF($E20="","",$L$19)</f>
        <v>20</v>
      </c>
      <c r="M20" s="13">
        <f t="shared" si="28"/>
        <v>409900</v>
      </c>
      <c r="N20" s="13">
        <f>IF(G20="","",$N$19)</f>
        <v>55</v>
      </c>
      <c r="O20" s="13">
        <f>IF(F20="","",IF(N20-G20-L20&lt;=0,0,N20-G20-L20))</f>
        <v>3</v>
      </c>
      <c r="P20" s="78">
        <f t="shared" si="25"/>
        <v>2300</v>
      </c>
      <c r="Q20" s="370">
        <f t="shared" si="26"/>
        <v>416800</v>
      </c>
      <c r="R20" s="352" t="str">
        <f t="shared" si="7"/>
        <v>S-2</v>
      </c>
      <c r="S20" s="77" t="str">
        <f t="shared" ref="S20:BH20" si="39">IF(S$5&lt;$G20,"",IF(S$5=$G20,$J20,IF(AND(S$5&gt;$G20,S$5&lt;=$G20+$L20),R20+$K20,IF(AND(S$5&gt;$G20,S$5&lt;=$G20+$L20+$O20),R20+$P20,R20))))</f>
        <v/>
      </c>
      <c r="T20" s="77" t="str">
        <f t="shared" si="39"/>
        <v/>
      </c>
      <c r="U20" s="77" t="str">
        <f t="shared" si="39"/>
        <v/>
      </c>
      <c r="V20" s="77" t="str">
        <f t="shared" si="39"/>
        <v/>
      </c>
      <c r="W20" s="77" t="str">
        <f t="shared" si="39"/>
        <v/>
      </c>
      <c r="X20" s="77" t="str">
        <f t="shared" si="39"/>
        <v/>
      </c>
      <c r="Y20" s="77" t="str">
        <f t="shared" si="39"/>
        <v/>
      </c>
      <c r="Z20" s="77" t="str">
        <f t="shared" si="39"/>
        <v/>
      </c>
      <c r="AA20" s="77" t="str">
        <f t="shared" si="39"/>
        <v/>
      </c>
      <c r="AB20" s="77" t="str">
        <f t="shared" si="39"/>
        <v/>
      </c>
      <c r="AC20" s="77" t="str">
        <f t="shared" si="39"/>
        <v/>
      </c>
      <c r="AD20" s="77" t="str">
        <f t="shared" si="39"/>
        <v/>
      </c>
      <c r="AE20" s="77" t="str">
        <f t="shared" si="39"/>
        <v/>
      </c>
      <c r="AF20" s="77" t="str">
        <f t="shared" si="39"/>
        <v/>
      </c>
      <c r="AG20" s="77">
        <f t="shared" si="39"/>
        <v>317900</v>
      </c>
      <c r="AH20" s="77">
        <f t="shared" si="39"/>
        <v>322500</v>
      </c>
      <c r="AI20" s="77">
        <f t="shared" si="39"/>
        <v>327100</v>
      </c>
      <c r="AJ20" s="77">
        <f t="shared" si="39"/>
        <v>331700</v>
      </c>
      <c r="AK20" s="77">
        <f t="shared" si="39"/>
        <v>336300</v>
      </c>
      <c r="AL20" s="77">
        <f t="shared" si="39"/>
        <v>340900</v>
      </c>
      <c r="AM20" s="77">
        <f t="shared" si="39"/>
        <v>345500</v>
      </c>
      <c r="AN20" s="77">
        <f t="shared" si="39"/>
        <v>350100</v>
      </c>
      <c r="AO20" s="77">
        <f t="shared" si="39"/>
        <v>354700</v>
      </c>
      <c r="AP20" s="77">
        <f t="shared" si="39"/>
        <v>359300</v>
      </c>
      <c r="AQ20" s="77">
        <f t="shared" si="39"/>
        <v>363900</v>
      </c>
      <c r="AR20" s="77">
        <f t="shared" si="39"/>
        <v>368500</v>
      </c>
      <c r="AS20" s="77">
        <f t="shared" si="39"/>
        <v>373100</v>
      </c>
      <c r="AT20" s="77">
        <f t="shared" si="39"/>
        <v>377700</v>
      </c>
      <c r="AU20" s="77">
        <f t="shared" si="39"/>
        <v>382300</v>
      </c>
      <c r="AV20" s="77">
        <f t="shared" si="39"/>
        <v>386900</v>
      </c>
      <c r="AW20" s="77">
        <f t="shared" si="39"/>
        <v>391500</v>
      </c>
      <c r="AX20" s="77">
        <f t="shared" si="39"/>
        <v>396100</v>
      </c>
      <c r="AY20" s="77">
        <f t="shared" si="39"/>
        <v>400700</v>
      </c>
      <c r="AZ20" s="77">
        <f t="shared" si="39"/>
        <v>405300</v>
      </c>
      <c r="BA20" s="77">
        <f t="shared" si="39"/>
        <v>409900</v>
      </c>
      <c r="BB20" s="77">
        <f t="shared" si="39"/>
        <v>412200</v>
      </c>
      <c r="BC20" s="77">
        <f t="shared" si="39"/>
        <v>414500</v>
      </c>
      <c r="BD20" s="77">
        <f t="shared" si="39"/>
        <v>416800</v>
      </c>
      <c r="BE20" s="77">
        <f t="shared" si="39"/>
        <v>416800</v>
      </c>
      <c r="BF20" s="77">
        <f t="shared" si="39"/>
        <v>416800</v>
      </c>
      <c r="BG20" s="77">
        <f t="shared" si="39"/>
        <v>416800</v>
      </c>
      <c r="BH20" s="77">
        <f t="shared" si="39"/>
        <v>416800</v>
      </c>
    </row>
    <row r="21" spans="1:60" ht="20.100000000000001" customHeight="1">
      <c r="A21" s="365">
        <f>IF($B21=0,"",SUM($B$6:B21))</f>
        <v>15</v>
      </c>
      <c r="B21" s="365">
        <f t="shared" si="1"/>
        <v>1</v>
      </c>
      <c r="C21" s="365">
        <f t="shared" si="2"/>
        <v>34</v>
      </c>
      <c r="D21" s="362"/>
      <c r="E21" s="352" t="str">
        <f>IF('2.モデル基本給の設計'!$C22="","",'2.モデル基本給の設計'!$C22)</f>
        <v>S-3</v>
      </c>
      <c r="F21" s="353">
        <f>IF('2.モデル基本給の設計'!$D22="","",'2.モデル基本給の設計'!$D22)</f>
        <v>2</v>
      </c>
      <c r="G21" s="352">
        <f>IF('2.モデル基本給の設計'!$E22="","",'2.モデル基本給の設計'!$E22)</f>
        <v>34</v>
      </c>
      <c r="H21" s="78"/>
      <c r="I21" s="14">
        <f>IF($E21="","",$I$20)</f>
        <v>3700</v>
      </c>
      <c r="J21" s="78">
        <f t="shared" ref="J21:J22" si="40">IF($E21="","",J20+$K20*$F20+$I21)</f>
        <v>330800</v>
      </c>
      <c r="K21" s="78">
        <f t="shared" ref="K21:K22" si="41">IF($E21="","",$K$19)</f>
        <v>4600</v>
      </c>
      <c r="L21" s="13">
        <f t="shared" ref="L21:L23" si="42">IF($E21="","",$L$19)</f>
        <v>20</v>
      </c>
      <c r="M21" s="13">
        <f t="shared" si="28"/>
        <v>422800</v>
      </c>
      <c r="N21" s="13">
        <f t="shared" ref="N21:N22" si="43">IF(G21="","",$N$19)</f>
        <v>55</v>
      </c>
      <c r="O21" s="13">
        <f t="shared" si="24"/>
        <v>1</v>
      </c>
      <c r="P21" s="78">
        <f t="shared" si="25"/>
        <v>2300</v>
      </c>
      <c r="Q21" s="370">
        <f t="shared" si="26"/>
        <v>425100</v>
      </c>
      <c r="R21" s="352" t="str">
        <f t="shared" si="7"/>
        <v>S-3</v>
      </c>
      <c r="S21" s="77" t="str">
        <f t="shared" ref="S21:BH21" si="44">IF(S$5&lt;$G21,"",IF(S$5=$G21,$J21,IF(AND(S$5&gt;$G21,S$5&lt;=$G21+$L21),R21+$K21,IF(AND(S$5&gt;$G21,S$5&lt;=$G21+$L21+$O21),R21+$P21,R21))))</f>
        <v/>
      </c>
      <c r="T21" s="77" t="str">
        <f t="shared" si="44"/>
        <v/>
      </c>
      <c r="U21" s="77" t="str">
        <f t="shared" si="44"/>
        <v/>
      </c>
      <c r="V21" s="77" t="str">
        <f t="shared" si="44"/>
        <v/>
      </c>
      <c r="W21" s="77" t="str">
        <f t="shared" si="44"/>
        <v/>
      </c>
      <c r="X21" s="77" t="str">
        <f t="shared" si="44"/>
        <v/>
      </c>
      <c r="Y21" s="77" t="str">
        <f t="shared" si="44"/>
        <v/>
      </c>
      <c r="Z21" s="77" t="str">
        <f t="shared" si="44"/>
        <v/>
      </c>
      <c r="AA21" s="77" t="str">
        <f t="shared" si="44"/>
        <v/>
      </c>
      <c r="AB21" s="77" t="str">
        <f t="shared" si="44"/>
        <v/>
      </c>
      <c r="AC21" s="77" t="str">
        <f t="shared" si="44"/>
        <v/>
      </c>
      <c r="AD21" s="77" t="str">
        <f t="shared" si="44"/>
        <v/>
      </c>
      <c r="AE21" s="77" t="str">
        <f t="shared" si="44"/>
        <v/>
      </c>
      <c r="AF21" s="77" t="str">
        <f t="shared" si="44"/>
        <v/>
      </c>
      <c r="AG21" s="77" t="str">
        <f t="shared" si="44"/>
        <v/>
      </c>
      <c r="AH21" s="77" t="str">
        <f t="shared" si="44"/>
        <v/>
      </c>
      <c r="AI21" s="77">
        <f t="shared" si="44"/>
        <v>330800</v>
      </c>
      <c r="AJ21" s="77">
        <f t="shared" si="44"/>
        <v>335400</v>
      </c>
      <c r="AK21" s="77">
        <f t="shared" si="44"/>
        <v>340000</v>
      </c>
      <c r="AL21" s="77">
        <f t="shared" si="44"/>
        <v>344600</v>
      </c>
      <c r="AM21" s="77">
        <f t="shared" si="44"/>
        <v>349200</v>
      </c>
      <c r="AN21" s="77">
        <f t="shared" si="44"/>
        <v>353800</v>
      </c>
      <c r="AO21" s="77">
        <f t="shared" si="44"/>
        <v>358400</v>
      </c>
      <c r="AP21" s="77">
        <f t="shared" si="44"/>
        <v>363000</v>
      </c>
      <c r="AQ21" s="77">
        <f t="shared" si="44"/>
        <v>367600</v>
      </c>
      <c r="AR21" s="77">
        <f t="shared" si="44"/>
        <v>372200</v>
      </c>
      <c r="AS21" s="77">
        <f t="shared" si="44"/>
        <v>376800</v>
      </c>
      <c r="AT21" s="77">
        <f t="shared" si="44"/>
        <v>381400</v>
      </c>
      <c r="AU21" s="77">
        <f t="shared" si="44"/>
        <v>386000</v>
      </c>
      <c r="AV21" s="77">
        <f t="shared" si="44"/>
        <v>390600</v>
      </c>
      <c r="AW21" s="77">
        <f t="shared" si="44"/>
        <v>395200</v>
      </c>
      <c r="AX21" s="77">
        <f t="shared" si="44"/>
        <v>399800</v>
      </c>
      <c r="AY21" s="77">
        <f t="shared" si="44"/>
        <v>404400</v>
      </c>
      <c r="AZ21" s="77">
        <f t="shared" si="44"/>
        <v>409000</v>
      </c>
      <c r="BA21" s="77">
        <f t="shared" si="44"/>
        <v>413600</v>
      </c>
      <c r="BB21" s="77">
        <f t="shared" si="44"/>
        <v>418200</v>
      </c>
      <c r="BC21" s="77">
        <f t="shared" si="44"/>
        <v>422800</v>
      </c>
      <c r="BD21" s="77">
        <f t="shared" si="44"/>
        <v>425100</v>
      </c>
      <c r="BE21" s="77">
        <f t="shared" si="44"/>
        <v>425100</v>
      </c>
      <c r="BF21" s="77">
        <f t="shared" si="44"/>
        <v>425100</v>
      </c>
      <c r="BG21" s="77">
        <f t="shared" si="44"/>
        <v>425100</v>
      </c>
      <c r="BH21" s="77">
        <f t="shared" si="44"/>
        <v>425100</v>
      </c>
    </row>
    <row r="22" spans="1:60" ht="20.100000000000001" customHeight="1">
      <c r="A22" s="365">
        <f>IF($B22=0,"",SUM($B$6:B22))</f>
        <v>16</v>
      </c>
      <c r="B22" s="365">
        <f t="shared" si="1"/>
        <v>1</v>
      </c>
      <c r="C22" s="365">
        <f t="shared" si="2"/>
        <v>36</v>
      </c>
      <c r="D22" s="362"/>
      <c r="E22" s="352" t="str">
        <f>IF('2.モデル基本給の設計'!$C23="","",'2.モデル基本給の設計'!$C23)</f>
        <v>S-4</v>
      </c>
      <c r="F22" s="353">
        <f>IF('2.モデル基本給の設計'!$D23="","",'2.モデル基本給の設計'!$D23)</f>
        <v>2</v>
      </c>
      <c r="G22" s="352">
        <f>IF('2.モデル基本給の設計'!$E23="","",'2.モデル基本給の設計'!$E23)</f>
        <v>36</v>
      </c>
      <c r="H22" s="79"/>
      <c r="I22" s="14">
        <f t="shared" ref="I22:I23" si="45">IF($E22="","",$I$20)</f>
        <v>3700</v>
      </c>
      <c r="J22" s="78">
        <f t="shared" si="40"/>
        <v>343700</v>
      </c>
      <c r="K22" s="78">
        <f t="shared" si="41"/>
        <v>4600</v>
      </c>
      <c r="L22" s="13">
        <f t="shared" si="42"/>
        <v>20</v>
      </c>
      <c r="M22" s="13">
        <f t="shared" si="28"/>
        <v>435700</v>
      </c>
      <c r="N22" s="13">
        <f t="shared" si="43"/>
        <v>55</v>
      </c>
      <c r="O22" s="13">
        <f t="shared" si="24"/>
        <v>0</v>
      </c>
      <c r="P22" s="78">
        <f t="shared" si="25"/>
        <v>2300</v>
      </c>
      <c r="Q22" s="370">
        <f t="shared" si="26"/>
        <v>435700</v>
      </c>
      <c r="R22" s="352" t="str">
        <f t="shared" si="7"/>
        <v>S-4</v>
      </c>
      <c r="S22" s="77" t="str">
        <f t="shared" ref="S22:BH22" si="46">IF(S$5&lt;$G22,"",IF(S$5=$G22,$J22,IF(AND(S$5&gt;$G22,S$5&lt;=$G22+$L22),R22+$K22,IF(AND(S$5&gt;$G22,S$5&lt;=$G22+$L22+$O22),R22+$P22,R22))))</f>
        <v/>
      </c>
      <c r="T22" s="77" t="str">
        <f t="shared" si="46"/>
        <v/>
      </c>
      <c r="U22" s="77" t="str">
        <f t="shared" si="46"/>
        <v/>
      </c>
      <c r="V22" s="77" t="str">
        <f t="shared" si="46"/>
        <v/>
      </c>
      <c r="W22" s="77" t="str">
        <f t="shared" si="46"/>
        <v/>
      </c>
      <c r="X22" s="77" t="str">
        <f t="shared" si="46"/>
        <v/>
      </c>
      <c r="Y22" s="77" t="str">
        <f t="shared" si="46"/>
        <v/>
      </c>
      <c r="Z22" s="77" t="str">
        <f t="shared" si="46"/>
        <v/>
      </c>
      <c r="AA22" s="77" t="str">
        <f t="shared" si="46"/>
        <v/>
      </c>
      <c r="AB22" s="77" t="str">
        <f t="shared" si="46"/>
        <v/>
      </c>
      <c r="AC22" s="77" t="str">
        <f t="shared" si="46"/>
        <v/>
      </c>
      <c r="AD22" s="77" t="str">
        <f t="shared" si="46"/>
        <v/>
      </c>
      <c r="AE22" s="77" t="str">
        <f t="shared" si="46"/>
        <v/>
      </c>
      <c r="AF22" s="77" t="str">
        <f t="shared" si="46"/>
        <v/>
      </c>
      <c r="AG22" s="77" t="str">
        <f t="shared" si="46"/>
        <v/>
      </c>
      <c r="AH22" s="77" t="str">
        <f t="shared" si="46"/>
        <v/>
      </c>
      <c r="AI22" s="77" t="str">
        <f t="shared" si="46"/>
        <v/>
      </c>
      <c r="AJ22" s="77" t="str">
        <f t="shared" si="46"/>
        <v/>
      </c>
      <c r="AK22" s="77">
        <f t="shared" si="46"/>
        <v>343700</v>
      </c>
      <c r="AL22" s="77">
        <f t="shared" si="46"/>
        <v>348300</v>
      </c>
      <c r="AM22" s="77">
        <f t="shared" si="46"/>
        <v>352900</v>
      </c>
      <c r="AN22" s="77">
        <f t="shared" si="46"/>
        <v>357500</v>
      </c>
      <c r="AO22" s="77">
        <f t="shared" si="46"/>
        <v>362100</v>
      </c>
      <c r="AP22" s="77">
        <f t="shared" si="46"/>
        <v>366700</v>
      </c>
      <c r="AQ22" s="77">
        <f t="shared" si="46"/>
        <v>371300</v>
      </c>
      <c r="AR22" s="77">
        <f t="shared" si="46"/>
        <v>375900</v>
      </c>
      <c r="AS22" s="77">
        <f t="shared" si="46"/>
        <v>380500</v>
      </c>
      <c r="AT22" s="77">
        <f t="shared" si="46"/>
        <v>385100</v>
      </c>
      <c r="AU22" s="77">
        <f t="shared" si="46"/>
        <v>389700</v>
      </c>
      <c r="AV22" s="77">
        <f t="shared" si="46"/>
        <v>394300</v>
      </c>
      <c r="AW22" s="77">
        <f t="shared" si="46"/>
        <v>398900</v>
      </c>
      <c r="AX22" s="77">
        <f t="shared" si="46"/>
        <v>403500</v>
      </c>
      <c r="AY22" s="77">
        <f t="shared" si="46"/>
        <v>408100</v>
      </c>
      <c r="AZ22" s="77">
        <f t="shared" si="46"/>
        <v>412700</v>
      </c>
      <c r="BA22" s="77">
        <f t="shared" si="46"/>
        <v>417300</v>
      </c>
      <c r="BB22" s="77">
        <f t="shared" si="46"/>
        <v>421900</v>
      </c>
      <c r="BC22" s="77">
        <f t="shared" si="46"/>
        <v>426500</v>
      </c>
      <c r="BD22" s="77">
        <f t="shared" si="46"/>
        <v>431100</v>
      </c>
      <c r="BE22" s="77">
        <f t="shared" si="46"/>
        <v>435700</v>
      </c>
      <c r="BF22" s="77">
        <f t="shared" si="46"/>
        <v>435700</v>
      </c>
      <c r="BG22" s="77">
        <f t="shared" si="46"/>
        <v>435700</v>
      </c>
      <c r="BH22" s="77">
        <f t="shared" si="46"/>
        <v>435700</v>
      </c>
    </row>
    <row r="23" spans="1:60" ht="20.100000000000001" customHeight="1" thickBot="1">
      <c r="A23" s="365">
        <f>IF($B23=0,"",SUM($B$6:B23))</f>
        <v>17</v>
      </c>
      <c r="B23" s="365">
        <f t="shared" si="1"/>
        <v>1</v>
      </c>
      <c r="C23" s="365">
        <f t="shared" si="2"/>
        <v>38</v>
      </c>
      <c r="D23" s="363"/>
      <c r="E23" s="354" t="str">
        <f>IF('2.モデル基本給の設計'!$C24="","",'2.モデル基本給の設計'!$C24)</f>
        <v>S-5</v>
      </c>
      <c r="F23" s="355">
        <f>IF('2.モデル基本給の設計'!$D24="","",'2.モデル基本給の設計'!$D24)</f>
        <v>2</v>
      </c>
      <c r="G23" s="360">
        <f>IF('2.モデル基本給の設計'!$E24="","",'2.モデル基本給の設計'!$E24)</f>
        <v>38</v>
      </c>
      <c r="H23" s="78"/>
      <c r="I23" s="86">
        <f t="shared" si="45"/>
        <v>3700</v>
      </c>
      <c r="J23" s="81">
        <f>IF($E23="","",J22+$K22*$F22+$I23)</f>
        <v>356600</v>
      </c>
      <c r="K23" s="78">
        <f>IF($E23="","",$K$19)</f>
        <v>4600</v>
      </c>
      <c r="L23" s="13">
        <f t="shared" si="42"/>
        <v>20</v>
      </c>
      <c r="M23" s="18">
        <f t="shared" si="28"/>
        <v>448600</v>
      </c>
      <c r="N23" s="13">
        <f>IF(G23="","",$N$19)</f>
        <v>55</v>
      </c>
      <c r="O23" s="15">
        <f t="shared" si="24"/>
        <v>0</v>
      </c>
      <c r="P23" s="83">
        <f t="shared" si="25"/>
        <v>2300</v>
      </c>
      <c r="Q23" s="371">
        <f t="shared" si="26"/>
        <v>448600</v>
      </c>
      <c r="R23" s="354" t="str">
        <f t="shared" si="7"/>
        <v>S-5</v>
      </c>
      <c r="S23" s="77" t="str">
        <f t="shared" ref="S23:BH23" si="47">IF(S$5&lt;$G23,"",IF(S$5=$G23,$J23,IF(AND(S$5&gt;$G23,S$5&lt;=$G23+$L23),R23+$K23,IF(AND(S$5&gt;$G23,S$5&lt;=$G23+$L23+$O23),R23+$P23,R23))))</f>
        <v/>
      </c>
      <c r="T23" s="77" t="str">
        <f t="shared" si="47"/>
        <v/>
      </c>
      <c r="U23" s="77" t="str">
        <f t="shared" si="47"/>
        <v/>
      </c>
      <c r="V23" s="77" t="str">
        <f t="shared" si="47"/>
        <v/>
      </c>
      <c r="W23" s="77" t="str">
        <f t="shared" si="47"/>
        <v/>
      </c>
      <c r="X23" s="77" t="str">
        <f t="shared" si="47"/>
        <v/>
      </c>
      <c r="Y23" s="77" t="str">
        <f t="shared" si="47"/>
        <v/>
      </c>
      <c r="Z23" s="77" t="str">
        <f t="shared" si="47"/>
        <v/>
      </c>
      <c r="AA23" s="77" t="str">
        <f t="shared" si="47"/>
        <v/>
      </c>
      <c r="AB23" s="77" t="str">
        <f t="shared" si="47"/>
        <v/>
      </c>
      <c r="AC23" s="77" t="str">
        <f t="shared" si="47"/>
        <v/>
      </c>
      <c r="AD23" s="77" t="str">
        <f t="shared" si="47"/>
        <v/>
      </c>
      <c r="AE23" s="77" t="str">
        <f t="shared" si="47"/>
        <v/>
      </c>
      <c r="AF23" s="77" t="str">
        <f t="shared" si="47"/>
        <v/>
      </c>
      <c r="AG23" s="77" t="str">
        <f t="shared" si="47"/>
        <v/>
      </c>
      <c r="AH23" s="77" t="str">
        <f t="shared" si="47"/>
        <v/>
      </c>
      <c r="AI23" s="77" t="str">
        <f t="shared" si="47"/>
        <v/>
      </c>
      <c r="AJ23" s="77" t="str">
        <f t="shared" si="47"/>
        <v/>
      </c>
      <c r="AK23" s="77" t="str">
        <f t="shared" si="47"/>
        <v/>
      </c>
      <c r="AL23" s="77" t="str">
        <f t="shared" si="47"/>
        <v/>
      </c>
      <c r="AM23" s="77">
        <f t="shared" si="47"/>
        <v>356600</v>
      </c>
      <c r="AN23" s="77">
        <f t="shared" si="47"/>
        <v>361200</v>
      </c>
      <c r="AO23" s="77">
        <f t="shared" si="47"/>
        <v>365800</v>
      </c>
      <c r="AP23" s="77">
        <f t="shared" si="47"/>
        <v>370400</v>
      </c>
      <c r="AQ23" s="77">
        <f t="shared" si="47"/>
        <v>375000</v>
      </c>
      <c r="AR23" s="77">
        <f t="shared" si="47"/>
        <v>379600</v>
      </c>
      <c r="AS23" s="77">
        <f t="shared" si="47"/>
        <v>384200</v>
      </c>
      <c r="AT23" s="77">
        <f t="shared" si="47"/>
        <v>388800</v>
      </c>
      <c r="AU23" s="77">
        <f t="shared" si="47"/>
        <v>393400</v>
      </c>
      <c r="AV23" s="77">
        <f t="shared" si="47"/>
        <v>398000</v>
      </c>
      <c r="AW23" s="77">
        <f t="shared" si="47"/>
        <v>402600</v>
      </c>
      <c r="AX23" s="77">
        <f t="shared" si="47"/>
        <v>407200</v>
      </c>
      <c r="AY23" s="77">
        <f t="shared" si="47"/>
        <v>411800</v>
      </c>
      <c r="AZ23" s="77">
        <f t="shared" si="47"/>
        <v>416400</v>
      </c>
      <c r="BA23" s="77">
        <f t="shared" si="47"/>
        <v>421000</v>
      </c>
      <c r="BB23" s="77">
        <f t="shared" si="47"/>
        <v>425600</v>
      </c>
      <c r="BC23" s="77">
        <f t="shared" si="47"/>
        <v>430200</v>
      </c>
      <c r="BD23" s="77">
        <f t="shared" si="47"/>
        <v>434800</v>
      </c>
      <c r="BE23" s="77">
        <f t="shared" si="47"/>
        <v>439400</v>
      </c>
      <c r="BF23" s="77">
        <f t="shared" si="47"/>
        <v>444000</v>
      </c>
      <c r="BG23" s="77">
        <f t="shared" si="47"/>
        <v>448600</v>
      </c>
      <c r="BH23" s="77">
        <f t="shared" si="47"/>
        <v>448600</v>
      </c>
    </row>
    <row r="24" spans="1:60" ht="20.100000000000001" customHeight="1" thickBot="1">
      <c r="A24" s="365">
        <f>IF($B24=0,"",SUM($B$6:B24))</f>
        <v>18</v>
      </c>
      <c r="B24" s="365">
        <f t="shared" si="1"/>
        <v>1</v>
      </c>
      <c r="C24" s="365">
        <f t="shared" si="2"/>
        <v>40</v>
      </c>
      <c r="D24" s="351" t="str">
        <f>IF('2.モデル基本給の設計'!$B25="","",'2.モデル基本給の設計'!$B25)</f>
        <v>M</v>
      </c>
      <c r="E24" s="356" t="str">
        <f>IF('2.モデル基本給の設計'!$C25="","",'2.モデル基本給の設計'!$C25)</f>
        <v>M-1</v>
      </c>
      <c r="F24" s="357">
        <f>IF('2.モデル基本給の設計'!$D25="","",'2.モデル基本給の設計'!$D25)</f>
        <v>2</v>
      </c>
      <c r="G24" s="356">
        <f>IF('2.モデル基本給の設計'!$E25="","",'2.モデル基本給の設計'!$E25)</f>
        <v>40</v>
      </c>
      <c r="H24" s="80">
        <f>IF('2.モデル基本給の設計'!$M21="","",'2.モデル基本給の設計'!$M21)</f>
        <v>22000</v>
      </c>
      <c r="I24" s="87"/>
      <c r="J24" s="17">
        <f>IF('2.モデル基本給の設計'!$J25="","",'2.モデル基本給の設計'!$J25)</f>
        <v>407000</v>
      </c>
      <c r="K24" s="80">
        <f>IF('2.モデル基本給の設計'!$O26="","",'2.モデル基本給の設計'!$O26)</f>
        <v>5800</v>
      </c>
      <c r="L24" s="80">
        <f>IF('2.モデル基本給の設計'!$P25="","",'2.モデル基本給の設計'!$P25)</f>
        <v>15</v>
      </c>
      <c r="M24" s="12">
        <f t="shared" si="28"/>
        <v>494000</v>
      </c>
      <c r="N24" s="80">
        <f>IF('2.モデル基本給の設計'!$Q25="","",'2.モデル基本給の設計'!$Q25)</f>
        <v>55</v>
      </c>
      <c r="O24" s="12">
        <f t="shared" si="24"/>
        <v>0</v>
      </c>
      <c r="P24" s="82">
        <f t="shared" si="25"/>
        <v>2900</v>
      </c>
      <c r="Q24" s="369">
        <f t="shared" si="26"/>
        <v>494000</v>
      </c>
      <c r="R24" s="356" t="str">
        <f t="shared" si="7"/>
        <v>M-1</v>
      </c>
      <c r="S24" s="77" t="str">
        <f t="shared" ref="S24:BH24" si="48">IF(S$5&lt;$G24,"",IF(S$5=$G24,$J24,IF(AND(S$5&gt;$G24,S$5&lt;=$G24+$L24),R24+$K24,IF(AND(S$5&gt;$G24,S$5&lt;=$G24+$L24+$O24),R24+$P24,R24))))</f>
        <v/>
      </c>
      <c r="T24" s="77" t="str">
        <f t="shared" si="48"/>
        <v/>
      </c>
      <c r="U24" s="77" t="str">
        <f t="shared" si="48"/>
        <v/>
      </c>
      <c r="V24" s="77" t="str">
        <f t="shared" si="48"/>
        <v/>
      </c>
      <c r="W24" s="77" t="str">
        <f t="shared" si="48"/>
        <v/>
      </c>
      <c r="X24" s="77" t="str">
        <f t="shared" si="48"/>
        <v/>
      </c>
      <c r="Y24" s="77" t="str">
        <f t="shared" si="48"/>
        <v/>
      </c>
      <c r="Z24" s="77" t="str">
        <f t="shared" si="48"/>
        <v/>
      </c>
      <c r="AA24" s="77" t="str">
        <f t="shared" si="48"/>
        <v/>
      </c>
      <c r="AB24" s="77" t="str">
        <f t="shared" si="48"/>
        <v/>
      </c>
      <c r="AC24" s="77" t="str">
        <f t="shared" si="48"/>
        <v/>
      </c>
      <c r="AD24" s="77" t="str">
        <f t="shared" si="48"/>
        <v/>
      </c>
      <c r="AE24" s="77" t="str">
        <f t="shared" si="48"/>
        <v/>
      </c>
      <c r="AF24" s="77" t="str">
        <f t="shared" si="48"/>
        <v/>
      </c>
      <c r="AG24" s="77" t="str">
        <f t="shared" si="48"/>
        <v/>
      </c>
      <c r="AH24" s="77" t="str">
        <f t="shared" si="48"/>
        <v/>
      </c>
      <c r="AI24" s="77" t="str">
        <f t="shared" si="48"/>
        <v/>
      </c>
      <c r="AJ24" s="77" t="str">
        <f t="shared" si="48"/>
        <v/>
      </c>
      <c r="AK24" s="77" t="str">
        <f t="shared" si="48"/>
        <v/>
      </c>
      <c r="AL24" s="77" t="str">
        <f t="shared" si="48"/>
        <v/>
      </c>
      <c r="AM24" s="77" t="str">
        <f t="shared" si="48"/>
        <v/>
      </c>
      <c r="AN24" s="77" t="str">
        <f t="shared" si="48"/>
        <v/>
      </c>
      <c r="AO24" s="77">
        <f t="shared" si="48"/>
        <v>407000</v>
      </c>
      <c r="AP24" s="77">
        <f t="shared" si="48"/>
        <v>412800</v>
      </c>
      <c r="AQ24" s="77">
        <f t="shared" si="48"/>
        <v>418600</v>
      </c>
      <c r="AR24" s="77">
        <f t="shared" si="48"/>
        <v>424400</v>
      </c>
      <c r="AS24" s="77">
        <f t="shared" si="48"/>
        <v>430200</v>
      </c>
      <c r="AT24" s="77">
        <f t="shared" si="48"/>
        <v>436000</v>
      </c>
      <c r="AU24" s="77">
        <f t="shared" si="48"/>
        <v>441800</v>
      </c>
      <c r="AV24" s="77">
        <f t="shared" si="48"/>
        <v>447600</v>
      </c>
      <c r="AW24" s="77">
        <f t="shared" si="48"/>
        <v>453400</v>
      </c>
      <c r="AX24" s="77">
        <f t="shared" si="48"/>
        <v>459200</v>
      </c>
      <c r="AY24" s="77">
        <f t="shared" si="48"/>
        <v>465000</v>
      </c>
      <c r="AZ24" s="77">
        <f t="shared" si="48"/>
        <v>470800</v>
      </c>
      <c r="BA24" s="77">
        <f t="shared" si="48"/>
        <v>476600</v>
      </c>
      <c r="BB24" s="77">
        <f t="shared" si="48"/>
        <v>482400</v>
      </c>
      <c r="BC24" s="77">
        <f t="shared" si="48"/>
        <v>488200</v>
      </c>
      <c r="BD24" s="77">
        <f t="shared" si="48"/>
        <v>494000</v>
      </c>
      <c r="BE24" s="77">
        <f t="shared" si="48"/>
        <v>494000</v>
      </c>
      <c r="BF24" s="77">
        <f t="shared" si="48"/>
        <v>494000</v>
      </c>
      <c r="BG24" s="77">
        <f t="shared" si="48"/>
        <v>494000</v>
      </c>
      <c r="BH24" s="77">
        <f t="shared" si="48"/>
        <v>494000</v>
      </c>
    </row>
    <row r="25" spans="1:60" ht="20.100000000000001" customHeight="1" thickBot="1">
      <c r="A25" s="365">
        <f>IF($B25=0,"",SUM($B$6:B25))</f>
        <v>19</v>
      </c>
      <c r="B25" s="365">
        <f t="shared" si="1"/>
        <v>1</v>
      </c>
      <c r="C25" s="365">
        <f t="shared" si="2"/>
        <v>42</v>
      </c>
      <c r="D25" s="362"/>
      <c r="E25" s="352" t="str">
        <f>IF('2.モデル基本給の設計'!$C26="","",'2.モデル基本給の設計'!$C26)</f>
        <v>M-2</v>
      </c>
      <c r="F25" s="353">
        <f>IF('2.モデル基本給の設計'!$D26="","",'2.モデル基本給の設計'!$D26)</f>
        <v>2</v>
      </c>
      <c r="G25" s="352">
        <f>IF('2.モデル基本給の設計'!$E26="","",'2.モデル基本給の設計'!$E26)</f>
        <v>42</v>
      </c>
      <c r="H25" s="78"/>
      <c r="I25" s="80">
        <f>IF('2.モデル基本給の設計'!$N26="","",'2.モデル基本給の設計'!$N26)</f>
        <v>5500</v>
      </c>
      <c r="J25" s="82">
        <f t="shared" ref="J25:J38" si="49">IF($E25="","",J24+$K24*$F24+$I25)</f>
        <v>424100</v>
      </c>
      <c r="K25" s="78">
        <f>IF(E25="","",$K$24)</f>
        <v>5800</v>
      </c>
      <c r="L25" s="13">
        <f>IF(E25="","",$L$24)</f>
        <v>15</v>
      </c>
      <c r="M25" s="13">
        <f t="shared" si="28"/>
        <v>511100</v>
      </c>
      <c r="N25" s="13">
        <f>IF(G25="","",$N$24)</f>
        <v>55</v>
      </c>
      <c r="O25" s="13">
        <f t="shared" si="24"/>
        <v>0</v>
      </c>
      <c r="P25" s="78">
        <f t="shared" si="25"/>
        <v>2900</v>
      </c>
      <c r="Q25" s="370">
        <f t="shared" si="26"/>
        <v>511100</v>
      </c>
      <c r="R25" s="352" t="str">
        <f t="shared" si="7"/>
        <v>M-2</v>
      </c>
      <c r="S25" s="77" t="str">
        <f t="shared" ref="S25:BH25" si="50">IF(S$5&lt;$G25,"",IF(S$5=$G25,$J25,IF(AND(S$5&gt;$G25,S$5&lt;=$G25+$L25),R25+$K25,IF(AND(S$5&gt;$G25,S$5&lt;=$G25+$L25+$O25),R25+$P25,R25))))</f>
        <v/>
      </c>
      <c r="T25" s="77" t="str">
        <f t="shared" si="50"/>
        <v/>
      </c>
      <c r="U25" s="77" t="str">
        <f t="shared" si="50"/>
        <v/>
      </c>
      <c r="V25" s="77" t="str">
        <f t="shared" si="50"/>
        <v/>
      </c>
      <c r="W25" s="77" t="str">
        <f t="shared" si="50"/>
        <v/>
      </c>
      <c r="X25" s="77" t="str">
        <f t="shared" si="50"/>
        <v/>
      </c>
      <c r="Y25" s="77" t="str">
        <f t="shared" si="50"/>
        <v/>
      </c>
      <c r="Z25" s="77" t="str">
        <f t="shared" si="50"/>
        <v/>
      </c>
      <c r="AA25" s="77" t="str">
        <f t="shared" si="50"/>
        <v/>
      </c>
      <c r="AB25" s="77" t="str">
        <f t="shared" si="50"/>
        <v/>
      </c>
      <c r="AC25" s="77" t="str">
        <f t="shared" si="50"/>
        <v/>
      </c>
      <c r="AD25" s="77" t="str">
        <f t="shared" si="50"/>
        <v/>
      </c>
      <c r="AE25" s="77" t="str">
        <f t="shared" si="50"/>
        <v/>
      </c>
      <c r="AF25" s="77" t="str">
        <f t="shared" si="50"/>
        <v/>
      </c>
      <c r="AG25" s="77" t="str">
        <f t="shared" si="50"/>
        <v/>
      </c>
      <c r="AH25" s="77" t="str">
        <f t="shared" si="50"/>
        <v/>
      </c>
      <c r="AI25" s="77" t="str">
        <f t="shared" si="50"/>
        <v/>
      </c>
      <c r="AJ25" s="77" t="str">
        <f t="shared" si="50"/>
        <v/>
      </c>
      <c r="AK25" s="77" t="str">
        <f t="shared" si="50"/>
        <v/>
      </c>
      <c r="AL25" s="77" t="str">
        <f t="shared" si="50"/>
        <v/>
      </c>
      <c r="AM25" s="77" t="str">
        <f t="shared" si="50"/>
        <v/>
      </c>
      <c r="AN25" s="77" t="str">
        <f t="shared" si="50"/>
        <v/>
      </c>
      <c r="AO25" s="77" t="str">
        <f t="shared" si="50"/>
        <v/>
      </c>
      <c r="AP25" s="77" t="str">
        <f t="shared" si="50"/>
        <v/>
      </c>
      <c r="AQ25" s="77">
        <f t="shared" si="50"/>
        <v>424100</v>
      </c>
      <c r="AR25" s="77">
        <f t="shared" si="50"/>
        <v>429900</v>
      </c>
      <c r="AS25" s="77">
        <f t="shared" si="50"/>
        <v>435700</v>
      </c>
      <c r="AT25" s="77">
        <f t="shared" si="50"/>
        <v>441500</v>
      </c>
      <c r="AU25" s="77">
        <f t="shared" si="50"/>
        <v>447300</v>
      </c>
      <c r="AV25" s="77">
        <f t="shared" si="50"/>
        <v>453100</v>
      </c>
      <c r="AW25" s="77">
        <f t="shared" si="50"/>
        <v>458900</v>
      </c>
      <c r="AX25" s="77">
        <f t="shared" si="50"/>
        <v>464700</v>
      </c>
      <c r="AY25" s="77">
        <f t="shared" si="50"/>
        <v>470500</v>
      </c>
      <c r="AZ25" s="77">
        <f t="shared" si="50"/>
        <v>476300</v>
      </c>
      <c r="BA25" s="77">
        <f t="shared" si="50"/>
        <v>482100</v>
      </c>
      <c r="BB25" s="77">
        <f t="shared" si="50"/>
        <v>487900</v>
      </c>
      <c r="BC25" s="77">
        <f t="shared" si="50"/>
        <v>493700</v>
      </c>
      <c r="BD25" s="77">
        <f t="shared" si="50"/>
        <v>499500</v>
      </c>
      <c r="BE25" s="77">
        <f t="shared" si="50"/>
        <v>505300</v>
      </c>
      <c r="BF25" s="77">
        <f t="shared" si="50"/>
        <v>511100</v>
      </c>
      <c r="BG25" s="77">
        <f t="shared" si="50"/>
        <v>511100</v>
      </c>
      <c r="BH25" s="77">
        <f t="shared" si="50"/>
        <v>511100</v>
      </c>
    </row>
    <row r="26" spans="1:60" ht="20.100000000000001" customHeight="1">
      <c r="A26" s="365">
        <f>IF($B26=0,"",SUM($B$6:B26))</f>
        <v>20</v>
      </c>
      <c r="B26" s="365">
        <f t="shared" si="1"/>
        <v>1</v>
      </c>
      <c r="C26" s="365">
        <f t="shared" si="2"/>
        <v>44</v>
      </c>
      <c r="D26" s="362"/>
      <c r="E26" s="352" t="str">
        <f>IF('2.モデル基本給の設計'!$C27="","",'2.モデル基本給の設計'!$C27)</f>
        <v>M-3</v>
      </c>
      <c r="F26" s="353">
        <f>IF('2.モデル基本給の設計'!$D27="","",'2.モデル基本給の設計'!$D27)</f>
        <v>2</v>
      </c>
      <c r="G26" s="352">
        <f>IF('2.モデル基本給の設計'!$E27="","",'2.モデル基本給の設計'!$E27)</f>
        <v>44</v>
      </c>
      <c r="H26" s="78"/>
      <c r="I26" s="14">
        <f>IF($E26="","",$I$20)</f>
        <v>3700</v>
      </c>
      <c r="J26" s="78">
        <f t="shared" si="49"/>
        <v>439400</v>
      </c>
      <c r="K26" s="78">
        <f t="shared" ref="K26:K27" si="51">IF(E26="","",$K$24)</f>
        <v>5800</v>
      </c>
      <c r="L26" s="13">
        <f t="shared" ref="L26:L28" si="52">IF(E26="","",$L$24)</f>
        <v>15</v>
      </c>
      <c r="M26" s="13">
        <f t="shared" si="28"/>
        <v>526400</v>
      </c>
      <c r="N26" s="13">
        <f t="shared" ref="N26:N28" si="53">IF(G26="","",$N$24)</f>
        <v>55</v>
      </c>
      <c r="O26" s="13">
        <f t="shared" si="24"/>
        <v>0</v>
      </c>
      <c r="P26" s="78">
        <f t="shared" si="25"/>
        <v>2900</v>
      </c>
      <c r="Q26" s="370">
        <f t="shared" si="26"/>
        <v>526400</v>
      </c>
      <c r="R26" s="352" t="str">
        <f t="shared" si="7"/>
        <v>M-3</v>
      </c>
      <c r="S26" s="77" t="str">
        <f t="shared" ref="S26:BH26" si="54">IF(S$5&lt;$G26,"",IF(S$5=$G26,$J26,IF(AND(S$5&gt;$G26,S$5&lt;=$G26+$L26),R26+$K26,IF(AND(S$5&gt;$G26,S$5&lt;=$G26+$L26+$O26),R26+$P26,R26))))</f>
        <v/>
      </c>
      <c r="T26" s="77" t="str">
        <f t="shared" si="54"/>
        <v/>
      </c>
      <c r="U26" s="77" t="str">
        <f t="shared" si="54"/>
        <v/>
      </c>
      <c r="V26" s="77" t="str">
        <f t="shared" si="54"/>
        <v/>
      </c>
      <c r="W26" s="77" t="str">
        <f t="shared" si="54"/>
        <v/>
      </c>
      <c r="X26" s="77" t="str">
        <f t="shared" si="54"/>
        <v/>
      </c>
      <c r="Y26" s="77" t="str">
        <f t="shared" si="54"/>
        <v/>
      </c>
      <c r="Z26" s="77" t="str">
        <f t="shared" si="54"/>
        <v/>
      </c>
      <c r="AA26" s="77" t="str">
        <f t="shared" si="54"/>
        <v/>
      </c>
      <c r="AB26" s="77" t="str">
        <f t="shared" si="54"/>
        <v/>
      </c>
      <c r="AC26" s="77" t="str">
        <f t="shared" si="54"/>
        <v/>
      </c>
      <c r="AD26" s="77" t="str">
        <f t="shared" si="54"/>
        <v/>
      </c>
      <c r="AE26" s="77" t="str">
        <f t="shared" si="54"/>
        <v/>
      </c>
      <c r="AF26" s="77" t="str">
        <f t="shared" si="54"/>
        <v/>
      </c>
      <c r="AG26" s="77" t="str">
        <f t="shared" si="54"/>
        <v/>
      </c>
      <c r="AH26" s="77" t="str">
        <f t="shared" si="54"/>
        <v/>
      </c>
      <c r="AI26" s="77" t="str">
        <f t="shared" si="54"/>
        <v/>
      </c>
      <c r="AJ26" s="77" t="str">
        <f t="shared" si="54"/>
        <v/>
      </c>
      <c r="AK26" s="77" t="str">
        <f t="shared" si="54"/>
        <v/>
      </c>
      <c r="AL26" s="77" t="str">
        <f t="shared" si="54"/>
        <v/>
      </c>
      <c r="AM26" s="77" t="str">
        <f t="shared" si="54"/>
        <v/>
      </c>
      <c r="AN26" s="77" t="str">
        <f t="shared" si="54"/>
        <v/>
      </c>
      <c r="AO26" s="77" t="str">
        <f t="shared" si="54"/>
        <v/>
      </c>
      <c r="AP26" s="77" t="str">
        <f t="shared" si="54"/>
        <v/>
      </c>
      <c r="AQ26" s="77" t="str">
        <f t="shared" si="54"/>
        <v/>
      </c>
      <c r="AR26" s="77" t="str">
        <f t="shared" si="54"/>
        <v/>
      </c>
      <c r="AS26" s="77">
        <f t="shared" si="54"/>
        <v>439400</v>
      </c>
      <c r="AT26" s="77">
        <f t="shared" si="54"/>
        <v>445200</v>
      </c>
      <c r="AU26" s="77">
        <f t="shared" si="54"/>
        <v>451000</v>
      </c>
      <c r="AV26" s="77">
        <f t="shared" si="54"/>
        <v>456800</v>
      </c>
      <c r="AW26" s="77">
        <f t="shared" si="54"/>
        <v>462600</v>
      </c>
      <c r="AX26" s="77">
        <f t="shared" si="54"/>
        <v>468400</v>
      </c>
      <c r="AY26" s="77">
        <f t="shared" si="54"/>
        <v>474200</v>
      </c>
      <c r="AZ26" s="77">
        <f t="shared" si="54"/>
        <v>480000</v>
      </c>
      <c r="BA26" s="77">
        <f t="shared" si="54"/>
        <v>485800</v>
      </c>
      <c r="BB26" s="77">
        <f t="shared" si="54"/>
        <v>491600</v>
      </c>
      <c r="BC26" s="77">
        <f t="shared" si="54"/>
        <v>497400</v>
      </c>
      <c r="BD26" s="77">
        <f t="shared" si="54"/>
        <v>503200</v>
      </c>
      <c r="BE26" s="77">
        <f t="shared" si="54"/>
        <v>509000</v>
      </c>
      <c r="BF26" s="77">
        <f t="shared" si="54"/>
        <v>514800</v>
      </c>
      <c r="BG26" s="77">
        <f t="shared" si="54"/>
        <v>520600</v>
      </c>
      <c r="BH26" s="77">
        <f t="shared" si="54"/>
        <v>526400</v>
      </c>
    </row>
    <row r="27" spans="1:60" ht="20.100000000000001" customHeight="1">
      <c r="A27" s="365">
        <f>IF($B27=0,"",SUM($B$6:B27))</f>
        <v>21</v>
      </c>
      <c r="B27" s="365">
        <f t="shared" si="1"/>
        <v>1</v>
      </c>
      <c r="C27" s="365">
        <f t="shared" si="2"/>
        <v>46</v>
      </c>
      <c r="D27" s="362"/>
      <c r="E27" s="352" t="str">
        <f>IF('2.モデル基本給の設計'!$C28="","",'2.モデル基本給の設計'!$C28)</f>
        <v>M-4</v>
      </c>
      <c r="F27" s="353">
        <f>IF('2.モデル基本給の設計'!$D28="","",'2.モデル基本給の設計'!$D28)</f>
        <v>2</v>
      </c>
      <c r="G27" s="352">
        <f>IF('2.モデル基本給の設計'!$E28="","",'2.モデル基本給の設計'!$E28)</f>
        <v>46</v>
      </c>
      <c r="H27" s="79"/>
      <c r="I27" s="14">
        <f t="shared" ref="I27:I28" si="55">IF($E27="","",$I$20)</f>
        <v>3700</v>
      </c>
      <c r="J27" s="78">
        <f t="shared" si="49"/>
        <v>454700</v>
      </c>
      <c r="K27" s="78">
        <f t="shared" si="51"/>
        <v>5800</v>
      </c>
      <c r="L27" s="13">
        <f t="shared" si="52"/>
        <v>15</v>
      </c>
      <c r="M27" s="13">
        <f t="shared" si="28"/>
        <v>541700</v>
      </c>
      <c r="N27" s="13">
        <f t="shared" si="53"/>
        <v>55</v>
      </c>
      <c r="O27" s="13">
        <f t="shared" si="24"/>
        <v>0</v>
      </c>
      <c r="P27" s="78">
        <f t="shared" si="25"/>
        <v>2900</v>
      </c>
      <c r="Q27" s="370">
        <f t="shared" si="26"/>
        <v>541700</v>
      </c>
      <c r="R27" s="352" t="str">
        <f t="shared" si="7"/>
        <v>M-4</v>
      </c>
      <c r="S27" s="77" t="str">
        <f t="shared" ref="S27:BH27" si="56">IF(S$5&lt;$G27,"",IF(S$5=$G27,$J27,IF(AND(S$5&gt;$G27,S$5&lt;=$G27+$L27),R27+$K27,IF(AND(S$5&gt;$G27,S$5&lt;=$G27+$L27+$O27),R27+$P27,R27))))</f>
        <v/>
      </c>
      <c r="T27" s="77" t="str">
        <f t="shared" si="56"/>
        <v/>
      </c>
      <c r="U27" s="77" t="str">
        <f t="shared" si="56"/>
        <v/>
      </c>
      <c r="V27" s="77" t="str">
        <f t="shared" si="56"/>
        <v/>
      </c>
      <c r="W27" s="77" t="str">
        <f t="shared" si="56"/>
        <v/>
      </c>
      <c r="X27" s="77" t="str">
        <f t="shared" si="56"/>
        <v/>
      </c>
      <c r="Y27" s="77" t="str">
        <f t="shared" si="56"/>
        <v/>
      </c>
      <c r="Z27" s="77" t="str">
        <f t="shared" si="56"/>
        <v/>
      </c>
      <c r="AA27" s="77" t="str">
        <f t="shared" si="56"/>
        <v/>
      </c>
      <c r="AB27" s="77" t="str">
        <f t="shared" si="56"/>
        <v/>
      </c>
      <c r="AC27" s="77" t="str">
        <f t="shared" si="56"/>
        <v/>
      </c>
      <c r="AD27" s="77" t="str">
        <f t="shared" si="56"/>
        <v/>
      </c>
      <c r="AE27" s="77" t="str">
        <f t="shared" si="56"/>
        <v/>
      </c>
      <c r="AF27" s="77" t="str">
        <f t="shared" si="56"/>
        <v/>
      </c>
      <c r="AG27" s="77" t="str">
        <f t="shared" si="56"/>
        <v/>
      </c>
      <c r="AH27" s="77" t="str">
        <f t="shared" si="56"/>
        <v/>
      </c>
      <c r="AI27" s="77" t="str">
        <f t="shared" si="56"/>
        <v/>
      </c>
      <c r="AJ27" s="77" t="str">
        <f t="shared" si="56"/>
        <v/>
      </c>
      <c r="AK27" s="77" t="str">
        <f t="shared" si="56"/>
        <v/>
      </c>
      <c r="AL27" s="77" t="str">
        <f t="shared" si="56"/>
        <v/>
      </c>
      <c r="AM27" s="77" t="str">
        <f t="shared" si="56"/>
        <v/>
      </c>
      <c r="AN27" s="77" t="str">
        <f t="shared" si="56"/>
        <v/>
      </c>
      <c r="AO27" s="77" t="str">
        <f t="shared" si="56"/>
        <v/>
      </c>
      <c r="AP27" s="77" t="str">
        <f t="shared" si="56"/>
        <v/>
      </c>
      <c r="AQ27" s="77" t="str">
        <f t="shared" si="56"/>
        <v/>
      </c>
      <c r="AR27" s="77" t="str">
        <f t="shared" si="56"/>
        <v/>
      </c>
      <c r="AS27" s="77" t="str">
        <f t="shared" si="56"/>
        <v/>
      </c>
      <c r="AT27" s="77" t="str">
        <f t="shared" si="56"/>
        <v/>
      </c>
      <c r="AU27" s="77">
        <f t="shared" si="56"/>
        <v>454700</v>
      </c>
      <c r="AV27" s="77">
        <f t="shared" si="56"/>
        <v>460500</v>
      </c>
      <c r="AW27" s="77">
        <f t="shared" si="56"/>
        <v>466300</v>
      </c>
      <c r="AX27" s="77">
        <f t="shared" si="56"/>
        <v>472100</v>
      </c>
      <c r="AY27" s="77">
        <f t="shared" si="56"/>
        <v>477900</v>
      </c>
      <c r="AZ27" s="77">
        <f t="shared" si="56"/>
        <v>483700</v>
      </c>
      <c r="BA27" s="77">
        <f t="shared" si="56"/>
        <v>489500</v>
      </c>
      <c r="BB27" s="77">
        <f t="shared" si="56"/>
        <v>495300</v>
      </c>
      <c r="BC27" s="77">
        <f t="shared" si="56"/>
        <v>501100</v>
      </c>
      <c r="BD27" s="77">
        <f t="shared" si="56"/>
        <v>506900</v>
      </c>
      <c r="BE27" s="77">
        <f t="shared" si="56"/>
        <v>512700</v>
      </c>
      <c r="BF27" s="77">
        <f t="shared" si="56"/>
        <v>518500</v>
      </c>
      <c r="BG27" s="77">
        <f t="shared" si="56"/>
        <v>524300</v>
      </c>
      <c r="BH27" s="77">
        <f t="shared" si="56"/>
        <v>530100</v>
      </c>
    </row>
    <row r="28" spans="1:60" ht="20.100000000000001" customHeight="1" thickBot="1">
      <c r="A28" s="365" t="str">
        <f>IF($B28=0,"",SUM($B$6:B28))</f>
        <v/>
      </c>
      <c r="B28" s="365">
        <f t="shared" si="1"/>
        <v>0</v>
      </c>
      <c r="C28" s="365" t="str">
        <f t="shared" si="2"/>
        <v/>
      </c>
      <c r="D28" s="363"/>
      <c r="E28" s="354" t="str">
        <f>IF('2.モデル基本給の設計'!$C29="","",'2.モデル基本給の設計'!$C29)</f>
        <v/>
      </c>
      <c r="F28" s="355" t="str">
        <f>IF('2.モデル基本給の設計'!$D29="","",'2.モデル基本給の設計'!$D29)</f>
        <v/>
      </c>
      <c r="G28" s="360" t="str">
        <f>IF('2.モデル基本給の設計'!$E29="","",'2.モデル基本給の設計'!$E29)</f>
        <v/>
      </c>
      <c r="H28" s="78"/>
      <c r="I28" s="86" t="str">
        <f t="shared" si="55"/>
        <v/>
      </c>
      <c r="J28" s="81" t="str">
        <f t="shared" si="49"/>
        <v/>
      </c>
      <c r="K28" s="78" t="str">
        <f>IF(E28="","",$K$24)</f>
        <v/>
      </c>
      <c r="L28" s="13" t="str">
        <f t="shared" si="52"/>
        <v/>
      </c>
      <c r="M28" s="18" t="str">
        <f t="shared" si="28"/>
        <v/>
      </c>
      <c r="N28" s="86" t="str">
        <f t="shared" si="53"/>
        <v/>
      </c>
      <c r="O28" s="15" t="str">
        <f t="shared" si="24"/>
        <v/>
      </c>
      <c r="P28" s="361" t="str">
        <f t="shared" si="25"/>
        <v/>
      </c>
      <c r="Q28" s="371" t="str">
        <f t="shared" si="26"/>
        <v/>
      </c>
      <c r="R28" s="354" t="str">
        <f t="shared" si="7"/>
        <v/>
      </c>
      <c r="S28" s="77" t="str">
        <f t="shared" ref="S28:BH28" si="57">IF(S$5&lt;$G28,"",IF(S$5=$G28,$J28,IF(AND(S$5&gt;$G28,S$5&lt;=$G28+$L28),R28+$K28,IF(AND(S$5&gt;$G28,S$5&lt;=$G28+$L28+$O28),R28+$P28,R28))))</f>
        <v/>
      </c>
      <c r="T28" s="77" t="str">
        <f t="shared" si="57"/>
        <v/>
      </c>
      <c r="U28" s="77" t="str">
        <f t="shared" si="57"/>
        <v/>
      </c>
      <c r="V28" s="77" t="str">
        <f t="shared" si="57"/>
        <v/>
      </c>
      <c r="W28" s="77" t="str">
        <f t="shared" si="57"/>
        <v/>
      </c>
      <c r="X28" s="77" t="str">
        <f t="shared" si="57"/>
        <v/>
      </c>
      <c r="Y28" s="77" t="str">
        <f t="shared" si="57"/>
        <v/>
      </c>
      <c r="Z28" s="77" t="str">
        <f t="shared" si="57"/>
        <v/>
      </c>
      <c r="AA28" s="77" t="str">
        <f t="shared" si="57"/>
        <v/>
      </c>
      <c r="AB28" s="77" t="str">
        <f t="shared" si="57"/>
        <v/>
      </c>
      <c r="AC28" s="77" t="str">
        <f t="shared" si="57"/>
        <v/>
      </c>
      <c r="AD28" s="77" t="str">
        <f t="shared" si="57"/>
        <v/>
      </c>
      <c r="AE28" s="77" t="str">
        <f t="shared" si="57"/>
        <v/>
      </c>
      <c r="AF28" s="77" t="str">
        <f t="shared" si="57"/>
        <v/>
      </c>
      <c r="AG28" s="77" t="str">
        <f t="shared" si="57"/>
        <v/>
      </c>
      <c r="AH28" s="77" t="str">
        <f t="shared" si="57"/>
        <v/>
      </c>
      <c r="AI28" s="77" t="str">
        <f t="shared" si="57"/>
        <v/>
      </c>
      <c r="AJ28" s="77" t="str">
        <f t="shared" si="57"/>
        <v/>
      </c>
      <c r="AK28" s="77" t="str">
        <f t="shared" si="57"/>
        <v/>
      </c>
      <c r="AL28" s="77" t="str">
        <f t="shared" si="57"/>
        <v/>
      </c>
      <c r="AM28" s="77" t="str">
        <f t="shared" si="57"/>
        <v/>
      </c>
      <c r="AN28" s="77" t="str">
        <f t="shared" si="57"/>
        <v/>
      </c>
      <c r="AO28" s="77" t="str">
        <f t="shared" si="57"/>
        <v/>
      </c>
      <c r="AP28" s="77" t="str">
        <f t="shared" si="57"/>
        <v/>
      </c>
      <c r="AQ28" s="77" t="str">
        <f t="shared" si="57"/>
        <v/>
      </c>
      <c r="AR28" s="77" t="str">
        <f t="shared" si="57"/>
        <v/>
      </c>
      <c r="AS28" s="77" t="str">
        <f t="shared" si="57"/>
        <v/>
      </c>
      <c r="AT28" s="77" t="str">
        <f t="shared" si="57"/>
        <v/>
      </c>
      <c r="AU28" s="77" t="str">
        <f t="shared" si="57"/>
        <v/>
      </c>
      <c r="AV28" s="77" t="str">
        <f t="shared" si="57"/>
        <v/>
      </c>
      <c r="AW28" s="77" t="str">
        <f t="shared" si="57"/>
        <v/>
      </c>
      <c r="AX28" s="77" t="str">
        <f t="shared" si="57"/>
        <v/>
      </c>
      <c r="AY28" s="77" t="str">
        <f t="shared" si="57"/>
        <v/>
      </c>
      <c r="AZ28" s="77" t="str">
        <f t="shared" si="57"/>
        <v/>
      </c>
      <c r="BA28" s="77" t="str">
        <f t="shared" si="57"/>
        <v/>
      </c>
      <c r="BB28" s="77" t="str">
        <f t="shared" si="57"/>
        <v/>
      </c>
      <c r="BC28" s="77" t="str">
        <f t="shared" si="57"/>
        <v/>
      </c>
      <c r="BD28" s="77" t="str">
        <f t="shared" si="57"/>
        <v/>
      </c>
      <c r="BE28" s="77" t="str">
        <f t="shared" si="57"/>
        <v/>
      </c>
      <c r="BF28" s="77" t="str">
        <f t="shared" si="57"/>
        <v/>
      </c>
      <c r="BG28" s="77" t="str">
        <f t="shared" si="57"/>
        <v/>
      </c>
      <c r="BH28" s="77" t="str">
        <f t="shared" si="57"/>
        <v/>
      </c>
    </row>
    <row r="29" spans="1:60" ht="20.100000000000001" customHeight="1" thickBot="1">
      <c r="A29" s="365">
        <f>IF($B29=0,"",SUM($B$6:B29))</f>
        <v>22</v>
      </c>
      <c r="B29" s="365">
        <f t="shared" si="1"/>
        <v>1</v>
      </c>
      <c r="C29" s="365">
        <f t="shared" si="2"/>
        <v>48</v>
      </c>
      <c r="D29" s="351" t="str">
        <f>IF('2.モデル基本給の設計'!$B30="","",'2.モデル基本給の設計'!$B30)</f>
        <v>E</v>
      </c>
      <c r="E29" s="356" t="str">
        <f>IF('2.モデル基本給の設計'!$C30="","",'2.モデル基本給の設計'!$C30)</f>
        <v>E-1</v>
      </c>
      <c r="F29" s="357">
        <f>IF('2.モデル基本給の設計'!$D30="","",'2.モデル基本給の設計'!$D30)</f>
        <v>2</v>
      </c>
      <c r="G29" s="356">
        <f>IF('2.モデル基本給の設計'!$E30="","",'2.モデル基本給の設計'!$E30)</f>
        <v>48</v>
      </c>
      <c r="H29" s="80">
        <f>IF('2.モデル基本給の設計'!$M26="","",'2.モデル基本給の設計'!$M26)</f>
        <v>28000</v>
      </c>
      <c r="I29" s="87"/>
      <c r="J29" s="17">
        <f>IF('2.モデル基本給の設計'!$J30="","",'2.モデル基本給の設計'!$J30)</f>
        <v>520000</v>
      </c>
      <c r="K29" s="80">
        <f>IF('2.モデル基本給の設計'!$O31="","",'2.モデル基本給の設計'!$O31)</f>
        <v>6400</v>
      </c>
      <c r="L29" s="80">
        <f>IF('2.モデル基本給の設計'!$P30="","",'2.モデル基本給の設計'!$P30)</f>
        <v>15</v>
      </c>
      <c r="M29" s="12">
        <f t="shared" si="28"/>
        <v>616000</v>
      </c>
      <c r="N29" s="80">
        <f>IF('2.モデル基本給の設計'!$Q30="","",'2.モデル基本給の設計'!$Q30)</f>
        <v>55</v>
      </c>
      <c r="O29" s="12">
        <f t="shared" si="24"/>
        <v>0</v>
      </c>
      <c r="P29" s="76">
        <f t="shared" si="25"/>
        <v>3200</v>
      </c>
      <c r="Q29" s="369">
        <f t="shared" si="26"/>
        <v>616000</v>
      </c>
      <c r="R29" s="356" t="str">
        <f t="shared" si="7"/>
        <v>E-1</v>
      </c>
      <c r="S29" s="77" t="str">
        <f t="shared" ref="S29:BH29" si="58">IF(S$5&lt;$G29,"",IF(S$5=$G29,$J29,IF(AND(S$5&gt;$G29,S$5&lt;=$G29+$L29),R29+$K29,IF(AND(S$5&gt;$G29,S$5&lt;=$G29+$L29+$O29),R29+$P29,R29))))</f>
        <v/>
      </c>
      <c r="T29" s="77" t="str">
        <f t="shared" si="58"/>
        <v/>
      </c>
      <c r="U29" s="77" t="str">
        <f t="shared" si="58"/>
        <v/>
      </c>
      <c r="V29" s="77" t="str">
        <f t="shared" si="58"/>
        <v/>
      </c>
      <c r="W29" s="77" t="str">
        <f t="shared" si="58"/>
        <v/>
      </c>
      <c r="X29" s="77" t="str">
        <f t="shared" si="58"/>
        <v/>
      </c>
      <c r="Y29" s="77" t="str">
        <f t="shared" si="58"/>
        <v/>
      </c>
      <c r="Z29" s="77" t="str">
        <f t="shared" si="58"/>
        <v/>
      </c>
      <c r="AA29" s="77" t="str">
        <f t="shared" si="58"/>
        <v/>
      </c>
      <c r="AB29" s="77" t="str">
        <f t="shared" si="58"/>
        <v/>
      </c>
      <c r="AC29" s="77" t="str">
        <f t="shared" si="58"/>
        <v/>
      </c>
      <c r="AD29" s="77" t="str">
        <f t="shared" si="58"/>
        <v/>
      </c>
      <c r="AE29" s="77" t="str">
        <f t="shared" si="58"/>
        <v/>
      </c>
      <c r="AF29" s="77" t="str">
        <f t="shared" si="58"/>
        <v/>
      </c>
      <c r="AG29" s="77" t="str">
        <f t="shared" si="58"/>
        <v/>
      </c>
      <c r="AH29" s="77" t="str">
        <f t="shared" si="58"/>
        <v/>
      </c>
      <c r="AI29" s="77" t="str">
        <f t="shared" si="58"/>
        <v/>
      </c>
      <c r="AJ29" s="77" t="str">
        <f t="shared" si="58"/>
        <v/>
      </c>
      <c r="AK29" s="77" t="str">
        <f t="shared" si="58"/>
        <v/>
      </c>
      <c r="AL29" s="77" t="str">
        <f t="shared" si="58"/>
        <v/>
      </c>
      <c r="AM29" s="77" t="str">
        <f t="shared" si="58"/>
        <v/>
      </c>
      <c r="AN29" s="77" t="str">
        <f t="shared" si="58"/>
        <v/>
      </c>
      <c r="AO29" s="77" t="str">
        <f t="shared" si="58"/>
        <v/>
      </c>
      <c r="AP29" s="77" t="str">
        <f t="shared" si="58"/>
        <v/>
      </c>
      <c r="AQ29" s="77" t="str">
        <f t="shared" si="58"/>
        <v/>
      </c>
      <c r="AR29" s="77" t="str">
        <f t="shared" si="58"/>
        <v/>
      </c>
      <c r="AS29" s="77" t="str">
        <f t="shared" si="58"/>
        <v/>
      </c>
      <c r="AT29" s="77" t="str">
        <f t="shared" si="58"/>
        <v/>
      </c>
      <c r="AU29" s="77" t="str">
        <f t="shared" si="58"/>
        <v/>
      </c>
      <c r="AV29" s="77" t="str">
        <f t="shared" si="58"/>
        <v/>
      </c>
      <c r="AW29" s="77">
        <f t="shared" si="58"/>
        <v>520000</v>
      </c>
      <c r="AX29" s="77">
        <f t="shared" si="58"/>
        <v>526400</v>
      </c>
      <c r="AY29" s="77">
        <f t="shared" si="58"/>
        <v>532800</v>
      </c>
      <c r="AZ29" s="77">
        <f t="shared" si="58"/>
        <v>539200</v>
      </c>
      <c r="BA29" s="77">
        <f t="shared" si="58"/>
        <v>545600</v>
      </c>
      <c r="BB29" s="77">
        <f t="shared" si="58"/>
        <v>552000</v>
      </c>
      <c r="BC29" s="77">
        <f t="shared" si="58"/>
        <v>558400</v>
      </c>
      <c r="BD29" s="77">
        <f t="shared" si="58"/>
        <v>564800</v>
      </c>
      <c r="BE29" s="77">
        <f t="shared" si="58"/>
        <v>571200</v>
      </c>
      <c r="BF29" s="77">
        <f t="shared" si="58"/>
        <v>577600</v>
      </c>
      <c r="BG29" s="77">
        <f t="shared" si="58"/>
        <v>584000</v>
      </c>
      <c r="BH29" s="77">
        <f t="shared" si="58"/>
        <v>590400</v>
      </c>
    </row>
    <row r="30" spans="1:60" ht="20.100000000000001" customHeight="1" thickBot="1">
      <c r="A30" s="365">
        <f>IF($B30=0,"",SUM($B$6:B30))</f>
        <v>23</v>
      </c>
      <c r="B30" s="365">
        <f t="shared" si="1"/>
        <v>1</v>
      </c>
      <c r="C30" s="365">
        <f t="shared" si="2"/>
        <v>50</v>
      </c>
      <c r="D30" s="362"/>
      <c r="E30" s="352" t="str">
        <f>IF('2.モデル基本給の設計'!$C31="","",'2.モデル基本給の設計'!$C31)</f>
        <v>E-2</v>
      </c>
      <c r="F30" s="353">
        <f>IF('2.モデル基本給の設計'!$D31="","",'2.モデル基本給の設計'!$D31)</f>
        <v>2</v>
      </c>
      <c r="G30" s="352">
        <f>IF('2.モデル基本給の設計'!$E31="","",'2.モデル基本給の設計'!$E31)</f>
        <v>50</v>
      </c>
      <c r="H30" s="78"/>
      <c r="I30" s="80">
        <f>IF('2.モデル基本給の設計'!$N31="","",'2.モデル基本給の設計'!$N31)</f>
        <v>6100</v>
      </c>
      <c r="J30" s="82">
        <f t="shared" si="49"/>
        <v>538900</v>
      </c>
      <c r="K30" s="78">
        <f>IF(E30="","",$K$29)</f>
        <v>6400</v>
      </c>
      <c r="L30" s="13">
        <f>IF(E30="","",$L$29)</f>
        <v>15</v>
      </c>
      <c r="M30" s="13">
        <f t="shared" si="28"/>
        <v>634900</v>
      </c>
      <c r="N30" s="13">
        <f>IF(G30="","",$N$29)</f>
        <v>55</v>
      </c>
      <c r="O30" s="13">
        <f t="shared" si="24"/>
        <v>0</v>
      </c>
      <c r="P30" s="78">
        <f t="shared" si="25"/>
        <v>3200</v>
      </c>
      <c r="Q30" s="370">
        <f t="shared" si="26"/>
        <v>634900</v>
      </c>
      <c r="R30" s="352" t="str">
        <f t="shared" si="7"/>
        <v>E-2</v>
      </c>
      <c r="S30" s="77" t="str">
        <f t="shared" ref="S30:BH30" si="59">IF(S$5&lt;$G30,"",IF(S$5=$G30,$J30,IF(AND(S$5&gt;$G30,S$5&lt;=$G30+$L30),R30+$K30,IF(AND(S$5&gt;$G30,S$5&lt;=$G30+$L30+$O30),R30+$P30,R30))))</f>
        <v/>
      </c>
      <c r="T30" s="77" t="str">
        <f t="shared" si="59"/>
        <v/>
      </c>
      <c r="U30" s="77" t="str">
        <f t="shared" si="59"/>
        <v/>
      </c>
      <c r="V30" s="77" t="str">
        <f t="shared" si="59"/>
        <v/>
      </c>
      <c r="W30" s="77" t="str">
        <f t="shared" si="59"/>
        <v/>
      </c>
      <c r="X30" s="77" t="str">
        <f t="shared" si="59"/>
        <v/>
      </c>
      <c r="Y30" s="77" t="str">
        <f t="shared" si="59"/>
        <v/>
      </c>
      <c r="Z30" s="77" t="str">
        <f t="shared" si="59"/>
        <v/>
      </c>
      <c r="AA30" s="77" t="str">
        <f t="shared" si="59"/>
        <v/>
      </c>
      <c r="AB30" s="77" t="str">
        <f t="shared" si="59"/>
        <v/>
      </c>
      <c r="AC30" s="77" t="str">
        <f t="shared" si="59"/>
        <v/>
      </c>
      <c r="AD30" s="77" t="str">
        <f t="shared" si="59"/>
        <v/>
      </c>
      <c r="AE30" s="77" t="str">
        <f t="shared" si="59"/>
        <v/>
      </c>
      <c r="AF30" s="77" t="str">
        <f t="shared" si="59"/>
        <v/>
      </c>
      <c r="AG30" s="77" t="str">
        <f t="shared" si="59"/>
        <v/>
      </c>
      <c r="AH30" s="77" t="str">
        <f t="shared" si="59"/>
        <v/>
      </c>
      <c r="AI30" s="77" t="str">
        <f t="shared" si="59"/>
        <v/>
      </c>
      <c r="AJ30" s="77" t="str">
        <f t="shared" si="59"/>
        <v/>
      </c>
      <c r="AK30" s="77" t="str">
        <f t="shared" si="59"/>
        <v/>
      </c>
      <c r="AL30" s="77" t="str">
        <f t="shared" si="59"/>
        <v/>
      </c>
      <c r="AM30" s="77" t="str">
        <f t="shared" si="59"/>
        <v/>
      </c>
      <c r="AN30" s="77" t="str">
        <f t="shared" si="59"/>
        <v/>
      </c>
      <c r="AO30" s="77" t="str">
        <f t="shared" si="59"/>
        <v/>
      </c>
      <c r="AP30" s="77" t="str">
        <f t="shared" si="59"/>
        <v/>
      </c>
      <c r="AQ30" s="77" t="str">
        <f t="shared" si="59"/>
        <v/>
      </c>
      <c r="AR30" s="77" t="str">
        <f t="shared" si="59"/>
        <v/>
      </c>
      <c r="AS30" s="77" t="str">
        <f t="shared" si="59"/>
        <v/>
      </c>
      <c r="AT30" s="77" t="str">
        <f t="shared" si="59"/>
        <v/>
      </c>
      <c r="AU30" s="77" t="str">
        <f t="shared" si="59"/>
        <v/>
      </c>
      <c r="AV30" s="77" t="str">
        <f t="shared" si="59"/>
        <v/>
      </c>
      <c r="AW30" s="77" t="str">
        <f t="shared" si="59"/>
        <v/>
      </c>
      <c r="AX30" s="77" t="str">
        <f t="shared" si="59"/>
        <v/>
      </c>
      <c r="AY30" s="77">
        <f t="shared" si="59"/>
        <v>538900</v>
      </c>
      <c r="AZ30" s="77">
        <f t="shared" si="59"/>
        <v>545300</v>
      </c>
      <c r="BA30" s="77">
        <f t="shared" si="59"/>
        <v>551700</v>
      </c>
      <c r="BB30" s="77">
        <f t="shared" si="59"/>
        <v>558100</v>
      </c>
      <c r="BC30" s="77">
        <f t="shared" si="59"/>
        <v>564500</v>
      </c>
      <c r="BD30" s="77">
        <f t="shared" si="59"/>
        <v>570900</v>
      </c>
      <c r="BE30" s="77">
        <f t="shared" si="59"/>
        <v>577300</v>
      </c>
      <c r="BF30" s="77">
        <f t="shared" si="59"/>
        <v>583700</v>
      </c>
      <c r="BG30" s="77">
        <f t="shared" si="59"/>
        <v>590100</v>
      </c>
      <c r="BH30" s="77">
        <f t="shared" si="59"/>
        <v>596500</v>
      </c>
    </row>
    <row r="31" spans="1:60" ht="20.100000000000001" customHeight="1">
      <c r="A31" s="365">
        <f>IF($B31=0,"",SUM($B$6:B31))</f>
        <v>24</v>
      </c>
      <c r="B31" s="365">
        <f t="shared" si="1"/>
        <v>1</v>
      </c>
      <c r="C31" s="365">
        <f t="shared" si="2"/>
        <v>52</v>
      </c>
      <c r="D31" s="362"/>
      <c r="E31" s="352" t="str">
        <f>IF('2.モデル基本給の設計'!$C32="","",'2.モデル基本給の設計'!$C32)</f>
        <v>E-3</v>
      </c>
      <c r="F31" s="353" t="str">
        <f>IF('2.モデル基本給の設計'!$D32="","",'2.モデル基本給の設計'!$D32)</f>
        <v>－</v>
      </c>
      <c r="G31" s="352">
        <f>IF('2.モデル基本給の設計'!$E32="","",'2.モデル基本給の設計'!$E32)</f>
        <v>52</v>
      </c>
      <c r="H31" s="78"/>
      <c r="I31" s="14">
        <f>IF($E31="","",$I$30)</f>
        <v>6100</v>
      </c>
      <c r="J31" s="78">
        <f t="shared" si="49"/>
        <v>557800</v>
      </c>
      <c r="K31" s="78">
        <f t="shared" ref="K31:K33" si="60">IF(E31="","",$K$29)</f>
        <v>6400</v>
      </c>
      <c r="L31" s="13">
        <f t="shared" ref="L31:L33" si="61">IF(E31="","",$L$29)</f>
        <v>15</v>
      </c>
      <c r="M31" s="13">
        <f t="shared" si="28"/>
        <v>653800</v>
      </c>
      <c r="N31" s="13">
        <f t="shared" ref="N31:N33" si="62">IF(G31="","",$N$29)</f>
        <v>55</v>
      </c>
      <c r="O31" s="13">
        <f t="shared" si="24"/>
        <v>0</v>
      </c>
      <c r="P31" s="78">
        <f t="shared" si="25"/>
        <v>3200</v>
      </c>
      <c r="Q31" s="370">
        <f t="shared" si="26"/>
        <v>653800</v>
      </c>
      <c r="R31" s="352" t="str">
        <f t="shared" si="7"/>
        <v>E-3</v>
      </c>
      <c r="S31" s="77" t="str">
        <f t="shared" ref="S31:BH31" si="63">IF(S$5&lt;$G31,"",IF(S$5=$G31,$J31,IF(AND(S$5&gt;$G31,S$5&lt;=$G31+$L31),R31+$K31,IF(AND(S$5&gt;$G31,S$5&lt;=$G31+$L31+$O31),R31+$P31,R31))))</f>
        <v/>
      </c>
      <c r="T31" s="77" t="str">
        <f t="shared" si="63"/>
        <v/>
      </c>
      <c r="U31" s="77" t="str">
        <f t="shared" si="63"/>
        <v/>
      </c>
      <c r="V31" s="77" t="str">
        <f t="shared" si="63"/>
        <v/>
      </c>
      <c r="W31" s="77" t="str">
        <f t="shared" si="63"/>
        <v/>
      </c>
      <c r="X31" s="77" t="str">
        <f t="shared" si="63"/>
        <v/>
      </c>
      <c r="Y31" s="77" t="str">
        <f t="shared" si="63"/>
        <v/>
      </c>
      <c r="Z31" s="77" t="str">
        <f t="shared" si="63"/>
        <v/>
      </c>
      <c r="AA31" s="77" t="str">
        <f t="shared" si="63"/>
        <v/>
      </c>
      <c r="AB31" s="77" t="str">
        <f t="shared" si="63"/>
        <v/>
      </c>
      <c r="AC31" s="77" t="str">
        <f t="shared" si="63"/>
        <v/>
      </c>
      <c r="AD31" s="77" t="str">
        <f t="shared" si="63"/>
        <v/>
      </c>
      <c r="AE31" s="77" t="str">
        <f t="shared" si="63"/>
        <v/>
      </c>
      <c r="AF31" s="77" t="str">
        <f t="shared" si="63"/>
        <v/>
      </c>
      <c r="AG31" s="77" t="str">
        <f t="shared" si="63"/>
        <v/>
      </c>
      <c r="AH31" s="77" t="str">
        <f t="shared" si="63"/>
        <v/>
      </c>
      <c r="AI31" s="77" t="str">
        <f t="shared" si="63"/>
        <v/>
      </c>
      <c r="AJ31" s="77" t="str">
        <f t="shared" si="63"/>
        <v/>
      </c>
      <c r="AK31" s="77" t="str">
        <f t="shared" si="63"/>
        <v/>
      </c>
      <c r="AL31" s="77" t="str">
        <f t="shared" si="63"/>
        <v/>
      </c>
      <c r="AM31" s="77" t="str">
        <f t="shared" si="63"/>
        <v/>
      </c>
      <c r="AN31" s="77" t="str">
        <f t="shared" si="63"/>
        <v/>
      </c>
      <c r="AO31" s="77" t="str">
        <f t="shared" si="63"/>
        <v/>
      </c>
      <c r="AP31" s="77" t="str">
        <f t="shared" si="63"/>
        <v/>
      </c>
      <c r="AQ31" s="77" t="str">
        <f t="shared" si="63"/>
        <v/>
      </c>
      <c r="AR31" s="77" t="str">
        <f t="shared" si="63"/>
        <v/>
      </c>
      <c r="AS31" s="77" t="str">
        <f t="shared" si="63"/>
        <v/>
      </c>
      <c r="AT31" s="77" t="str">
        <f t="shared" si="63"/>
        <v/>
      </c>
      <c r="AU31" s="77" t="str">
        <f t="shared" si="63"/>
        <v/>
      </c>
      <c r="AV31" s="77" t="str">
        <f t="shared" si="63"/>
        <v/>
      </c>
      <c r="AW31" s="77" t="str">
        <f t="shared" si="63"/>
        <v/>
      </c>
      <c r="AX31" s="77" t="str">
        <f t="shared" si="63"/>
        <v/>
      </c>
      <c r="AY31" s="77" t="str">
        <f t="shared" si="63"/>
        <v/>
      </c>
      <c r="AZ31" s="77" t="str">
        <f t="shared" si="63"/>
        <v/>
      </c>
      <c r="BA31" s="77">
        <f t="shared" si="63"/>
        <v>557800</v>
      </c>
      <c r="BB31" s="77">
        <f t="shared" si="63"/>
        <v>564200</v>
      </c>
      <c r="BC31" s="77">
        <f t="shared" si="63"/>
        <v>570600</v>
      </c>
      <c r="BD31" s="77">
        <f t="shared" si="63"/>
        <v>577000</v>
      </c>
      <c r="BE31" s="77">
        <f t="shared" si="63"/>
        <v>583400</v>
      </c>
      <c r="BF31" s="77">
        <f t="shared" si="63"/>
        <v>589800</v>
      </c>
      <c r="BG31" s="77">
        <f t="shared" si="63"/>
        <v>596200</v>
      </c>
      <c r="BH31" s="77">
        <f t="shared" si="63"/>
        <v>602600</v>
      </c>
    </row>
    <row r="32" spans="1:60" ht="20.100000000000001" customHeight="1">
      <c r="A32" s="365" t="str">
        <f>IF($B32=0,"",SUM($B$6:B32))</f>
        <v/>
      </c>
      <c r="B32" s="365">
        <f t="shared" si="1"/>
        <v>0</v>
      </c>
      <c r="C32" s="365" t="str">
        <f t="shared" si="2"/>
        <v/>
      </c>
      <c r="D32" s="362"/>
      <c r="E32" s="352" t="str">
        <f>IF('2.モデル基本給の設計'!$C33="","",'2.モデル基本給の設計'!$C33)</f>
        <v/>
      </c>
      <c r="F32" s="353" t="str">
        <f>IF('2.モデル基本給の設計'!$D33="","",'2.モデル基本給の設計'!$D33)</f>
        <v/>
      </c>
      <c r="G32" s="352" t="str">
        <f>IF('2.モデル基本給の設計'!$E33="","",'2.モデル基本給の設計'!$E33)</f>
        <v/>
      </c>
      <c r="H32" s="79"/>
      <c r="I32" s="14" t="str">
        <f t="shared" ref="I32:I33" si="64">IF($E32="","",$I$30)</f>
        <v/>
      </c>
      <c r="J32" s="78" t="str">
        <f t="shared" si="49"/>
        <v/>
      </c>
      <c r="K32" s="78" t="str">
        <f t="shared" si="60"/>
        <v/>
      </c>
      <c r="L32" s="13" t="str">
        <f t="shared" si="61"/>
        <v/>
      </c>
      <c r="M32" s="13" t="str">
        <f t="shared" si="28"/>
        <v/>
      </c>
      <c r="N32" s="13" t="str">
        <f t="shared" si="62"/>
        <v/>
      </c>
      <c r="O32" s="13" t="str">
        <f t="shared" si="24"/>
        <v/>
      </c>
      <c r="P32" s="78" t="str">
        <f t="shared" si="25"/>
        <v/>
      </c>
      <c r="Q32" s="370" t="str">
        <f t="shared" si="26"/>
        <v/>
      </c>
      <c r="R32" s="352" t="str">
        <f t="shared" si="7"/>
        <v/>
      </c>
      <c r="S32" s="77" t="str">
        <f t="shared" ref="S32:BH32" si="65">IF(S$5&lt;$G32,"",IF(S$5=$G32,$J32,IF(AND(S$5&gt;$G32,S$5&lt;=$G32+$L32),R32+$K32,IF(AND(S$5&gt;$G32,S$5&lt;=$G32+$L32+$O32),R32+$P32,R32))))</f>
        <v/>
      </c>
      <c r="T32" s="77" t="str">
        <f t="shared" si="65"/>
        <v/>
      </c>
      <c r="U32" s="77" t="str">
        <f t="shared" si="65"/>
        <v/>
      </c>
      <c r="V32" s="77" t="str">
        <f t="shared" si="65"/>
        <v/>
      </c>
      <c r="W32" s="77" t="str">
        <f t="shared" si="65"/>
        <v/>
      </c>
      <c r="X32" s="77" t="str">
        <f t="shared" si="65"/>
        <v/>
      </c>
      <c r="Y32" s="77" t="str">
        <f t="shared" si="65"/>
        <v/>
      </c>
      <c r="Z32" s="77" t="str">
        <f t="shared" si="65"/>
        <v/>
      </c>
      <c r="AA32" s="77" t="str">
        <f t="shared" si="65"/>
        <v/>
      </c>
      <c r="AB32" s="77" t="str">
        <f t="shared" si="65"/>
        <v/>
      </c>
      <c r="AC32" s="77" t="str">
        <f t="shared" si="65"/>
        <v/>
      </c>
      <c r="AD32" s="77" t="str">
        <f t="shared" si="65"/>
        <v/>
      </c>
      <c r="AE32" s="77" t="str">
        <f t="shared" si="65"/>
        <v/>
      </c>
      <c r="AF32" s="77" t="str">
        <f t="shared" si="65"/>
        <v/>
      </c>
      <c r="AG32" s="77" t="str">
        <f t="shared" si="65"/>
        <v/>
      </c>
      <c r="AH32" s="77" t="str">
        <f t="shared" si="65"/>
        <v/>
      </c>
      <c r="AI32" s="77" t="str">
        <f t="shared" si="65"/>
        <v/>
      </c>
      <c r="AJ32" s="77" t="str">
        <f t="shared" si="65"/>
        <v/>
      </c>
      <c r="AK32" s="77" t="str">
        <f t="shared" si="65"/>
        <v/>
      </c>
      <c r="AL32" s="77" t="str">
        <f t="shared" si="65"/>
        <v/>
      </c>
      <c r="AM32" s="77" t="str">
        <f t="shared" si="65"/>
        <v/>
      </c>
      <c r="AN32" s="77" t="str">
        <f t="shared" si="65"/>
        <v/>
      </c>
      <c r="AO32" s="77" t="str">
        <f t="shared" si="65"/>
        <v/>
      </c>
      <c r="AP32" s="77" t="str">
        <f t="shared" si="65"/>
        <v/>
      </c>
      <c r="AQ32" s="77" t="str">
        <f t="shared" si="65"/>
        <v/>
      </c>
      <c r="AR32" s="77" t="str">
        <f t="shared" si="65"/>
        <v/>
      </c>
      <c r="AS32" s="77" t="str">
        <f t="shared" si="65"/>
        <v/>
      </c>
      <c r="AT32" s="77" t="str">
        <f t="shared" si="65"/>
        <v/>
      </c>
      <c r="AU32" s="77" t="str">
        <f t="shared" si="65"/>
        <v/>
      </c>
      <c r="AV32" s="77" t="str">
        <f t="shared" si="65"/>
        <v/>
      </c>
      <c r="AW32" s="77" t="str">
        <f t="shared" si="65"/>
        <v/>
      </c>
      <c r="AX32" s="77" t="str">
        <f t="shared" si="65"/>
        <v/>
      </c>
      <c r="AY32" s="77" t="str">
        <f t="shared" si="65"/>
        <v/>
      </c>
      <c r="AZ32" s="77" t="str">
        <f t="shared" si="65"/>
        <v/>
      </c>
      <c r="BA32" s="77" t="str">
        <f t="shared" si="65"/>
        <v/>
      </c>
      <c r="BB32" s="77" t="str">
        <f t="shared" si="65"/>
        <v/>
      </c>
      <c r="BC32" s="77" t="str">
        <f t="shared" si="65"/>
        <v/>
      </c>
      <c r="BD32" s="77" t="str">
        <f t="shared" si="65"/>
        <v/>
      </c>
      <c r="BE32" s="77" t="str">
        <f t="shared" si="65"/>
        <v/>
      </c>
      <c r="BF32" s="77" t="str">
        <f t="shared" si="65"/>
        <v/>
      </c>
      <c r="BG32" s="77" t="str">
        <f t="shared" si="65"/>
        <v/>
      </c>
      <c r="BH32" s="77" t="str">
        <f t="shared" si="65"/>
        <v/>
      </c>
    </row>
    <row r="33" spans="1:60" ht="20.100000000000001" customHeight="1" thickBot="1">
      <c r="A33" s="365" t="str">
        <f>IF($B33=0,"",SUM($B$6:B33))</f>
        <v/>
      </c>
      <c r="B33" s="365">
        <f t="shared" si="1"/>
        <v>0</v>
      </c>
      <c r="C33" s="365" t="str">
        <f t="shared" si="2"/>
        <v/>
      </c>
      <c r="D33" s="363"/>
      <c r="E33" s="354" t="str">
        <f>IF('2.モデル基本給の設計'!$C34="","",'2.モデル基本給の設計'!$C34)</f>
        <v/>
      </c>
      <c r="F33" s="355" t="str">
        <f>IF('2.モデル基本給の設計'!$D34="","",'2.モデル基本給の設計'!$D34)</f>
        <v/>
      </c>
      <c r="G33" s="360" t="str">
        <f>IF('2.モデル基本給の設計'!$E34="","",'2.モデル基本給の設計'!$E34)</f>
        <v/>
      </c>
      <c r="H33" s="78"/>
      <c r="I33" s="86" t="str">
        <f t="shared" si="64"/>
        <v/>
      </c>
      <c r="J33" s="81" t="str">
        <f t="shared" si="49"/>
        <v/>
      </c>
      <c r="K33" s="78" t="str">
        <f t="shared" si="60"/>
        <v/>
      </c>
      <c r="L33" s="13" t="str">
        <f t="shared" si="61"/>
        <v/>
      </c>
      <c r="M33" s="18" t="str">
        <f t="shared" si="28"/>
        <v/>
      </c>
      <c r="N33" s="86" t="str">
        <f t="shared" si="62"/>
        <v/>
      </c>
      <c r="O33" s="15" t="str">
        <f t="shared" si="24"/>
        <v/>
      </c>
      <c r="P33" s="361" t="str">
        <f t="shared" si="25"/>
        <v/>
      </c>
      <c r="Q33" s="371" t="str">
        <f t="shared" si="26"/>
        <v/>
      </c>
      <c r="R33" s="354" t="str">
        <f t="shared" si="7"/>
        <v/>
      </c>
      <c r="S33" s="77" t="str">
        <f t="shared" ref="S33:BH33" si="66">IF(S$5&lt;$G33,"",IF(S$5=$G33,$J33,IF(AND(S$5&gt;$G33,S$5&lt;=$G33+$L33),R33+$K33,IF(AND(S$5&gt;$G33,S$5&lt;=$G33+$L33+$O33),R33+$P33,R33))))</f>
        <v/>
      </c>
      <c r="T33" s="77" t="str">
        <f t="shared" si="66"/>
        <v/>
      </c>
      <c r="U33" s="77" t="str">
        <f t="shared" si="66"/>
        <v/>
      </c>
      <c r="V33" s="77" t="str">
        <f t="shared" si="66"/>
        <v/>
      </c>
      <c r="W33" s="77" t="str">
        <f t="shared" si="66"/>
        <v/>
      </c>
      <c r="X33" s="77" t="str">
        <f t="shared" si="66"/>
        <v/>
      </c>
      <c r="Y33" s="77" t="str">
        <f t="shared" si="66"/>
        <v/>
      </c>
      <c r="Z33" s="77" t="str">
        <f t="shared" si="66"/>
        <v/>
      </c>
      <c r="AA33" s="77" t="str">
        <f t="shared" si="66"/>
        <v/>
      </c>
      <c r="AB33" s="77" t="str">
        <f t="shared" si="66"/>
        <v/>
      </c>
      <c r="AC33" s="77" t="str">
        <f t="shared" si="66"/>
        <v/>
      </c>
      <c r="AD33" s="77" t="str">
        <f t="shared" si="66"/>
        <v/>
      </c>
      <c r="AE33" s="77" t="str">
        <f t="shared" si="66"/>
        <v/>
      </c>
      <c r="AF33" s="77" t="str">
        <f t="shared" si="66"/>
        <v/>
      </c>
      <c r="AG33" s="77" t="str">
        <f t="shared" si="66"/>
        <v/>
      </c>
      <c r="AH33" s="77" t="str">
        <f t="shared" si="66"/>
        <v/>
      </c>
      <c r="AI33" s="77" t="str">
        <f t="shared" si="66"/>
        <v/>
      </c>
      <c r="AJ33" s="77" t="str">
        <f t="shared" si="66"/>
        <v/>
      </c>
      <c r="AK33" s="77" t="str">
        <f t="shared" si="66"/>
        <v/>
      </c>
      <c r="AL33" s="77" t="str">
        <f t="shared" si="66"/>
        <v/>
      </c>
      <c r="AM33" s="77" t="str">
        <f t="shared" si="66"/>
        <v/>
      </c>
      <c r="AN33" s="77" t="str">
        <f t="shared" si="66"/>
        <v/>
      </c>
      <c r="AO33" s="77" t="str">
        <f t="shared" si="66"/>
        <v/>
      </c>
      <c r="AP33" s="77" t="str">
        <f t="shared" si="66"/>
        <v/>
      </c>
      <c r="AQ33" s="77" t="str">
        <f t="shared" si="66"/>
        <v/>
      </c>
      <c r="AR33" s="77" t="str">
        <f t="shared" si="66"/>
        <v/>
      </c>
      <c r="AS33" s="77" t="str">
        <f t="shared" si="66"/>
        <v/>
      </c>
      <c r="AT33" s="77" t="str">
        <f t="shared" si="66"/>
        <v/>
      </c>
      <c r="AU33" s="77" t="str">
        <f t="shared" si="66"/>
        <v/>
      </c>
      <c r="AV33" s="77" t="str">
        <f t="shared" si="66"/>
        <v/>
      </c>
      <c r="AW33" s="77" t="str">
        <f t="shared" si="66"/>
        <v/>
      </c>
      <c r="AX33" s="77" t="str">
        <f t="shared" si="66"/>
        <v/>
      </c>
      <c r="AY33" s="77" t="str">
        <f t="shared" si="66"/>
        <v/>
      </c>
      <c r="AZ33" s="77" t="str">
        <f t="shared" si="66"/>
        <v/>
      </c>
      <c r="BA33" s="77" t="str">
        <f t="shared" si="66"/>
        <v/>
      </c>
      <c r="BB33" s="77" t="str">
        <f t="shared" si="66"/>
        <v/>
      </c>
      <c r="BC33" s="77" t="str">
        <f t="shared" si="66"/>
        <v/>
      </c>
      <c r="BD33" s="77" t="str">
        <f t="shared" si="66"/>
        <v/>
      </c>
      <c r="BE33" s="77" t="str">
        <f t="shared" si="66"/>
        <v/>
      </c>
      <c r="BF33" s="77" t="str">
        <f t="shared" si="66"/>
        <v/>
      </c>
      <c r="BG33" s="77" t="str">
        <f t="shared" si="66"/>
        <v/>
      </c>
      <c r="BH33" s="77" t="str">
        <f t="shared" si="66"/>
        <v/>
      </c>
    </row>
    <row r="34" spans="1:60" ht="20.100000000000001" customHeight="1" thickBot="1">
      <c r="A34" s="365" t="str">
        <f>IF($B34=0,"",SUM($B$6:B34))</f>
        <v/>
      </c>
      <c r="B34" s="365">
        <f t="shared" si="1"/>
        <v>0</v>
      </c>
      <c r="C34" s="365" t="str">
        <f t="shared" si="2"/>
        <v/>
      </c>
      <c r="D34" s="351" t="str">
        <f>IF('2.モデル基本給の設計'!$B35="","",'2.モデル基本給の設計'!$B35)</f>
        <v>X</v>
      </c>
      <c r="E34" s="356" t="str">
        <f>IF('2.モデル基本給の設計'!$C35="","",'2.モデル基本給の設計'!$C35)</f>
        <v/>
      </c>
      <c r="F34" s="357" t="str">
        <f>IF('2.モデル基本給の設計'!$D35="","",'2.モデル基本給の設計'!$D35)</f>
        <v/>
      </c>
      <c r="G34" s="356" t="str">
        <f>IF('2.モデル基本給の設計'!$E35="","",'2.モデル基本給の設計'!$E35)</f>
        <v/>
      </c>
      <c r="H34" s="80" t="str">
        <f>IF('2.モデル基本給の設計'!$M31="","",'2.モデル基本給の設計'!$M31)</f>
        <v/>
      </c>
      <c r="I34" s="87"/>
      <c r="J34" s="17" t="str">
        <f>IF('2.モデル基本給の設計'!$J35="","",'2.モデル基本給の設計'!$J35)</f>
        <v/>
      </c>
      <c r="K34" s="80" t="str">
        <f>IF('2.モデル基本給の設計'!$O36="","",'2.モデル基本給の設計'!$O36)</f>
        <v/>
      </c>
      <c r="L34" s="80" t="str">
        <f>IF('2.モデル基本給の設計'!$P35="","",'2.モデル基本給の設計'!$P35)</f>
        <v/>
      </c>
      <c r="M34" s="12" t="str">
        <f t="shared" si="28"/>
        <v/>
      </c>
      <c r="N34" s="80" t="str">
        <f>IF('2.モデル基本給の設計'!$Q35="","",'2.モデル基本給の設計'!$Q35)</f>
        <v/>
      </c>
      <c r="O34" s="12" t="str">
        <f t="shared" si="24"/>
        <v/>
      </c>
      <c r="P34" s="76" t="str">
        <f t="shared" si="25"/>
        <v/>
      </c>
      <c r="Q34" s="369" t="str">
        <f t="shared" si="26"/>
        <v/>
      </c>
      <c r="R34" s="356" t="str">
        <f t="shared" si="7"/>
        <v/>
      </c>
      <c r="S34" s="77" t="str">
        <f t="shared" ref="S34:BH34" si="67">IF(S$5&lt;$G34,"",IF(S$5=$G34,$J34,IF(AND(S$5&gt;$G34,S$5&lt;=$G34+$L34),R34+$K34,IF(AND(S$5&gt;$G34,S$5&lt;=$G34+$L34+$O34),R34+$P34,R34))))</f>
        <v/>
      </c>
      <c r="T34" s="77" t="str">
        <f t="shared" si="67"/>
        <v/>
      </c>
      <c r="U34" s="77" t="str">
        <f t="shared" si="67"/>
        <v/>
      </c>
      <c r="V34" s="77" t="str">
        <f t="shared" si="67"/>
        <v/>
      </c>
      <c r="W34" s="77" t="str">
        <f t="shared" si="67"/>
        <v/>
      </c>
      <c r="X34" s="77" t="str">
        <f t="shared" si="67"/>
        <v/>
      </c>
      <c r="Y34" s="77" t="str">
        <f t="shared" si="67"/>
        <v/>
      </c>
      <c r="Z34" s="77" t="str">
        <f t="shared" si="67"/>
        <v/>
      </c>
      <c r="AA34" s="77" t="str">
        <f t="shared" si="67"/>
        <v/>
      </c>
      <c r="AB34" s="77" t="str">
        <f t="shared" si="67"/>
        <v/>
      </c>
      <c r="AC34" s="77" t="str">
        <f t="shared" si="67"/>
        <v/>
      </c>
      <c r="AD34" s="77" t="str">
        <f t="shared" si="67"/>
        <v/>
      </c>
      <c r="AE34" s="77" t="str">
        <f t="shared" si="67"/>
        <v/>
      </c>
      <c r="AF34" s="77" t="str">
        <f t="shared" si="67"/>
        <v/>
      </c>
      <c r="AG34" s="77" t="str">
        <f t="shared" si="67"/>
        <v/>
      </c>
      <c r="AH34" s="77" t="str">
        <f t="shared" si="67"/>
        <v/>
      </c>
      <c r="AI34" s="77" t="str">
        <f t="shared" si="67"/>
        <v/>
      </c>
      <c r="AJ34" s="77" t="str">
        <f t="shared" si="67"/>
        <v/>
      </c>
      <c r="AK34" s="77" t="str">
        <f t="shared" si="67"/>
        <v/>
      </c>
      <c r="AL34" s="77" t="str">
        <f t="shared" si="67"/>
        <v/>
      </c>
      <c r="AM34" s="77" t="str">
        <f t="shared" si="67"/>
        <v/>
      </c>
      <c r="AN34" s="77" t="str">
        <f t="shared" si="67"/>
        <v/>
      </c>
      <c r="AO34" s="77" t="str">
        <f t="shared" si="67"/>
        <v/>
      </c>
      <c r="AP34" s="77" t="str">
        <f t="shared" si="67"/>
        <v/>
      </c>
      <c r="AQ34" s="77" t="str">
        <f t="shared" si="67"/>
        <v/>
      </c>
      <c r="AR34" s="77" t="str">
        <f t="shared" si="67"/>
        <v/>
      </c>
      <c r="AS34" s="77" t="str">
        <f t="shared" si="67"/>
        <v/>
      </c>
      <c r="AT34" s="77" t="str">
        <f t="shared" si="67"/>
        <v/>
      </c>
      <c r="AU34" s="77" t="str">
        <f t="shared" si="67"/>
        <v/>
      </c>
      <c r="AV34" s="77" t="str">
        <f t="shared" si="67"/>
        <v/>
      </c>
      <c r="AW34" s="77" t="str">
        <f t="shared" si="67"/>
        <v/>
      </c>
      <c r="AX34" s="77" t="str">
        <f t="shared" si="67"/>
        <v/>
      </c>
      <c r="AY34" s="77" t="str">
        <f t="shared" si="67"/>
        <v/>
      </c>
      <c r="AZ34" s="77" t="str">
        <f t="shared" si="67"/>
        <v/>
      </c>
      <c r="BA34" s="77" t="str">
        <f t="shared" si="67"/>
        <v/>
      </c>
      <c r="BB34" s="77" t="str">
        <f t="shared" si="67"/>
        <v/>
      </c>
      <c r="BC34" s="77" t="str">
        <f t="shared" si="67"/>
        <v/>
      </c>
      <c r="BD34" s="77" t="str">
        <f t="shared" si="67"/>
        <v/>
      </c>
      <c r="BE34" s="77" t="str">
        <f t="shared" si="67"/>
        <v/>
      </c>
      <c r="BF34" s="77" t="str">
        <f t="shared" si="67"/>
        <v/>
      </c>
      <c r="BG34" s="77" t="str">
        <f t="shared" si="67"/>
        <v/>
      </c>
      <c r="BH34" s="77" t="str">
        <f t="shared" si="67"/>
        <v/>
      </c>
    </row>
    <row r="35" spans="1:60" ht="20.100000000000001" customHeight="1" thickBot="1">
      <c r="A35" s="365" t="str">
        <f>IF($B35=0,"",SUM($B$6:B35))</f>
        <v/>
      </c>
      <c r="B35" s="365">
        <f t="shared" si="1"/>
        <v>0</v>
      </c>
      <c r="C35" s="365" t="str">
        <f t="shared" si="2"/>
        <v/>
      </c>
      <c r="D35" s="362"/>
      <c r="E35" s="352" t="str">
        <f>IF('2.モデル基本給の設計'!$C36="","",'2.モデル基本給の設計'!$C36)</f>
        <v/>
      </c>
      <c r="F35" s="353" t="str">
        <f>IF('2.モデル基本給の設計'!$D36="","",'2.モデル基本給の設計'!$D36)</f>
        <v/>
      </c>
      <c r="G35" s="352" t="str">
        <f>IF('2.モデル基本給の設計'!$E36="","",'2.モデル基本給の設計'!$E36)</f>
        <v/>
      </c>
      <c r="H35" s="78"/>
      <c r="I35" s="80" t="str">
        <f>IF('2.モデル基本給の設計'!$N36="","",'2.モデル基本給の設計'!$N36)</f>
        <v/>
      </c>
      <c r="J35" s="82" t="str">
        <f t="shared" si="49"/>
        <v/>
      </c>
      <c r="K35" s="78" t="str">
        <f>IF(E35="","",$K$34)</f>
        <v/>
      </c>
      <c r="L35" s="13" t="str">
        <f>IF(E35="","",$L$34)</f>
        <v/>
      </c>
      <c r="M35" s="13" t="str">
        <f t="shared" si="28"/>
        <v/>
      </c>
      <c r="N35" s="13" t="str">
        <f>IF(G35="","",$N$34)</f>
        <v/>
      </c>
      <c r="O35" s="13" t="str">
        <f t="shared" si="24"/>
        <v/>
      </c>
      <c r="P35" s="78" t="str">
        <f t="shared" si="25"/>
        <v/>
      </c>
      <c r="Q35" s="370" t="str">
        <f t="shared" si="26"/>
        <v/>
      </c>
      <c r="R35" s="352" t="str">
        <f t="shared" si="7"/>
        <v/>
      </c>
      <c r="S35" s="77" t="str">
        <f t="shared" ref="S35:BH35" si="68">IF(S$5&lt;$G35,"",IF(S$5=$G35,$J35,IF(AND(S$5&gt;$G35,S$5&lt;=$G35+$L35),R35+$K35,IF(AND(S$5&gt;$G35,S$5&lt;=$G35+$L35+$O35),R35+$P35,R35))))</f>
        <v/>
      </c>
      <c r="T35" s="77" t="str">
        <f t="shared" si="68"/>
        <v/>
      </c>
      <c r="U35" s="77" t="str">
        <f t="shared" si="68"/>
        <v/>
      </c>
      <c r="V35" s="77" t="str">
        <f t="shared" si="68"/>
        <v/>
      </c>
      <c r="W35" s="77" t="str">
        <f t="shared" si="68"/>
        <v/>
      </c>
      <c r="X35" s="77" t="str">
        <f t="shared" si="68"/>
        <v/>
      </c>
      <c r="Y35" s="77" t="str">
        <f t="shared" si="68"/>
        <v/>
      </c>
      <c r="Z35" s="77" t="str">
        <f t="shared" si="68"/>
        <v/>
      </c>
      <c r="AA35" s="77" t="str">
        <f t="shared" si="68"/>
        <v/>
      </c>
      <c r="AB35" s="77" t="str">
        <f t="shared" si="68"/>
        <v/>
      </c>
      <c r="AC35" s="77" t="str">
        <f t="shared" si="68"/>
        <v/>
      </c>
      <c r="AD35" s="77" t="str">
        <f t="shared" si="68"/>
        <v/>
      </c>
      <c r="AE35" s="77" t="str">
        <f t="shared" si="68"/>
        <v/>
      </c>
      <c r="AF35" s="77" t="str">
        <f t="shared" si="68"/>
        <v/>
      </c>
      <c r="AG35" s="77" t="str">
        <f t="shared" si="68"/>
        <v/>
      </c>
      <c r="AH35" s="77" t="str">
        <f t="shared" si="68"/>
        <v/>
      </c>
      <c r="AI35" s="77" t="str">
        <f t="shared" si="68"/>
        <v/>
      </c>
      <c r="AJ35" s="77" t="str">
        <f t="shared" si="68"/>
        <v/>
      </c>
      <c r="AK35" s="77" t="str">
        <f t="shared" si="68"/>
        <v/>
      </c>
      <c r="AL35" s="77" t="str">
        <f t="shared" si="68"/>
        <v/>
      </c>
      <c r="AM35" s="77" t="str">
        <f t="shared" si="68"/>
        <v/>
      </c>
      <c r="AN35" s="77" t="str">
        <f t="shared" si="68"/>
        <v/>
      </c>
      <c r="AO35" s="77" t="str">
        <f t="shared" si="68"/>
        <v/>
      </c>
      <c r="AP35" s="77" t="str">
        <f t="shared" si="68"/>
        <v/>
      </c>
      <c r="AQ35" s="77" t="str">
        <f t="shared" si="68"/>
        <v/>
      </c>
      <c r="AR35" s="77" t="str">
        <f t="shared" si="68"/>
        <v/>
      </c>
      <c r="AS35" s="77" t="str">
        <f t="shared" si="68"/>
        <v/>
      </c>
      <c r="AT35" s="77" t="str">
        <f t="shared" si="68"/>
        <v/>
      </c>
      <c r="AU35" s="77" t="str">
        <f t="shared" si="68"/>
        <v/>
      </c>
      <c r="AV35" s="77" t="str">
        <f t="shared" si="68"/>
        <v/>
      </c>
      <c r="AW35" s="77" t="str">
        <f t="shared" si="68"/>
        <v/>
      </c>
      <c r="AX35" s="77" t="str">
        <f t="shared" si="68"/>
        <v/>
      </c>
      <c r="AY35" s="77" t="str">
        <f t="shared" si="68"/>
        <v/>
      </c>
      <c r="AZ35" s="77" t="str">
        <f t="shared" si="68"/>
        <v/>
      </c>
      <c r="BA35" s="77" t="str">
        <f t="shared" si="68"/>
        <v/>
      </c>
      <c r="BB35" s="77" t="str">
        <f t="shared" si="68"/>
        <v/>
      </c>
      <c r="BC35" s="77" t="str">
        <f t="shared" si="68"/>
        <v/>
      </c>
      <c r="BD35" s="77" t="str">
        <f t="shared" si="68"/>
        <v/>
      </c>
      <c r="BE35" s="77" t="str">
        <f t="shared" si="68"/>
        <v/>
      </c>
      <c r="BF35" s="77" t="str">
        <f t="shared" si="68"/>
        <v/>
      </c>
      <c r="BG35" s="77" t="str">
        <f t="shared" si="68"/>
        <v/>
      </c>
      <c r="BH35" s="77" t="str">
        <f t="shared" si="68"/>
        <v/>
      </c>
    </row>
    <row r="36" spans="1:60" ht="20.100000000000001" customHeight="1">
      <c r="A36" s="365" t="str">
        <f>IF($B36=0,"",SUM($B$6:B36))</f>
        <v/>
      </c>
      <c r="B36" s="365">
        <f t="shared" si="1"/>
        <v>0</v>
      </c>
      <c r="C36" s="365" t="str">
        <f t="shared" si="2"/>
        <v/>
      </c>
      <c r="D36" s="362"/>
      <c r="E36" s="352" t="str">
        <f>IF('2.モデル基本給の設計'!$C37="","",'2.モデル基本給の設計'!$C37)</f>
        <v/>
      </c>
      <c r="F36" s="353" t="str">
        <f>IF('2.モデル基本給の設計'!$D37="","",'2.モデル基本給の設計'!$D37)</f>
        <v/>
      </c>
      <c r="G36" s="352" t="str">
        <f>IF('2.モデル基本給の設計'!$E37="","",'2.モデル基本給の設計'!$E37)</f>
        <v/>
      </c>
      <c r="H36" s="78"/>
      <c r="I36" s="14" t="str">
        <f>IF($E36="","",$I$35)</f>
        <v/>
      </c>
      <c r="J36" s="78" t="str">
        <f t="shared" si="49"/>
        <v/>
      </c>
      <c r="K36" s="78" t="str">
        <f t="shared" ref="K36:K37" si="69">IF(E36="","",$K$34)</f>
        <v/>
      </c>
      <c r="L36" s="13" t="str">
        <f t="shared" ref="L36:L37" si="70">IF(E36="","",$L$34)</f>
        <v/>
      </c>
      <c r="M36" s="13" t="str">
        <f t="shared" si="28"/>
        <v/>
      </c>
      <c r="N36" s="13" t="str">
        <f t="shared" ref="N36:N38" si="71">IF(G36="","",$N$34)</f>
        <v/>
      </c>
      <c r="O36" s="13" t="str">
        <f t="shared" si="24"/>
        <v/>
      </c>
      <c r="P36" s="78" t="str">
        <f t="shared" si="25"/>
        <v/>
      </c>
      <c r="Q36" s="370" t="str">
        <f t="shared" si="26"/>
        <v/>
      </c>
      <c r="R36" s="352" t="str">
        <f t="shared" si="7"/>
        <v/>
      </c>
      <c r="S36" s="77" t="str">
        <f t="shared" ref="S36:BH36" si="72">IF(S$5&lt;$G36,"",IF(S$5=$G36,$J36,IF(AND(S$5&gt;$G36,S$5&lt;=$G36+$L36),R36+$K36,IF(AND(S$5&gt;$G36,S$5&lt;=$G36+$L36+$O36),R36+$P36,R36))))</f>
        <v/>
      </c>
      <c r="T36" s="77" t="str">
        <f t="shared" si="72"/>
        <v/>
      </c>
      <c r="U36" s="77" t="str">
        <f t="shared" si="72"/>
        <v/>
      </c>
      <c r="V36" s="77" t="str">
        <f t="shared" si="72"/>
        <v/>
      </c>
      <c r="W36" s="77" t="str">
        <f t="shared" si="72"/>
        <v/>
      </c>
      <c r="X36" s="77" t="str">
        <f t="shared" si="72"/>
        <v/>
      </c>
      <c r="Y36" s="77" t="str">
        <f t="shared" si="72"/>
        <v/>
      </c>
      <c r="Z36" s="77" t="str">
        <f t="shared" si="72"/>
        <v/>
      </c>
      <c r="AA36" s="77" t="str">
        <f t="shared" si="72"/>
        <v/>
      </c>
      <c r="AB36" s="77" t="str">
        <f t="shared" si="72"/>
        <v/>
      </c>
      <c r="AC36" s="77" t="str">
        <f t="shared" si="72"/>
        <v/>
      </c>
      <c r="AD36" s="77" t="str">
        <f t="shared" si="72"/>
        <v/>
      </c>
      <c r="AE36" s="77" t="str">
        <f t="shared" si="72"/>
        <v/>
      </c>
      <c r="AF36" s="77" t="str">
        <f t="shared" si="72"/>
        <v/>
      </c>
      <c r="AG36" s="77" t="str">
        <f t="shared" si="72"/>
        <v/>
      </c>
      <c r="AH36" s="77" t="str">
        <f t="shared" si="72"/>
        <v/>
      </c>
      <c r="AI36" s="77" t="str">
        <f t="shared" si="72"/>
        <v/>
      </c>
      <c r="AJ36" s="77" t="str">
        <f t="shared" si="72"/>
        <v/>
      </c>
      <c r="AK36" s="77" t="str">
        <f t="shared" si="72"/>
        <v/>
      </c>
      <c r="AL36" s="77" t="str">
        <f t="shared" si="72"/>
        <v/>
      </c>
      <c r="AM36" s="77" t="str">
        <f t="shared" si="72"/>
        <v/>
      </c>
      <c r="AN36" s="77" t="str">
        <f t="shared" si="72"/>
        <v/>
      </c>
      <c r="AO36" s="77" t="str">
        <f t="shared" si="72"/>
        <v/>
      </c>
      <c r="AP36" s="77" t="str">
        <f t="shared" si="72"/>
        <v/>
      </c>
      <c r="AQ36" s="77" t="str">
        <f t="shared" si="72"/>
        <v/>
      </c>
      <c r="AR36" s="77" t="str">
        <f t="shared" si="72"/>
        <v/>
      </c>
      <c r="AS36" s="77" t="str">
        <f t="shared" si="72"/>
        <v/>
      </c>
      <c r="AT36" s="77" t="str">
        <f t="shared" si="72"/>
        <v/>
      </c>
      <c r="AU36" s="77" t="str">
        <f t="shared" si="72"/>
        <v/>
      </c>
      <c r="AV36" s="77" t="str">
        <f t="shared" si="72"/>
        <v/>
      </c>
      <c r="AW36" s="77" t="str">
        <f t="shared" si="72"/>
        <v/>
      </c>
      <c r="AX36" s="77" t="str">
        <f t="shared" si="72"/>
        <v/>
      </c>
      <c r="AY36" s="77" t="str">
        <f t="shared" si="72"/>
        <v/>
      </c>
      <c r="AZ36" s="77" t="str">
        <f t="shared" si="72"/>
        <v/>
      </c>
      <c r="BA36" s="77" t="str">
        <f t="shared" si="72"/>
        <v/>
      </c>
      <c r="BB36" s="77" t="str">
        <f t="shared" si="72"/>
        <v/>
      </c>
      <c r="BC36" s="77" t="str">
        <f t="shared" si="72"/>
        <v/>
      </c>
      <c r="BD36" s="77" t="str">
        <f t="shared" si="72"/>
        <v/>
      </c>
      <c r="BE36" s="77" t="str">
        <f t="shared" si="72"/>
        <v/>
      </c>
      <c r="BF36" s="77" t="str">
        <f t="shared" si="72"/>
        <v/>
      </c>
      <c r="BG36" s="77" t="str">
        <f t="shared" si="72"/>
        <v/>
      </c>
      <c r="BH36" s="77" t="str">
        <f t="shared" si="72"/>
        <v/>
      </c>
    </row>
    <row r="37" spans="1:60" ht="20.100000000000001" customHeight="1">
      <c r="A37" s="365" t="str">
        <f>IF($B37=0,"",SUM($B$6:B37))</f>
        <v/>
      </c>
      <c r="B37" s="365">
        <f t="shared" si="1"/>
        <v>0</v>
      </c>
      <c r="C37" s="365" t="str">
        <f t="shared" si="2"/>
        <v/>
      </c>
      <c r="D37" s="362"/>
      <c r="E37" s="352" t="str">
        <f>IF('2.モデル基本給の設計'!$C38="","",'2.モデル基本給の設計'!$C38)</f>
        <v/>
      </c>
      <c r="F37" s="353" t="str">
        <f>IF('2.モデル基本給の設計'!$D38="","",'2.モデル基本給の設計'!$D38)</f>
        <v/>
      </c>
      <c r="G37" s="352" t="str">
        <f>IF('2.モデル基本給の設計'!$E38="","",'2.モデル基本給の設計'!$E38)</f>
        <v/>
      </c>
      <c r="H37" s="79"/>
      <c r="I37" s="14" t="str">
        <f t="shared" ref="I37" si="73">IF($E37="","",$I$35)</f>
        <v/>
      </c>
      <c r="J37" s="78" t="str">
        <f t="shared" si="49"/>
        <v/>
      </c>
      <c r="K37" s="78" t="str">
        <f t="shared" si="69"/>
        <v/>
      </c>
      <c r="L37" s="13" t="str">
        <f t="shared" si="70"/>
        <v/>
      </c>
      <c r="M37" s="13" t="str">
        <f t="shared" si="28"/>
        <v/>
      </c>
      <c r="N37" s="13" t="str">
        <f t="shared" si="71"/>
        <v/>
      </c>
      <c r="O37" s="13" t="str">
        <f t="shared" si="24"/>
        <v/>
      </c>
      <c r="P37" s="78" t="str">
        <f t="shared" si="25"/>
        <v/>
      </c>
      <c r="Q37" s="370" t="str">
        <f t="shared" si="26"/>
        <v/>
      </c>
      <c r="R37" s="352" t="str">
        <f t="shared" si="7"/>
        <v/>
      </c>
      <c r="S37" s="77" t="str">
        <f t="shared" ref="S37:BH37" si="74">IF(S$5&lt;$G37,"",IF(S$5=$G37,$J37,IF(AND(S$5&gt;$G37,S$5&lt;=$G37+$L37),R37+$K37,IF(AND(S$5&gt;$G37,S$5&lt;=$G37+$L37+$O37),R37+$P37,R37))))</f>
        <v/>
      </c>
      <c r="T37" s="77" t="str">
        <f t="shared" si="74"/>
        <v/>
      </c>
      <c r="U37" s="77" t="str">
        <f t="shared" si="74"/>
        <v/>
      </c>
      <c r="V37" s="77" t="str">
        <f t="shared" si="74"/>
        <v/>
      </c>
      <c r="W37" s="77" t="str">
        <f t="shared" si="74"/>
        <v/>
      </c>
      <c r="X37" s="77" t="str">
        <f t="shared" si="74"/>
        <v/>
      </c>
      <c r="Y37" s="77" t="str">
        <f t="shared" si="74"/>
        <v/>
      </c>
      <c r="Z37" s="77" t="str">
        <f t="shared" si="74"/>
        <v/>
      </c>
      <c r="AA37" s="77" t="str">
        <f t="shared" si="74"/>
        <v/>
      </c>
      <c r="AB37" s="77" t="str">
        <f t="shared" si="74"/>
        <v/>
      </c>
      <c r="AC37" s="77" t="str">
        <f t="shared" si="74"/>
        <v/>
      </c>
      <c r="AD37" s="77" t="str">
        <f t="shared" si="74"/>
        <v/>
      </c>
      <c r="AE37" s="77" t="str">
        <f t="shared" si="74"/>
        <v/>
      </c>
      <c r="AF37" s="77" t="str">
        <f t="shared" si="74"/>
        <v/>
      </c>
      <c r="AG37" s="77" t="str">
        <f t="shared" si="74"/>
        <v/>
      </c>
      <c r="AH37" s="77" t="str">
        <f t="shared" si="74"/>
        <v/>
      </c>
      <c r="AI37" s="77" t="str">
        <f t="shared" si="74"/>
        <v/>
      </c>
      <c r="AJ37" s="77" t="str">
        <f t="shared" si="74"/>
        <v/>
      </c>
      <c r="AK37" s="77" t="str">
        <f t="shared" si="74"/>
        <v/>
      </c>
      <c r="AL37" s="77" t="str">
        <f t="shared" si="74"/>
        <v/>
      </c>
      <c r="AM37" s="77" t="str">
        <f t="shared" si="74"/>
        <v/>
      </c>
      <c r="AN37" s="77" t="str">
        <f t="shared" si="74"/>
        <v/>
      </c>
      <c r="AO37" s="77" t="str">
        <f t="shared" si="74"/>
        <v/>
      </c>
      <c r="AP37" s="77" t="str">
        <f t="shared" si="74"/>
        <v/>
      </c>
      <c r="AQ37" s="77" t="str">
        <f t="shared" si="74"/>
        <v/>
      </c>
      <c r="AR37" s="77" t="str">
        <f t="shared" si="74"/>
        <v/>
      </c>
      <c r="AS37" s="77" t="str">
        <f t="shared" si="74"/>
        <v/>
      </c>
      <c r="AT37" s="77" t="str">
        <f t="shared" si="74"/>
        <v/>
      </c>
      <c r="AU37" s="77" t="str">
        <f t="shared" si="74"/>
        <v/>
      </c>
      <c r="AV37" s="77" t="str">
        <f t="shared" si="74"/>
        <v/>
      </c>
      <c r="AW37" s="77" t="str">
        <f t="shared" si="74"/>
        <v/>
      </c>
      <c r="AX37" s="77" t="str">
        <f t="shared" si="74"/>
        <v/>
      </c>
      <c r="AY37" s="77" t="str">
        <f t="shared" si="74"/>
        <v/>
      </c>
      <c r="AZ37" s="77" t="str">
        <f t="shared" si="74"/>
        <v/>
      </c>
      <c r="BA37" s="77" t="str">
        <f t="shared" si="74"/>
        <v/>
      </c>
      <c r="BB37" s="77" t="str">
        <f t="shared" si="74"/>
        <v/>
      </c>
      <c r="BC37" s="77" t="str">
        <f t="shared" si="74"/>
        <v/>
      </c>
      <c r="BD37" s="77" t="str">
        <f t="shared" si="74"/>
        <v/>
      </c>
      <c r="BE37" s="77" t="str">
        <f t="shared" si="74"/>
        <v/>
      </c>
      <c r="BF37" s="77" t="str">
        <f t="shared" si="74"/>
        <v/>
      </c>
      <c r="BG37" s="77" t="str">
        <f t="shared" si="74"/>
        <v/>
      </c>
      <c r="BH37" s="77" t="str">
        <f t="shared" si="74"/>
        <v/>
      </c>
    </row>
    <row r="38" spans="1:60" ht="20.100000000000001" customHeight="1" thickBot="1">
      <c r="A38" s="365" t="str">
        <f>IF($B38=0,"",SUM($B$6:B38))</f>
        <v/>
      </c>
      <c r="B38" s="365">
        <f t="shared" si="1"/>
        <v>0</v>
      </c>
      <c r="C38" s="365" t="str">
        <f t="shared" si="2"/>
        <v/>
      </c>
      <c r="D38" s="363"/>
      <c r="E38" s="354" t="str">
        <f>IF('2.モデル基本給の設計'!$C39="","",'2.モデル基本給の設計'!$C39)</f>
        <v/>
      </c>
      <c r="F38" s="355" t="str">
        <f>IF('2.モデル基本給の設計'!$D39="","",'2.モデル基本給の設計'!$D39)</f>
        <v/>
      </c>
      <c r="G38" s="360" t="str">
        <f>IF('2.モデル基本給の設計'!$E39="","",'2.モデル基本給の設計'!$E39)</f>
        <v/>
      </c>
      <c r="H38" s="83"/>
      <c r="I38" s="86" t="str">
        <f>IF($E38="","",$I$35)</f>
        <v/>
      </c>
      <c r="J38" s="83" t="str">
        <f t="shared" si="49"/>
        <v/>
      </c>
      <c r="K38" s="83" t="str">
        <f>IF(E38="","",$K$34)</f>
        <v/>
      </c>
      <c r="L38" s="86" t="str">
        <f>IF(E38="","",$L$34)</f>
        <v/>
      </c>
      <c r="M38" s="18" t="str">
        <f t="shared" si="28"/>
        <v/>
      </c>
      <c r="N38" s="86" t="str">
        <f t="shared" si="71"/>
        <v/>
      </c>
      <c r="O38" s="15" t="str">
        <f t="shared" si="24"/>
        <v/>
      </c>
      <c r="P38" s="361" t="str">
        <f t="shared" si="25"/>
        <v/>
      </c>
      <c r="Q38" s="371" t="str">
        <f>IF(E38="","",M38+O38*P38)</f>
        <v/>
      </c>
      <c r="R38" s="354" t="str">
        <f t="shared" si="7"/>
        <v/>
      </c>
      <c r="S38" s="77" t="str">
        <f t="shared" ref="S38:BH38" si="75">IF(S$5&lt;$G38,"",IF(S$5=$G38,$J38,IF(AND(S$5&gt;$G38,S$5&lt;=$G38+$L38),R38+$K38,IF(AND(S$5&gt;$G38,S$5&lt;=$G38+$L38+$O38),R38+$P38,R38))))</f>
        <v/>
      </c>
      <c r="T38" s="77" t="str">
        <f t="shared" si="75"/>
        <v/>
      </c>
      <c r="U38" s="77" t="str">
        <f t="shared" si="75"/>
        <v/>
      </c>
      <c r="V38" s="77" t="str">
        <f t="shared" si="75"/>
        <v/>
      </c>
      <c r="W38" s="77" t="str">
        <f t="shared" si="75"/>
        <v/>
      </c>
      <c r="X38" s="77" t="str">
        <f t="shared" si="75"/>
        <v/>
      </c>
      <c r="Y38" s="77" t="str">
        <f t="shared" si="75"/>
        <v/>
      </c>
      <c r="Z38" s="77" t="str">
        <f t="shared" si="75"/>
        <v/>
      </c>
      <c r="AA38" s="77" t="str">
        <f t="shared" si="75"/>
        <v/>
      </c>
      <c r="AB38" s="77" t="str">
        <f t="shared" si="75"/>
        <v/>
      </c>
      <c r="AC38" s="77" t="str">
        <f t="shared" si="75"/>
        <v/>
      </c>
      <c r="AD38" s="77" t="str">
        <f t="shared" si="75"/>
        <v/>
      </c>
      <c r="AE38" s="77" t="str">
        <f t="shared" si="75"/>
        <v/>
      </c>
      <c r="AF38" s="77" t="str">
        <f t="shared" si="75"/>
        <v/>
      </c>
      <c r="AG38" s="77" t="str">
        <f t="shared" si="75"/>
        <v/>
      </c>
      <c r="AH38" s="77" t="str">
        <f t="shared" si="75"/>
        <v/>
      </c>
      <c r="AI38" s="77" t="str">
        <f t="shared" si="75"/>
        <v/>
      </c>
      <c r="AJ38" s="77" t="str">
        <f t="shared" si="75"/>
        <v/>
      </c>
      <c r="AK38" s="77" t="str">
        <f t="shared" si="75"/>
        <v/>
      </c>
      <c r="AL38" s="77" t="str">
        <f t="shared" si="75"/>
        <v/>
      </c>
      <c r="AM38" s="77" t="str">
        <f t="shared" si="75"/>
        <v/>
      </c>
      <c r="AN38" s="77" t="str">
        <f t="shared" si="75"/>
        <v/>
      </c>
      <c r="AO38" s="77" t="str">
        <f t="shared" si="75"/>
        <v/>
      </c>
      <c r="AP38" s="77" t="str">
        <f t="shared" si="75"/>
        <v/>
      </c>
      <c r="AQ38" s="77" t="str">
        <f t="shared" si="75"/>
        <v/>
      </c>
      <c r="AR38" s="77" t="str">
        <f t="shared" si="75"/>
        <v/>
      </c>
      <c r="AS38" s="77" t="str">
        <f t="shared" si="75"/>
        <v/>
      </c>
      <c r="AT38" s="77" t="str">
        <f t="shared" si="75"/>
        <v/>
      </c>
      <c r="AU38" s="77" t="str">
        <f t="shared" si="75"/>
        <v/>
      </c>
      <c r="AV38" s="77" t="str">
        <f t="shared" si="75"/>
        <v/>
      </c>
      <c r="AW38" s="77" t="str">
        <f t="shared" si="75"/>
        <v/>
      </c>
      <c r="AX38" s="77" t="str">
        <f t="shared" si="75"/>
        <v/>
      </c>
      <c r="AY38" s="77" t="str">
        <f t="shared" si="75"/>
        <v/>
      </c>
      <c r="AZ38" s="77" t="str">
        <f t="shared" si="75"/>
        <v/>
      </c>
      <c r="BA38" s="77" t="str">
        <f t="shared" si="75"/>
        <v/>
      </c>
      <c r="BB38" s="77" t="str">
        <f t="shared" si="75"/>
        <v/>
      </c>
      <c r="BC38" s="77" t="str">
        <f t="shared" si="75"/>
        <v/>
      </c>
      <c r="BD38" s="77" t="str">
        <f t="shared" si="75"/>
        <v/>
      </c>
      <c r="BE38" s="77" t="str">
        <f t="shared" si="75"/>
        <v/>
      </c>
      <c r="BF38" s="77" t="str">
        <f t="shared" si="75"/>
        <v/>
      </c>
      <c r="BG38" s="77" t="str">
        <f t="shared" si="75"/>
        <v/>
      </c>
      <c r="BH38" s="77" t="str">
        <f t="shared" si="75"/>
        <v/>
      </c>
    </row>
    <row r="39" spans="1:60" ht="27.75" customHeight="1">
      <c r="C39" s="366"/>
      <c r="P39" s="372" t="s">
        <v>221</v>
      </c>
      <c r="R39" s="372" t="s">
        <v>250</v>
      </c>
      <c r="S39" s="88">
        <f>VLOOKUP(S$5,'10.標準生計費データ'!$B$8:$E$55,3)</f>
        <v>141800</v>
      </c>
      <c r="T39" s="88">
        <f>VLOOKUP(T$5,'10.標準生計費データ'!$B$8:$E$55,3)</f>
        <v>143520</v>
      </c>
      <c r="U39" s="88">
        <f>VLOOKUP(U$5,'10.標準生計費データ'!$B$8:$E$55,3)</f>
        <v>145360</v>
      </c>
      <c r="V39" s="88">
        <f>VLOOKUP(V$5,'10.標準生計費データ'!$B$8:$E$55,3)</f>
        <v>147090</v>
      </c>
      <c r="W39" s="88">
        <f>VLOOKUP(W$5,'10.標準生計費データ'!$B$8:$E$55,3)</f>
        <v>148920</v>
      </c>
      <c r="X39" s="88">
        <f>VLOOKUP(X$5,'10.標準生計費データ'!$B$8:$E$55,3)</f>
        <v>150770</v>
      </c>
      <c r="Y39" s="88">
        <f>VLOOKUP(Y$5,'10.標準生計費データ'!$B$8:$E$55,3)</f>
        <v>152610</v>
      </c>
      <c r="Z39" s="88">
        <f>VLOOKUP(Z$5,'10.標準生計費データ'!$B$8:$E$55,3)</f>
        <v>154460</v>
      </c>
      <c r="AA39" s="88">
        <f>VLOOKUP(AA$5,'10.標準生計費データ'!$B$8:$E$55,3)</f>
        <v>156170</v>
      </c>
      <c r="AB39" s="88">
        <f>VLOOKUP(AB$5,'10.標準生計費データ'!$B$8:$E$55,3)</f>
        <v>158020</v>
      </c>
      <c r="AC39" s="88">
        <f>VLOOKUP(AC$5,'10.標準生計費データ'!$B$8:$E$55,3)</f>
        <v>159740</v>
      </c>
      <c r="AD39" s="88">
        <f>VLOOKUP(AD$5,'10.標準生計費データ'!$B$8:$E$55,3)</f>
        <v>176200</v>
      </c>
      <c r="AE39" s="88">
        <f>VLOOKUP(AE$5,'10.標準生計費データ'!$B$8:$E$55,3)</f>
        <v>194260</v>
      </c>
      <c r="AF39" s="88">
        <f>VLOOKUP(AF$5,'10.標準生計費データ'!$B$8:$E$55,3)</f>
        <v>212820</v>
      </c>
      <c r="AG39" s="88">
        <f>VLOOKUP(AG$5,'10.標準生計費データ'!$B$8:$E$55,3)</f>
        <v>231740</v>
      </c>
      <c r="AH39" s="88">
        <f>VLOOKUP(AH$5,'10.標準生計費データ'!$B$8:$E$55,3)</f>
        <v>251030</v>
      </c>
      <c r="AI39" s="88">
        <f>VLOOKUP(AI$5,'10.標準生計費データ'!$B$8:$E$55,3)</f>
        <v>256310</v>
      </c>
      <c r="AJ39" s="88">
        <f>VLOOKUP(AJ$5,'10.標準生計費データ'!$B$8:$E$55,3)</f>
        <v>260620</v>
      </c>
      <c r="AK39" s="88">
        <f>VLOOKUP(AK$5,'10.標準生計費データ'!$B$8:$E$55,3)</f>
        <v>264670</v>
      </c>
      <c r="AL39" s="88">
        <f>VLOOKUP(AL$5,'10.標準生計費データ'!$B$8:$E$55,3)</f>
        <v>269830</v>
      </c>
      <c r="AM39" s="88">
        <f>VLOOKUP(AM$5,'10.標準生計費データ'!$B$8:$E$55,3)</f>
        <v>274750</v>
      </c>
      <c r="AN39" s="88">
        <f>VLOOKUP(AN$5,'10.標準生計費データ'!$B$8:$E$55,3)</f>
        <v>279530</v>
      </c>
      <c r="AO39" s="88">
        <f>VLOOKUP(AO$5,'10.標準生計費データ'!$B$8:$E$55,3)</f>
        <v>284450</v>
      </c>
      <c r="AP39" s="88">
        <f>VLOOKUP(AP$5,'10.標準生計費データ'!$B$8:$E$55,3)</f>
        <v>289250</v>
      </c>
      <c r="AQ39" s="88">
        <f>VLOOKUP(AQ$5,'10.標準生計費データ'!$B$8:$E$55,3)</f>
        <v>294900</v>
      </c>
      <c r="AR39" s="88">
        <f>VLOOKUP(AR$5,'10.標準生計費データ'!$B$8:$E$55,3)</f>
        <v>300910</v>
      </c>
      <c r="AS39" s="88">
        <f>VLOOKUP(AS$5,'10.標準生計費データ'!$B$8:$E$55,3)</f>
        <v>307300</v>
      </c>
      <c r="AT39" s="88">
        <f>VLOOKUP(AT$5,'10.標準生計費データ'!$B$8:$E$55,3)</f>
        <v>314670</v>
      </c>
      <c r="AU39" s="88">
        <f>VLOOKUP(AU$5,'10.標準生計費データ'!$B$8:$E$55,3)</f>
        <v>322420</v>
      </c>
      <c r="AV39" s="88">
        <f>VLOOKUP(AV$5,'10.標準生計費データ'!$B$8:$E$55,3)</f>
        <v>330530</v>
      </c>
      <c r="AW39" s="88">
        <f>VLOOKUP(AW$5,'10.標準生計費データ'!$B$8:$E$55,3)</f>
        <v>338630</v>
      </c>
      <c r="AX39" s="88">
        <f>VLOOKUP(AX$5,'10.標準生計費データ'!$B$8:$E$55,3)</f>
        <v>346750</v>
      </c>
      <c r="AY39" s="88">
        <f>VLOOKUP(AY$5,'10.標準生計費データ'!$B$8:$E$55,3)</f>
        <v>354610</v>
      </c>
      <c r="AZ39" s="88">
        <f>VLOOKUP(AZ$5,'10.標準生計費データ'!$B$8:$E$55,3)</f>
        <v>361620</v>
      </c>
      <c r="BA39" s="88">
        <f>VLOOKUP(BA$5,'10.標準生計費データ'!$B$8:$E$55,3)</f>
        <v>366650</v>
      </c>
      <c r="BB39" s="88">
        <f>VLOOKUP(BB$5,'10.標準生計費データ'!$B$8:$E$55,3)</f>
        <v>365670</v>
      </c>
      <c r="BC39" s="88">
        <f>VLOOKUP(BC$5,'10.標準生計費データ'!$B$8:$E$55,3)</f>
        <v>363820</v>
      </c>
      <c r="BD39" s="88">
        <f>VLOOKUP(BD$5,'10.標準生計費データ'!$B$8:$E$55,3)</f>
        <v>348720</v>
      </c>
      <c r="BE39" s="88">
        <f>VLOOKUP(BE$5,'10.標準生計費データ'!$B$8:$E$55,3)</f>
        <v>332490</v>
      </c>
      <c r="BF39" s="88">
        <f>VLOOKUP(BF$5,'10.標準生計費データ'!$B$8:$E$55,3)</f>
        <v>315540</v>
      </c>
      <c r="BG39" s="88">
        <f>VLOOKUP(BG$5,'10.標準生計費データ'!$B$8:$E$55,3)</f>
        <v>301780</v>
      </c>
      <c r="BH39" s="88">
        <f>VLOOKUP(BH$5,'10.標準生計費データ'!$B$8:$E$55,3)</f>
        <v>288380</v>
      </c>
    </row>
    <row r="40" spans="1:60" ht="32.25" customHeight="1">
      <c r="P40" s="372" t="s">
        <v>222</v>
      </c>
      <c r="R40" s="372" t="s">
        <v>251</v>
      </c>
      <c r="S40" s="88">
        <f>VLOOKUP(S$5,'10.標準生計費データ'!$B$8:$E$55,4)</f>
        <v>113440</v>
      </c>
      <c r="T40" s="88">
        <f>VLOOKUP(T$5,'10.標準生計費データ'!$B$8:$E$55,4)</f>
        <v>114816</v>
      </c>
      <c r="U40" s="88">
        <f>VLOOKUP(U$5,'10.標準生計費データ'!$B$8:$E$55,4)</f>
        <v>116288</v>
      </c>
      <c r="V40" s="88">
        <f>VLOOKUP(V$5,'10.標準生計費データ'!$B$8:$E$55,4)</f>
        <v>117672</v>
      </c>
      <c r="W40" s="88">
        <f>VLOOKUP(W$5,'10.標準生計費データ'!$B$8:$E$55,4)</f>
        <v>119136</v>
      </c>
      <c r="X40" s="88">
        <f>VLOOKUP(X$5,'10.標準生計費データ'!$B$8:$E$55,4)</f>
        <v>120616</v>
      </c>
      <c r="Y40" s="88">
        <f>VLOOKUP(Y$5,'10.標準生計費データ'!$B$8:$E$55,4)</f>
        <v>122088</v>
      </c>
      <c r="Z40" s="88">
        <f>VLOOKUP(Z$5,'10.標準生計費データ'!$B$8:$E$55,4)</f>
        <v>123568</v>
      </c>
      <c r="AA40" s="88">
        <f>VLOOKUP(AA$5,'10.標準生計費データ'!$B$8:$E$55,4)</f>
        <v>124936</v>
      </c>
      <c r="AB40" s="88">
        <f>VLOOKUP(AB$5,'10.標準生計費データ'!$B$8:$E$55,4)</f>
        <v>126416</v>
      </c>
      <c r="AC40" s="88">
        <f>VLOOKUP(AC$5,'10.標準生計費データ'!$B$8:$E$55,4)</f>
        <v>127792</v>
      </c>
      <c r="AD40" s="88">
        <f>VLOOKUP(AD$5,'10.標準生計費データ'!$B$8:$E$55,4)</f>
        <v>140960</v>
      </c>
      <c r="AE40" s="88">
        <f>VLOOKUP(AE$5,'10.標準生計費データ'!$B$8:$E$55,4)</f>
        <v>155408</v>
      </c>
      <c r="AF40" s="88">
        <f>VLOOKUP(AF$5,'10.標準生計費データ'!$B$8:$E$55,4)</f>
        <v>170256</v>
      </c>
      <c r="AG40" s="88">
        <f>VLOOKUP(AG$5,'10.標準生計費データ'!$B$8:$E$55,4)</f>
        <v>185392</v>
      </c>
      <c r="AH40" s="88">
        <f>VLOOKUP(AH$5,'10.標準生計費データ'!$B$8:$E$55,4)</f>
        <v>200824</v>
      </c>
      <c r="AI40" s="88">
        <f>VLOOKUP(AI$5,'10.標準生計費データ'!$B$8:$E$55,4)</f>
        <v>205048</v>
      </c>
      <c r="AJ40" s="88">
        <f>VLOOKUP(AJ$5,'10.標準生計費データ'!$B$8:$E$55,4)</f>
        <v>208496</v>
      </c>
      <c r="AK40" s="88">
        <f>VLOOKUP(AK$5,'10.標準生計費データ'!$B$8:$E$55,4)</f>
        <v>211736</v>
      </c>
      <c r="AL40" s="88">
        <f>VLOOKUP(AL$5,'10.標準生計費データ'!$B$8:$E$55,4)</f>
        <v>215864</v>
      </c>
      <c r="AM40" s="88">
        <f>VLOOKUP(AM$5,'10.標準生計費データ'!$B$8:$E$55,4)</f>
        <v>219800</v>
      </c>
      <c r="AN40" s="88">
        <f>VLOOKUP(AN$5,'10.標準生計費データ'!$B$8:$E$55,4)</f>
        <v>223624</v>
      </c>
      <c r="AO40" s="88">
        <f>VLOOKUP(AO$5,'10.標準生計費データ'!$B$8:$E$55,4)</f>
        <v>227560</v>
      </c>
      <c r="AP40" s="88">
        <f>VLOOKUP(AP$5,'10.標準生計費データ'!$B$8:$E$55,4)</f>
        <v>231400</v>
      </c>
      <c r="AQ40" s="88">
        <f>VLOOKUP(AQ$5,'10.標準生計費データ'!$B$8:$E$55,4)</f>
        <v>235920</v>
      </c>
      <c r="AR40" s="88">
        <f>VLOOKUP(AR$5,'10.標準生計費データ'!$B$8:$E$55,4)</f>
        <v>240728</v>
      </c>
      <c r="AS40" s="88">
        <f>VLOOKUP(AS$5,'10.標準生計費データ'!$B$8:$E$55,4)</f>
        <v>245840</v>
      </c>
      <c r="AT40" s="88">
        <f>VLOOKUP(AT$5,'10.標準生計費データ'!$B$8:$E$55,4)</f>
        <v>251736</v>
      </c>
      <c r="AU40" s="88">
        <f>VLOOKUP(AU$5,'10.標準生計費データ'!$B$8:$E$55,4)</f>
        <v>257936</v>
      </c>
      <c r="AV40" s="88">
        <f>VLOOKUP(AV$5,'10.標準生計費データ'!$B$8:$E$55,4)</f>
        <v>264424</v>
      </c>
      <c r="AW40" s="88">
        <f>VLOOKUP(AW$5,'10.標準生計費データ'!$B$8:$E$55,4)</f>
        <v>270904</v>
      </c>
      <c r="AX40" s="88">
        <f>VLOOKUP(AX$5,'10.標準生計費データ'!$B$8:$E$55,4)</f>
        <v>277400</v>
      </c>
      <c r="AY40" s="88">
        <f>VLOOKUP(AY$5,'10.標準生計費データ'!$B$8:$E$55,4)</f>
        <v>283688</v>
      </c>
      <c r="AZ40" s="88">
        <f>VLOOKUP(AZ$5,'10.標準生計費データ'!$B$8:$E$55,4)</f>
        <v>289296</v>
      </c>
      <c r="BA40" s="88">
        <f>VLOOKUP(BA$5,'10.標準生計費データ'!$B$8:$E$55,4)</f>
        <v>293320</v>
      </c>
      <c r="BB40" s="88">
        <f>VLOOKUP(BB$5,'10.標準生計費データ'!$B$8:$E$55,4)</f>
        <v>292536</v>
      </c>
      <c r="BC40" s="88">
        <f>VLOOKUP(BC$5,'10.標準生計費データ'!$B$8:$E$55,4)</f>
        <v>291056</v>
      </c>
      <c r="BD40" s="88">
        <f>VLOOKUP(BD$5,'10.標準生計費データ'!$B$8:$E$55,4)</f>
        <v>278976</v>
      </c>
      <c r="BE40" s="88">
        <f>VLOOKUP(BE$5,'10.標準生計費データ'!$B$8:$E$55,4)</f>
        <v>265992</v>
      </c>
      <c r="BF40" s="88">
        <f>VLOOKUP(BF$5,'10.標準生計費データ'!$B$8:$E$55,4)</f>
        <v>252432</v>
      </c>
      <c r="BG40" s="88">
        <f>VLOOKUP(BG$5,'10.標準生計費データ'!$B$8:$E$55,4)</f>
        <v>241424</v>
      </c>
      <c r="BH40" s="88">
        <f>VLOOKUP(BH$5,'10.標準生計費データ'!$B$8:$E$55,4)</f>
        <v>230704</v>
      </c>
    </row>
  </sheetData>
  <sheetProtection algorithmName="SHA-512" hashValue="kylra0fx9RBkYqqpUVbTkQyR5e7tBIRBLXrhwUwqGmv9Ulvxf5bxste7fHQp9JmK72qWFLlSVeml/7W3HgzzgQ==" saltValue="Tp5TOFP0IV7Sg+OlBb2Row==" spinCount="100000" sheet="1" objects="1" scenarios="1"/>
  <phoneticPr fontId="6"/>
  <pageMargins left="0.70866141732283472" right="0.70866141732283472" top="0.74803149606299213" bottom="0.74803149606299213" header="0.31496062992125984" footer="0.31496062992125984"/>
  <pageSetup paperSize="9" scale="75"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sheetPr>
  <dimension ref="B1:R56"/>
  <sheetViews>
    <sheetView showGridLines="0" zoomScaleNormal="100" workbookViewId="0">
      <selection activeCell="E2" sqref="E2"/>
    </sheetView>
  </sheetViews>
  <sheetFormatPr defaultColWidth="9" defaultRowHeight="13.2"/>
  <cols>
    <col min="1" max="1" width="2.88671875" style="2" customWidth="1"/>
    <col min="2" max="2" width="7.6640625" style="98" customWidth="1"/>
    <col min="3" max="3" width="9.6640625" style="99" customWidth="1"/>
    <col min="4" max="4" width="9.6640625" style="100" customWidth="1"/>
    <col min="5" max="5" width="10.21875" style="101" customWidth="1"/>
    <col min="6" max="6" width="12" style="2" customWidth="1"/>
    <col min="7" max="7" width="14.33203125" style="2" customWidth="1"/>
    <col min="8" max="8" width="23" style="2" customWidth="1"/>
    <col min="9" max="9" width="3.88671875" style="2" customWidth="1"/>
    <col min="10" max="12" width="12" style="2" customWidth="1"/>
    <col min="13" max="13" width="3.88671875" style="2" customWidth="1"/>
    <col min="14" max="15" width="14.6640625" style="2" customWidth="1"/>
    <col min="16" max="16" width="5.109375" style="2" customWidth="1"/>
    <col min="17" max="18" width="18.109375" style="2" customWidth="1"/>
    <col min="19" max="16384" width="9" style="2"/>
  </cols>
  <sheetData>
    <row r="1" spans="2:18" ht="28.5" customHeight="1">
      <c r="F1" s="102"/>
      <c r="J1" s="102"/>
      <c r="L1" s="102"/>
    </row>
    <row r="2" spans="2:18" ht="24" customHeight="1">
      <c r="B2" s="23" t="s">
        <v>253</v>
      </c>
      <c r="F2" s="103" t="s">
        <v>175</v>
      </c>
      <c r="J2" s="103" t="s">
        <v>176</v>
      </c>
      <c r="N2" s="103" t="s">
        <v>177</v>
      </c>
      <c r="Q2" s="104" t="s">
        <v>134</v>
      </c>
    </row>
    <row r="3" spans="2:18" ht="19.5" customHeight="1" thickBot="1">
      <c r="C3" s="100"/>
      <c r="D3" s="105"/>
      <c r="F3" s="106" t="s">
        <v>115</v>
      </c>
      <c r="K3" s="100"/>
      <c r="L3" s="100"/>
      <c r="N3" s="2" t="s">
        <v>125</v>
      </c>
      <c r="Q3" s="510" t="s">
        <v>133</v>
      </c>
      <c r="R3" s="510"/>
    </row>
    <row r="4" spans="2:18" ht="30.75" customHeight="1" thickBot="1">
      <c r="C4" s="100"/>
      <c r="D4" s="105"/>
      <c r="E4" s="515" t="s">
        <v>145</v>
      </c>
      <c r="F4" s="515"/>
      <c r="G4" s="516"/>
      <c r="H4" s="138">
        <v>1</v>
      </c>
      <c r="I4" s="107"/>
      <c r="J4" s="517" t="s">
        <v>182</v>
      </c>
      <c r="K4" s="518"/>
      <c r="L4" s="139">
        <v>173</v>
      </c>
      <c r="M4" s="107"/>
      <c r="N4" s="108" t="s">
        <v>128</v>
      </c>
      <c r="O4" s="138">
        <v>1</v>
      </c>
      <c r="P4" s="109"/>
      <c r="Q4" s="511"/>
      <c r="R4" s="511"/>
    </row>
    <row r="5" spans="2:18" ht="77.25" customHeight="1">
      <c r="B5" s="110"/>
      <c r="C5" s="398"/>
      <c r="D5" s="111" t="s">
        <v>113</v>
      </c>
      <c r="E5" s="112" t="s">
        <v>124</v>
      </c>
      <c r="F5" s="506" t="s">
        <v>178</v>
      </c>
      <c r="G5" s="507"/>
      <c r="H5" s="397" t="s">
        <v>179</v>
      </c>
      <c r="I5" s="113"/>
      <c r="J5" s="504" t="s">
        <v>180</v>
      </c>
      <c r="K5" s="504"/>
      <c r="L5" s="505"/>
      <c r="M5" s="114"/>
      <c r="N5" s="115" t="s">
        <v>158</v>
      </c>
      <c r="O5" s="116" t="s">
        <v>153</v>
      </c>
      <c r="P5" s="117"/>
      <c r="Q5" s="118" t="s">
        <v>127</v>
      </c>
      <c r="R5" s="118" t="s">
        <v>117</v>
      </c>
    </row>
    <row r="6" spans="2:18" ht="30.75" customHeight="1" thickBot="1">
      <c r="B6" s="399" t="s">
        <v>92</v>
      </c>
      <c r="C6" s="119" t="s">
        <v>84</v>
      </c>
      <c r="D6" s="120">
        <v>0</v>
      </c>
      <c r="E6" s="112" t="s">
        <v>124</v>
      </c>
      <c r="F6" s="121" t="s">
        <v>86</v>
      </c>
      <c r="G6" s="112" t="s">
        <v>116</v>
      </c>
      <c r="H6" s="121" t="s">
        <v>129</v>
      </c>
      <c r="I6" s="98"/>
      <c r="J6" s="121" t="s">
        <v>86</v>
      </c>
      <c r="K6" s="112" t="s">
        <v>87</v>
      </c>
      <c r="L6" s="112" t="s">
        <v>88</v>
      </c>
      <c r="M6" s="98"/>
      <c r="N6" s="122">
        <v>1</v>
      </c>
      <c r="O6" s="122">
        <v>2</v>
      </c>
      <c r="P6" s="29"/>
      <c r="Q6" s="416" t="s">
        <v>118</v>
      </c>
      <c r="R6" s="417"/>
    </row>
    <row r="7" spans="2:18" ht="21" customHeight="1">
      <c r="B7" s="123">
        <v>18</v>
      </c>
      <c r="C7" s="124" t="str">
        <f>IF($B7="","",IFERROR(VLOOKUP($B7,'3.サラリースケール'!$C$6:$Q$38,3,0),$C6))</f>
        <v>J-1</v>
      </c>
      <c r="D7" s="124">
        <f>IF($B7="","",IF($C6=$C7,$D6+1,1))</f>
        <v>1</v>
      </c>
      <c r="E7" s="125">
        <f>IF($C7="","",INDEX('3.サラリースケール'!$R$5:$BH$38,MATCH('5.手当・賞与配分の設計'!C7,'3.サラリースケール'!$R$5:$R$38,0),MATCH('5.手当・賞与配分の設計'!$B7,'3.サラリースケール'!$R$5:$BH$5,0)))</f>
        <v>188400</v>
      </c>
      <c r="F7" s="132">
        <v>0</v>
      </c>
      <c r="G7" s="126">
        <f>IF($C7="","",IF($C7=$C6,$G6,ROUNDUP($E7*$F7,-2)))</f>
        <v>0</v>
      </c>
      <c r="H7" s="134">
        <v>0</v>
      </c>
      <c r="I7" s="127"/>
      <c r="J7" s="132">
        <v>0.1</v>
      </c>
      <c r="K7" s="128">
        <f>IF($C7="","",IF($L$4="",0,$E7*$J7))</f>
        <v>18840</v>
      </c>
      <c r="L7" s="88">
        <f>IF($C7="","",IF($L$4="",0,ROUNDDOWN($K7/(($E7+$G7)/$L$4*1.25),0)))</f>
        <v>13</v>
      </c>
      <c r="M7" s="127"/>
      <c r="N7" s="109"/>
      <c r="O7" s="109"/>
      <c r="P7" s="129"/>
      <c r="Q7" s="416" t="s">
        <v>119</v>
      </c>
      <c r="R7" s="417"/>
    </row>
    <row r="8" spans="2:18" ht="21" customHeight="1">
      <c r="B8" s="123">
        <v>19</v>
      </c>
      <c r="C8" s="124" t="str">
        <f>IF($B8="","",IFERROR(VLOOKUP($B8,'3.サラリースケール'!$C$6:$Q$38,3,0),$C7))</f>
        <v>J-2</v>
      </c>
      <c r="D8" s="124">
        <f t="shared" ref="D8:D48" si="0">IF($B8="","",IF($C7=$C8,$D7+1,1))</f>
        <v>1</v>
      </c>
      <c r="E8" s="125">
        <f>IF($C8="","",INDEX('3.サラリースケール'!$R$5:$BH$38,MATCH('5.手当・賞与配分の設計'!C8,'3.サラリースケール'!$R$5:$R$38,0),MATCH('5.手当・賞与配分の設計'!$B8,'3.サラリースケール'!$R$5:$BH$5,0)))</f>
        <v>199300</v>
      </c>
      <c r="F8" s="133">
        <v>0</v>
      </c>
      <c r="G8" s="126">
        <f t="shared" ref="G8:G48" si="1">IF($C8="","",IF($C8=$C7,$G7,ROUNDUP($E8*$F8,-2)))</f>
        <v>0</v>
      </c>
      <c r="H8" s="135">
        <v>0</v>
      </c>
      <c r="I8" s="127"/>
      <c r="J8" s="133">
        <v>0.1</v>
      </c>
      <c r="K8" s="128">
        <f t="shared" ref="K8:K48" si="2">IF($C8="","",IF($L$4="",0,$E8*$J8))</f>
        <v>19930</v>
      </c>
      <c r="L8" s="88">
        <f t="shared" ref="L8:L48" si="3">IF($C8="","",IF($L$4="",0,ROUNDDOWN($K8/(($E8+$G8)/$L$4*1.25),0)))</f>
        <v>13</v>
      </c>
      <c r="M8" s="127"/>
      <c r="N8" s="512" t="s">
        <v>126</v>
      </c>
      <c r="O8" s="512"/>
      <c r="P8" s="130"/>
      <c r="Q8" s="416" t="s">
        <v>120</v>
      </c>
      <c r="R8" s="417"/>
    </row>
    <row r="9" spans="2:18" ht="21" customHeight="1">
      <c r="B9" s="123">
        <v>20</v>
      </c>
      <c r="C9" s="124" t="str">
        <f>IF($B9="","",IFERROR(VLOOKUP($B9,'3.サラリースケール'!$C$6:$Q$38,3,0),$C8))</f>
        <v>J-3</v>
      </c>
      <c r="D9" s="124">
        <f t="shared" si="0"/>
        <v>1</v>
      </c>
      <c r="E9" s="125">
        <f>IF($C9="","",INDEX('3.サラリースケール'!$R$5:$BH$38,MATCH('5.手当・賞与配分の設計'!C9,'3.サラリースケール'!$R$5:$R$38,0),MATCH('5.手当・賞与配分の設計'!$B9,'3.サラリースケール'!$R$5:$BH$5,0)))</f>
        <v>210200</v>
      </c>
      <c r="F9" s="133">
        <v>0</v>
      </c>
      <c r="G9" s="126">
        <f t="shared" si="1"/>
        <v>0</v>
      </c>
      <c r="H9" s="135">
        <v>0</v>
      </c>
      <c r="I9" s="127"/>
      <c r="J9" s="133">
        <v>0.1</v>
      </c>
      <c r="K9" s="128">
        <f t="shared" si="2"/>
        <v>21020</v>
      </c>
      <c r="L9" s="88">
        <f t="shared" si="3"/>
        <v>13</v>
      </c>
      <c r="M9" s="127"/>
      <c r="N9" s="513" t="s">
        <v>103</v>
      </c>
      <c r="O9" s="508" t="s">
        <v>104</v>
      </c>
      <c r="P9" s="131"/>
      <c r="Q9" s="416" t="s">
        <v>121</v>
      </c>
      <c r="R9" s="417"/>
    </row>
    <row r="10" spans="2:18" ht="21" customHeight="1" thickBot="1">
      <c r="B10" s="123">
        <v>21</v>
      </c>
      <c r="C10" s="124" t="str">
        <f>IF($B10="","",IFERROR(VLOOKUP($B10,'3.サラリースケール'!$C$6:$Q$38,3,0),$C9))</f>
        <v>J-4</v>
      </c>
      <c r="D10" s="124">
        <f t="shared" si="0"/>
        <v>1</v>
      </c>
      <c r="E10" s="125">
        <f>IF($C10="","",INDEX('3.サラリースケール'!$R$5:$BH$38,MATCH('5.手当・賞与配分の設計'!C10,'3.サラリースケール'!$R$5:$R$38,0),MATCH('5.手当・賞与配分の設計'!$B10,'3.サラリースケール'!$R$5:$BH$5,0)))</f>
        <v>221100</v>
      </c>
      <c r="F10" s="133">
        <v>0</v>
      </c>
      <c r="G10" s="126">
        <f t="shared" si="1"/>
        <v>0</v>
      </c>
      <c r="H10" s="135">
        <v>0</v>
      </c>
      <c r="I10" s="127"/>
      <c r="J10" s="133">
        <v>0.1</v>
      </c>
      <c r="K10" s="128">
        <f t="shared" si="2"/>
        <v>22110</v>
      </c>
      <c r="L10" s="88">
        <f t="shared" si="3"/>
        <v>13</v>
      </c>
      <c r="M10" s="127"/>
      <c r="N10" s="509"/>
      <c r="O10" s="514"/>
      <c r="P10" s="131"/>
      <c r="Q10" s="416" t="s">
        <v>122</v>
      </c>
      <c r="R10" s="417"/>
    </row>
    <row r="11" spans="2:18" ht="21" customHeight="1" thickBot="1">
      <c r="B11" s="123">
        <v>22</v>
      </c>
      <c r="C11" s="124" t="str">
        <f>IF($B11="","",IFERROR(VLOOKUP($B11,'3.サラリースケール'!$C$6:$Q$38,3,0),$C10))</f>
        <v>C-1</v>
      </c>
      <c r="D11" s="124">
        <f t="shared" si="0"/>
        <v>1</v>
      </c>
      <c r="E11" s="125">
        <f>IF($C11="","",INDEX('3.サラリースケール'!$R$5:$BH$38,MATCH('5.手当・賞与配分の設計'!C11,'3.サラリースケール'!$R$5:$R$38,0),MATCH('5.手当・賞与配分の設計'!$B11,'3.サラリースケール'!$R$5:$BH$5,0)))</f>
        <v>234100</v>
      </c>
      <c r="F11" s="133">
        <v>0</v>
      </c>
      <c r="G11" s="126">
        <f t="shared" si="1"/>
        <v>0</v>
      </c>
      <c r="H11" s="135">
        <v>0</v>
      </c>
      <c r="I11" s="127"/>
      <c r="J11" s="133">
        <v>0.1</v>
      </c>
      <c r="K11" s="128">
        <f t="shared" si="2"/>
        <v>23410</v>
      </c>
      <c r="L11" s="88">
        <f t="shared" si="3"/>
        <v>13</v>
      </c>
      <c r="M11" s="127"/>
      <c r="N11" s="137">
        <v>2</v>
      </c>
      <c r="O11" s="136">
        <v>2.5</v>
      </c>
      <c r="P11" s="131"/>
      <c r="Q11" s="416" t="s">
        <v>123</v>
      </c>
      <c r="R11" s="417"/>
    </row>
    <row r="12" spans="2:18" ht="21" customHeight="1">
      <c r="B12" s="123">
        <v>23</v>
      </c>
      <c r="C12" s="124" t="str">
        <f>IF($B12="","",IFERROR(VLOOKUP($B12,'3.サラリースケール'!$C$6:$Q$38,3,0),$C11))</f>
        <v>C-2</v>
      </c>
      <c r="D12" s="124">
        <f t="shared" si="0"/>
        <v>1</v>
      </c>
      <c r="E12" s="125">
        <f>IF($C12="","",INDEX('3.サラリースケール'!$R$5:$BH$38,MATCH('5.手当・賞与配分の設計'!C12,'3.サラリースケール'!$R$5:$R$38,0),MATCH('5.手当・賞与配分の設計'!$B12,'3.サラリースケール'!$R$5:$BH$5,0)))</f>
        <v>242000</v>
      </c>
      <c r="F12" s="133">
        <v>0</v>
      </c>
      <c r="G12" s="126">
        <f t="shared" si="1"/>
        <v>0</v>
      </c>
      <c r="H12" s="135">
        <v>0</v>
      </c>
      <c r="I12" s="127"/>
      <c r="J12" s="133">
        <v>0.1</v>
      </c>
      <c r="K12" s="128">
        <f t="shared" si="2"/>
        <v>24200</v>
      </c>
      <c r="L12" s="88">
        <f t="shared" si="3"/>
        <v>13</v>
      </c>
      <c r="M12" s="127"/>
      <c r="O12" s="129"/>
      <c r="P12" s="131"/>
      <c r="Q12" s="416"/>
      <c r="R12" s="417"/>
    </row>
    <row r="13" spans="2:18" ht="21" customHeight="1">
      <c r="B13" s="123">
        <v>24</v>
      </c>
      <c r="C13" s="124" t="str">
        <f>IF($B13="","",IFERROR(VLOOKUP($B13,'3.サラリースケール'!$C$6:$Q$38,3,0),$C12))</f>
        <v>C-3</v>
      </c>
      <c r="D13" s="124">
        <f t="shared" si="0"/>
        <v>1</v>
      </c>
      <c r="E13" s="125">
        <f>IF($C13="","",INDEX('3.サラリースケール'!$R$5:$BH$38,MATCH('5.手当・賞与配分の設計'!C13,'3.サラリースケール'!$R$5:$R$38,0),MATCH('5.手当・賞与配分の設計'!$B13,'3.サラリースケール'!$R$5:$BH$5,0)))</f>
        <v>249900</v>
      </c>
      <c r="F13" s="133">
        <v>0</v>
      </c>
      <c r="G13" s="126">
        <f t="shared" si="1"/>
        <v>0</v>
      </c>
      <c r="H13" s="135">
        <v>0</v>
      </c>
      <c r="I13" s="127"/>
      <c r="J13" s="133">
        <v>0.1</v>
      </c>
      <c r="K13" s="128">
        <f t="shared" si="2"/>
        <v>24990</v>
      </c>
      <c r="L13" s="88">
        <f t="shared" si="3"/>
        <v>13</v>
      </c>
      <c r="M13" s="127"/>
      <c r="N13" s="2" t="s">
        <v>162</v>
      </c>
      <c r="O13" s="129"/>
      <c r="P13" s="131"/>
    </row>
    <row r="14" spans="2:18" ht="21" customHeight="1">
      <c r="B14" s="123">
        <v>25</v>
      </c>
      <c r="C14" s="124" t="str">
        <f>IF($B14="","",IFERROR(VLOOKUP($B14,'3.サラリースケール'!$C$6:$Q$38,3,0),$C13))</f>
        <v>C-4</v>
      </c>
      <c r="D14" s="124">
        <f t="shared" si="0"/>
        <v>1</v>
      </c>
      <c r="E14" s="125">
        <f>IF($C14="","",INDEX('3.サラリースケール'!$R$5:$BH$38,MATCH('5.手当・賞与配分の設計'!C14,'3.サラリースケール'!$R$5:$R$38,0),MATCH('5.手当・賞与配分の設計'!$B14,'3.サラリースケール'!$R$5:$BH$5,0)))</f>
        <v>257800</v>
      </c>
      <c r="F14" s="133">
        <v>0</v>
      </c>
      <c r="G14" s="126">
        <f t="shared" si="1"/>
        <v>0</v>
      </c>
      <c r="H14" s="135">
        <v>0</v>
      </c>
      <c r="I14" s="127"/>
      <c r="J14" s="133">
        <v>0.1</v>
      </c>
      <c r="K14" s="128">
        <f t="shared" si="2"/>
        <v>25780</v>
      </c>
      <c r="L14" s="88">
        <f t="shared" si="3"/>
        <v>13</v>
      </c>
      <c r="M14" s="127"/>
      <c r="N14" s="508" t="s">
        <v>181</v>
      </c>
      <c r="O14" s="508" t="s">
        <v>114</v>
      </c>
      <c r="P14" s="131"/>
    </row>
    <row r="15" spans="2:18" ht="21" customHeight="1" thickBot="1">
      <c r="B15" s="123">
        <v>26</v>
      </c>
      <c r="C15" s="124" t="str">
        <f>IF($B15="","",IFERROR(VLOOKUP($B15,'3.サラリースケール'!$C$6:$Q$38,3,0),$C14))</f>
        <v>L-1</v>
      </c>
      <c r="D15" s="124">
        <f t="shared" si="0"/>
        <v>1</v>
      </c>
      <c r="E15" s="125">
        <f>IF($C15="","",INDEX('3.サラリースケール'!$R$5:$BH$38,MATCH('5.手当・賞与配分の設計'!C15,'3.サラリースケール'!$R$5:$R$38,0),MATCH('5.手当・賞与配分の設計'!$B15,'3.サラリースケール'!$R$5:$BH$5,0)))</f>
        <v>269000</v>
      </c>
      <c r="F15" s="133">
        <v>0.02</v>
      </c>
      <c r="G15" s="126">
        <f t="shared" si="1"/>
        <v>5400</v>
      </c>
      <c r="H15" s="135">
        <v>0</v>
      </c>
      <c r="I15" s="127"/>
      <c r="J15" s="133">
        <v>0.2</v>
      </c>
      <c r="K15" s="128">
        <f t="shared" si="2"/>
        <v>53800</v>
      </c>
      <c r="L15" s="88">
        <f t="shared" si="3"/>
        <v>27</v>
      </c>
      <c r="M15" s="127"/>
      <c r="N15" s="509"/>
      <c r="O15" s="509"/>
      <c r="P15" s="131"/>
    </row>
    <row r="16" spans="2:18" ht="21" customHeight="1">
      <c r="B16" s="123">
        <v>27</v>
      </c>
      <c r="C16" s="124" t="str">
        <f>IF($B16="","",IFERROR(VLOOKUP($B16,'3.サラリースケール'!$C$6:$Q$38,3,0),$C15))</f>
        <v>L-2</v>
      </c>
      <c r="D16" s="124">
        <f t="shared" si="0"/>
        <v>1</v>
      </c>
      <c r="E16" s="125">
        <f>IF($C16="","",INDEX('3.サラリースケール'!$R$5:$BH$38,MATCH('5.手当・賞与配分の設計'!C16,'3.サラリースケール'!$R$5:$R$38,0),MATCH('5.手当・賞与配分の設計'!$B16,'3.サラリースケール'!$R$5:$BH$5,0)))</f>
        <v>277100</v>
      </c>
      <c r="F16" s="133">
        <v>0.02</v>
      </c>
      <c r="G16" s="126">
        <f t="shared" si="1"/>
        <v>5600</v>
      </c>
      <c r="H16" s="135">
        <v>0</v>
      </c>
      <c r="I16" s="127"/>
      <c r="J16" s="133">
        <v>0.2</v>
      </c>
      <c r="K16" s="128">
        <f t="shared" si="2"/>
        <v>55420</v>
      </c>
      <c r="L16" s="88">
        <f t="shared" si="3"/>
        <v>27</v>
      </c>
      <c r="M16" s="127"/>
      <c r="N16" s="410" t="s">
        <v>26</v>
      </c>
      <c r="O16" s="411">
        <v>1.2</v>
      </c>
      <c r="P16" s="131"/>
    </row>
    <row r="17" spans="2:16" ht="21" customHeight="1">
      <c r="B17" s="123">
        <v>28</v>
      </c>
      <c r="C17" s="124" t="str">
        <f>IF($B17="","",IFERROR(VLOOKUP($B17,'3.サラリースケール'!$C$6:$Q$38,3,0),$C16))</f>
        <v>L-3</v>
      </c>
      <c r="D17" s="124">
        <f t="shared" si="0"/>
        <v>1</v>
      </c>
      <c r="E17" s="125">
        <f>IF($C17="","",INDEX('3.サラリースケール'!$R$5:$BH$38,MATCH('5.手当・賞与配分の設計'!C17,'3.サラリースケール'!$R$5:$R$38,0),MATCH('5.手当・賞与配分の設計'!$B17,'3.サラリースケール'!$R$5:$BH$5,0)))</f>
        <v>285200</v>
      </c>
      <c r="F17" s="133">
        <v>0.03</v>
      </c>
      <c r="G17" s="126">
        <f t="shared" si="1"/>
        <v>8600</v>
      </c>
      <c r="H17" s="135">
        <v>0</v>
      </c>
      <c r="I17" s="127"/>
      <c r="J17" s="133">
        <v>0.2</v>
      </c>
      <c r="K17" s="128">
        <f t="shared" si="2"/>
        <v>57040</v>
      </c>
      <c r="L17" s="88">
        <f t="shared" si="3"/>
        <v>26</v>
      </c>
      <c r="M17" s="127"/>
      <c r="N17" s="412" t="s">
        <v>101</v>
      </c>
      <c r="O17" s="413">
        <v>1.1000000000000001</v>
      </c>
      <c r="P17" s="131"/>
    </row>
    <row r="18" spans="2:16" ht="21" customHeight="1">
      <c r="B18" s="123">
        <v>29</v>
      </c>
      <c r="C18" s="124" t="str">
        <f>IF($B18="","",IFERROR(VLOOKUP($B18,'3.サラリースケール'!$C$6:$Q$38,3,0),$C17))</f>
        <v>L-4</v>
      </c>
      <c r="D18" s="124">
        <f t="shared" si="0"/>
        <v>1</v>
      </c>
      <c r="E18" s="125">
        <f>IF($C18="","",INDEX('3.サラリースケール'!$R$5:$BH$38,MATCH('5.手当・賞与配分の設計'!C18,'3.サラリースケール'!$R$5:$R$38,0),MATCH('5.手当・賞与配分の設計'!$B18,'3.サラリースケール'!$R$5:$BH$5,0)))</f>
        <v>293300</v>
      </c>
      <c r="F18" s="133">
        <v>0.03</v>
      </c>
      <c r="G18" s="126">
        <f t="shared" si="1"/>
        <v>8800</v>
      </c>
      <c r="H18" s="135">
        <v>0</v>
      </c>
      <c r="I18" s="127"/>
      <c r="J18" s="133">
        <v>0.2</v>
      </c>
      <c r="K18" s="128">
        <f t="shared" si="2"/>
        <v>58660</v>
      </c>
      <c r="L18" s="88">
        <f t="shared" si="3"/>
        <v>26</v>
      </c>
      <c r="M18" s="127"/>
      <c r="N18" s="412" t="s">
        <v>100</v>
      </c>
      <c r="O18" s="413">
        <v>1</v>
      </c>
      <c r="P18" s="131"/>
    </row>
    <row r="19" spans="2:16" ht="21" customHeight="1">
      <c r="B19" s="123">
        <v>30</v>
      </c>
      <c r="C19" s="124" t="str">
        <f>IF($B19="","",IFERROR(VLOOKUP($B19,'3.サラリースケール'!$C$6:$Q$38,3,0),$C18))</f>
        <v>S-1</v>
      </c>
      <c r="D19" s="124">
        <f t="shared" si="0"/>
        <v>1</v>
      </c>
      <c r="E19" s="125">
        <f>IF($C19="","",INDEX('3.サラリースケール'!$R$5:$BH$38,MATCH('5.手当・賞与配分の設計'!C19,'3.サラリースケール'!$R$5:$R$38,0),MATCH('5.手当・賞与配分の設計'!$B19,'3.サラリースケール'!$R$5:$BH$5,0)))</f>
        <v>305000</v>
      </c>
      <c r="F19" s="133">
        <v>0.04</v>
      </c>
      <c r="G19" s="126">
        <f t="shared" si="1"/>
        <v>12200</v>
      </c>
      <c r="H19" s="135">
        <v>0</v>
      </c>
      <c r="I19" s="127"/>
      <c r="J19" s="133">
        <v>0.2</v>
      </c>
      <c r="K19" s="128">
        <f t="shared" si="2"/>
        <v>61000</v>
      </c>
      <c r="L19" s="88">
        <f t="shared" si="3"/>
        <v>26</v>
      </c>
      <c r="M19" s="127"/>
      <c r="N19" s="412" t="s">
        <v>41</v>
      </c>
      <c r="O19" s="413">
        <v>0.9</v>
      </c>
      <c r="P19" s="131"/>
    </row>
    <row r="20" spans="2:16" ht="21" customHeight="1" thickBot="1">
      <c r="B20" s="123">
        <v>31</v>
      </c>
      <c r="C20" s="124" t="str">
        <f>IF($B20="","",IFERROR(VLOOKUP($B20,'3.サラリースケール'!$C$6:$Q$38,3,0),$C19))</f>
        <v>S-1</v>
      </c>
      <c r="D20" s="124">
        <f t="shared" si="0"/>
        <v>2</v>
      </c>
      <c r="E20" s="125">
        <f>IF($C20="","",INDEX('3.サラリースケール'!$R$5:$BH$38,MATCH('5.手当・賞与配分の設計'!C20,'3.サラリースケール'!$R$5:$R$38,0),MATCH('5.手当・賞与配分の設計'!$B20,'3.サラリースケール'!$R$5:$BH$5,0)))</f>
        <v>309600</v>
      </c>
      <c r="F20" s="133">
        <v>0.04</v>
      </c>
      <c r="G20" s="126">
        <f t="shared" si="1"/>
        <v>12200</v>
      </c>
      <c r="H20" s="135">
        <v>0</v>
      </c>
      <c r="I20" s="127"/>
      <c r="J20" s="133">
        <v>0.2</v>
      </c>
      <c r="K20" s="128">
        <f t="shared" si="2"/>
        <v>61920</v>
      </c>
      <c r="L20" s="88">
        <f t="shared" si="3"/>
        <v>26</v>
      </c>
      <c r="M20" s="127"/>
      <c r="N20" s="414" t="s">
        <v>99</v>
      </c>
      <c r="O20" s="415">
        <v>0.8</v>
      </c>
      <c r="P20" s="131"/>
    </row>
    <row r="21" spans="2:16" ht="21" customHeight="1">
      <c r="B21" s="123">
        <v>32</v>
      </c>
      <c r="C21" s="124" t="str">
        <f>IF($B21="","",IFERROR(VLOOKUP($B21,'3.サラリースケール'!$C$6:$Q$38,3,0),$C20))</f>
        <v>S-2</v>
      </c>
      <c r="D21" s="124">
        <f t="shared" si="0"/>
        <v>1</v>
      </c>
      <c r="E21" s="125">
        <f>IF($C21="","",INDEX('3.サラリースケール'!$R$5:$BH$38,MATCH('5.手当・賞与配分の設計'!C21,'3.サラリースケール'!$R$5:$R$38,0),MATCH('5.手当・賞与配分の設計'!$B21,'3.サラリースケール'!$R$5:$BH$5,0)))</f>
        <v>317900</v>
      </c>
      <c r="F21" s="133">
        <v>0.04</v>
      </c>
      <c r="G21" s="126">
        <f t="shared" si="1"/>
        <v>12800</v>
      </c>
      <c r="H21" s="135">
        <v>0</v>
      </c>
      <c r="I21" s="127"/>
      <c r="J21" s="133">
        <v>0.2</v>
      </c>
      <c r="K21" s="128">
        <f t="shared" si="2"/>
        <v>63580</v>
      </c>
      <c r="L21" s="88">
        <f t="shared" si="3"/>
        <v>26</v>
      </c>
      <c r="M21" s="127"/>
      <c r="N21" s="131"/>
      <c r="O21" s="131"/>
      <c r="P21" s="131"/>
    </row>
    <row r="22" spans="2:16" ht="21" customHeight="1">
      <c r="B22" s="123">
        <v>33</v>
      </c>
      <c r="C22" s="124" t="str">
        <f>IF($B22="","",IFERROR(VLOOKUP($B22,'3.サラリースケール'!$C$6:$Q$38,3,0),$C21))</f>
        <v>S-2</v>
      </c>
      <c r="D22" s="124">
        <f t="shared" si="0"/>
        <v>2</v>
      </c>
      <c r="E22" s="125">
        <f>IF($C22="","",INDEX('3.サラリースケール'!$R$5:$BH$38,MATCH('5.手当・賞与配分の設計'!C22,'3.サラリースケール'!$R$5:$R$38,0),MATCH('5.手当・賞与配分の設計'!$B22,'3.サラリースケール'!$R$5:$BH$5,0)))</f>
        <v>322500</v>
      </c>
      <c r="F22" s="133">
        <v>4.4999999999999998E-2</v>
      </c>
      <c r="G22" s="126">
        <f t="shared" si="1"/>
        <v>12800</v>
      </c>
      <c r="H22" s="135">
        <v>0</v>
      </c>
      <c r="I22" s="127"/>
      <c r="J22" s="133">
        <v>0.2</v>
      </c>
      <c r="K22" s="128">
        <f t="shared" si="2"/>
        <v>64500</v>
      </c>
      <c r="L22" s="88">
        <f t="shared" si="3"/>
        <v>26</v>
      </c>
      <c r="M22" s="127"/>
      <c r="N22" s="131"/>
      <c r="O22" s="131"/>
      <c r="P22" s="131"/>
    </row>
    <row r="23" spans="2:16" ht="21" customHeight="1">
      <c r="B23" s="123">
        <v>34</v>
      </c>
      <c r="C23" s="124" t="str">
        <f>IF($B23="","",IFERROR(VLOOKUP($B23,'3.サラリースケール'!$C$6:$Q$38,3,0),$C22))</f>
        <v>S-3</v>
      </c>
      <c r="D23" s="124">
        <f t="shared" si="0"/>
        <v>1</v>
      </c>
      <c r="E23" s="125">
        <f>IF($C23="","",INDEX('3.サラリースケール'!$R$5:$BH$38,MATCH('5.手当・賞与配分の設計'!C23,'3.サラリースケール'!$R$5:$R$38,0),MATCH('5.手当・賞与配分の設計'!$B23,'3.サラリースケール'!$R$5:$BH$5,0)))</f>
        <v>330800</v>
      </c>
      <c r="F23" s="133">
        <v>4.4999999999999998E-2</v>
      </c>
      <c r="G23" s="126">
        <f t="shared" si="1"/>
        <v>14900</v>
      </c>
      <c r="H23" s="135">
        <v>0</v>
      </c>
      <c r="I23" s="127"/>
      <c r="J23" s="133">
        <v>0.2</v>
      </c>
      <c r="K23" s="128">
        <f t="shared" si="2"/>
        <v>66160</v>
      </c>
      <c r="L23" s="88">
        <f t="shared" si="3"/>
        <v>26</v>
      </c>
      <c r="M23" s="127"/>
      <c r="N23" s="131"/>
      <c r="O23" s="131"/>
      <c r="P23" s="131"/>
    </row>
    <row r="24" spans="2:16" ht="21" customHeight="1">
      <c r="B24" s="123">
        <v>35</v>
      </c>
      <c r="C24" s="124" t="str">
        <f>IF($B24="","",IFERROR(VLOOKUP($B24,'3.サラリースケール'!$C$6:$Q$38,3,0),$C23))</f>
        <v>S-3</v>
      </c>
      <c r="D24" s="124">
        <f t="shared" si="0"/>
        <v>2</v>
      </c>
      <c r="E24" s="125">
        <f>IF($C24="","",INDEX('3.サラリースケール'!$R$5:$BH$38,MATCH('5.手当・賞与配分の設計'!C24,'3.サラリースケール'!$R$5:$R$38,0),MATCH('5.手当・賞与配分の設計'!$B24,'3.サラリースケール'!$R$5:$BH$5,0)))</f>
        <v>335400</v>
      </c>
      <c r="F24" s="133">
        <v>4.4999999999999998E-2</v>
      </c>
      <c r="G24" s="126">
        <f t="shared" si="1"/>
        <v>14900</v>
      </c>
      <c r="H24" s="135">
        <v>0</v>
      </c>
      <c r="I24" s="127"/>
      <c r="J24" s="133">
        <v>0.2</v>
      </c>
      <c r="K24" s="128">
        <f t="shared" si="2"/>
        <v>67080</v>
      </c>
      <c r="L24" s="88">
        <f t="shared" si="3"/>
        <v>26</v>
      </c>
      <c r="M24" s="127"/>
      <c r="N24" s="131"/>
      <c r="O24" s="131"/>
      <c r="P24" s="131"/>
    </row>
    <row r="25" spans="2:16" ht="21" customHeight="1">
      <c r="B25" s="123">
        <v>36</v>
      </c>
      <c r="C25" s="124" t="str">
        <f>IF($B25="","",IFERROR(VLOOKUP($B25,'3.サラリースケール'!$C$6:$Q$38,3,0),$C24))</f>
        <v>S-4</v>
      </c>
      <c r="D25" s="124">
        <f t="shared" si="0"/>
        <v>1</v>
      </c>
      <c r="E25" s="125">
        <f>IF($C25="","",INDEX('3.サラリースケール'!$R$5:$BH$38,MATCH('5.手当・賞与配分の設計'!C25,'3.サラリースケール'!$R$5:$R$38,0),MATCH('5.手当・賞与配分の設計'!$B25,'3.サラリースケール'!$R$5:$BH$5,0)))</f>
        <v>343700</v>
      </c>
      <c r="F25" s="441">
        <v>0.05</v>
      </c>
      <c r="G25" s="126">
        <f t="shared" si="1"/>
        <v>17200</v>
      </c>
      <c r="H25" s="442">
        <v>0</v>
      </c>
      <c r="I25" s="127"/>
      <c r="J25" s="441">
        <v>0.2</v>
      </c>
      <c r="K25" s="128">
        <f t="shared" si="2"/>
        <v>68740</v>
      </c>
      <c r="L25" s="88">
        <f t="shared" si="3"/>
        <v>26</v>
      </c>
      <c r="M25" s="127"/>
      <c r="N25" s="131"/>
      <c r="O25" s="131"/>
      <c r="P25" s="131"/>
    </row>
    <row r="26" spans="2:16" ht="21" customHeight="1">
      <c r="B26" s="123">
        <v>37</v>
      </c>
      <c r="C26" s="124" t="str">
        <f>IF($B26="","",IFERROR(VLOOKUP($B26,'3.サラリースケール'!$C$6:$Q$38,3,0),$C25))</f>
        <v>S-4</v>
      </c>
      <c r="D26" s="124">
        <f t="shared" si="0"/>
        <v>2</v>
      </c>
      <c r="E26" s="125">
        <f>IF($C26="","",INDEX('3.サラリースケール'!$R$5:$BH$38,MATCH('5.手当・賞与配分の設計'!C26,'3.サラリースケール'!$R$5:$R$38,0),MATCH('5.手当・賞与配分の設計'!$B26,'3.サラリースケール'!$R$5:$BH$5,0)))</f>
        <v>348300</v>
      </c>
      <c r="F26" s="441">
        <v>0.05</v>
      </c>
      <c r="G26" s="126">
        <f t="shared" si="1"/>
        <v>17200</v>
      </c>
      <c r="H26" s="442">
        <v>0</v>
      </c>
      <c r="I26" s="127"/>
      <c r="J26" s="441">
        <v>0.2</v>
      </c>
      <c r="K26" s="128">
        <f t="shared" si="2"/>
        <v>69660</v>
      </c>
      <c r="L26" s="88">
        <f t="shared" si="3"/>
        <v>26</v>
      </c>
      <c r="M26" s="127"/>
      <c r="N26" s="131"/>
      <c r="O26" s="131"/>
      <c r="P26" s="131"/>
    </row>
    <row r="27" spans="2:16" ht="21" customHeight="1">
      <c r="B27" s="123">
        <v>38</v>
      </c>
      <c r="C27" s="124" t="str">
        <f>IF($B27="","",IFERROR(VLOOKUP($B27,'3.サラリースケール'!$C$6:$Q$38,3,0),$C26))</f>
        <v>S-5</v>
      </c>
      <c r="D27" s="124">
        <f t="shared" si="0"/>
        <v>1</v>
      </c>
      <c r="E27" s="125">
        <f>IF($C27="","",INDEX('3.サラリースケール'!$R$5:$BH$38,MATCH('5.手当・賞与配分の設計'!C27,'3.サラリースケール'!$R$5:$R$38,0),MATCH('5.手当・賞与配分の設計'!$B27,'3.サラリースケール'!$R$5:$BH$5,0)))</f>
        <v>356600</v>
      </c>
      <c r="F27" s="441">
        <v>0.05</v>
      </c>
      <c r="G27" s="126">
        <f t="shared" si="1"/>
        <v>17900</v>
      </c>
      <c r="H27" s="442">
        <v>0</v>
      </c>
      <c r="I27" s="127"/>
      <c r="J27" s="441">
        <v>0.2</v>
      </c>
      <c r="K27" s="128">
        <f t="shared" si="2"/>
        <v>71320</v>
      </c>
      <c r="L27" s="88">
        <f t="shared" si="3"/>
        <v>26</v>
      </c>
      <c r="M27" s="127"/>
      <c r="N27" s="131"/>
      <c r="O27" s="131"/>
      <c r="P27" s="131"/>
    </row>
    <row r="28" spans="2:16" ht="21" customHeight="1">
      <c r="B28" s="123">
        <v>39</v>
      </c>
      <c r="C28" s="124" t="str">
        <f>IF($B28="","",IFERROR(VLOOKUP($B28,'3.サラリースケール'!$C$6:$Q$38,3,0),$C27))</f>
        <v>S-5</v>
      </c>
      <c r="D28" s="124">
        <f t="shared" si="0"/>
        <v>2</v>
      </c>
      <c r="E28" s="125">
        <f>IF($C28="","",INDEX('3.サラリースケール'!$R$5:$BH$38,MATCH('5.手当・賞与配分の設計'!C28,'3.サラリースケール'!$R$5:$R$38,0),MATCH('5.手当・賞与配分の設計'!$B28,'3.サラリースケール'!$R$5:$BH$5,0)))</f>
        <v>361200</v>
      </c>
      <c r="F28" s="441">
        <v>0.15</v>
      </c>
      <c r="G28" s="126">
        <f t="shared" si="1"/>
        <v>17900</v>
      </c>
      <c r="H28" s="442">
        <v>0</v>
      </c>
      <c r="I28" s="127"/>
      <c r="J28" s="441">
        <v>0</v>
      </c>
      <c r="K28" s="128">
        <f t="shared" si="2"/>
        <v>0</v>
      </c>
      <c r="L28" s="88">
        <f t="shared" si="3"/>
        <v>0</v>
      </c>
      <c r="M28" s="127"/>
      <c r="N28" s="131"/>
      <c r="O28" s="131"/>
      <c r="P28" s="131"/>
    </row>
    <row r="29" spans="2:16" ht="21" customHeight="1">
      <c r="B29" s="123">
        <v>40</v>
      </c>
      <c r="C29" s="124" t="str">
        <f>IF($B29="","",IFERROR(VLOOKUP($B29,'3.サラリースケール'!$C$6:$Q$38,3,0),$C28))</f>
        <v>M-1</v>
      </c>
      <c r="D29" s="124">
        <f t="shared" si="0"/>
        <v>1</v>
      </c>
      <c r="E29" s="125">
        <f>IF($C29="","",INDEX('3.サラリースケール'!$R$5:$BH$38,MATCH('5.手当・賞与配分の設計'!C29,'3.サラリースケール'!$R$5:$R$38,0),MATCH('5.手当・賞与配分の設計'!$B29,'3.サラリースケール'!$R$5:$BH$5,0)))</f>
        <v>407000</v>
      </c>
      <c r="F29" s="441">
        <v>0.15</v>
      </c>
      <c r="G29" s="126">
        <f t="shared" si="1"/>
        <v>61100</v>
      </c>
      <c r="H29" s="442">
        <v>0</v>
      </c>
      <c r="I29" s="127"/>
      <c r="J29" s="441">
        <v>0</v>
      </c>
      <c r="K29" s="128">
        <f t="shared" si="2"/>
        <v>0</v>
      </c>
      <c r="L29" s="88">
        <f t="shared" si="3"/>
        <v>0</v>
      </c>
      <c r="M29" s="127"/>
      <c r="N29" s="131"/>
      <c r="O29" s="131"/>
      <c r="P29" s="131"/>
    </row>
    <row r="30" spans="2:16" ht="21" customHeight="1">
      <c r="B30" s="123">
        <v>41</v>
      </c>
      <c r="C30" s="124" t="str">
        <f>IF($B30="","",IFERROR(VLOOKUP($B30,'3.サラリースケール'!$C$6:$Q$38,3,0),$C29))</f>
        <v>M-1</v>
      </c>
      <c r="D30" s="124">
        <f t="shared" si="0"/>
        <v>2</v>
      </c>
      <c r="E30" s="125">
        <f>IF($C30="","",INDEX('3.サラリースケール'!$R$5:$BH$38,MATCH('5.手当・賞与配分の設計'!C30,'3.サラリースケール'!$R$5:$R$38,0),MATCH('5.手当・賞与配分の設計'!$B30,'3.サラリースケール'!$R$5:$BH$5,0)))</f>
        <v>412800</v>
      </c>
      <c r="F30" s="441">
        <v>0.15</v>
      </c>
      <c r="G30" s="126">
        <f t="shared" si="1"/>
        <v>61100</v>
      </c>
      <c r="H30" s="442">
        <v>0</v>
      </c>
      <c r="I30" s="127"/>
      <c r="J30" s="441">
        <v>0</v>
      </c>
      <c r="K30" s="128">
        <f t="shared" si="2"/>
        <v>0</v>
      </c>
      <c r="L30" s="88">
        <f t="shared" si="3"/>
        <v>0</v>
      </c>
      <c r="M30" s="127"/>
      <c r="N30" s="131"/>
      <c r="O30" s="131"/>
      <c r="P30" s="131"/>
    </row>
    <row r="31" spans="2:16" ht="21" customHeight="1">
      <c r="B31" s="123">
        <v>42</v>
      </c>
      <c r="C31" s="124" t="str">
        <f>IF($B31="","",IFERROR(VLOOKUP($B31,'3.サラリースケール'!$C$6:$Q$38,3,0),$C30))</f>
        <v>M-2</v>
      </c>
      <c r="D31" s="124">
        <f t="shared" si="0"/>
        <v>1</v>
      </c>
      <c r="E31" s="125">
        <f>IF($C31="","",INDEX('3.サラリースケール'!$R$5:$BH$38,MATCH('5.手当・賞与配分の設計'!C31,'3.サラリースケール'!$R$5:$R$38,0),MATCH('5.手当・賞与配分の設計'!$B31,'3.サラリースケール'!$R$5:$BH$5,0)))</f>
        <v>424100</v>
      </c>
      <c r="F31" s="441">
        <v>0.15</v>
      </c>
      <c r="G31" s="126">
        <f t="shared" si="1"/>
        <v>63700</v>
      </c>
      <c r="H31" s="442">
        <v>0</v>
      </c>
      <c r="I31" s="127"/>
      <c r="J31" s="441">
        <v>0</v>
      </c>
      <c r="K31" s="128">
        <f t="shared" si="2"/>
        <v>0</v>
      </c>
      <c r="L31" s="88">
        <f t="shared" si="3"/>
        <v>0</v>
      </c>
      <c r="M31" s="127"/>
      <c r="N31" s="131"/>
      <c r="O31" s="131"/>
      <c r="P31" s="131"/>
    </row>
    <row r="32" spans="2:16" ht="21" customHeight="1">
      <c r="B32" s="123">
        <v>43</v>
      </c>
      <c r="C32" s="124" t="str">
        <f>IF($B32="","",IFERROR(VLOOKUP($B32,'3.サラリースケール'!$C$6:$Q$38,3,0),$C31))</f>
        <v>M-2</v>
      </c>
      <c r="D32" s="124">
        <f t="shared" si="0"/>
        <v>2</v>
      </c>
      <c r="E32" s="125">
        <f>IF($C32="","",INDEX('3.サラリースケール'!$R$5:$BH$38,MATCH('5.手当・賞与配分の設計'!C32,'3.サラリースケール'!$R$5:$R$38,0),MATCH('5.手当・賞与配分の設計'!$B32,'3.サラリースケール'!$R$5:$BH$5,0)))</f>
        <v>429900</v>
      </c>
      <c r="F32" s="441">
        <v>0.15</v>
      </c>
      <c r="G32" s="126">
        <f t="shared" si="1"/>
        <v>63700</v>
      </c>
      <c r="H32" s="442">
        <v>0</v>
      </c>
      <c r="I32" s="127"/>
      <c r="J32" s="441">
        <v>0</v>
      </c>
      <c r="K32" s="128">
        <f t="shared" si="2"/>
        <v>0</v>
      </c>
      <c r="L32" s="88">
        <f t="shared" si="3"/>
        <v>0</v>
      </c>
      <c r="M32" s="127"/>
      <c r="N32" s="131"/>
      <c r="O32" s="131"/>
      <c r="P32" s="131"/>
    </row>
    <row r="33" spans="2:16" ht="21" customHeight="1">
      <c r="B33" s="123">
        <v>44</v>
      </c>
      <c r="C33" s="124" t="str">
        <f>IF($B33="","",IFERROR(VLOOKUP($B33,'3.サラリースケール'!$C$6:$Q$38,3,0),$C32))</f>
        <v>M-3</v>
      </c>
      <c r="D33" s="124">
        <f t="shared" si="0"/>
        <v>1</v>
      </c>
      <c r="E33" s="125">
        <f>IF($C33="","",INDEX('3.サラリースケール'!$R$5:$BH$38,MATCH('5.手当・賞与配分の設計'!C33,'3.サラリースケール'!$R$5:$R$38,0),MATCH('5.手当・賞与配分の設計'!$B33,'3.サラリースケール'!$R$5:$BH$5,0)))</f>
        <v>439400</v>
      </c>
      <c r="F33" s="441">
        <v>0.15</v>
      </c>
      <c r="G33" s="126">
        <f t="shared" si="1"/>
        <v>66000</v>
      </c>
      <c r="H33" s="442">
        <v>0</v>
      </c>
      <c r="I33" s="127"/>
      <c r="J33" s="441">
        <v>0</v>
      </c>
      <c r="K33" s="128">
        <f t="shared" si="2"/>
        <v>0</v>
      </c>
      <c r="L33" s="88">
        <f t="shared" si="3"/>
        <v>0</v>
      </c>
      <c r="M33" s="127"/>
      <c r="N33" s="131"/>
      <c r="O33" s="131"/>
      <c r="P33" s="131"/>
    </row>
    <row r="34" spans="2:16" ht="21" customHeight="1">
      <c r="B34" s="123">
        <v>45</v>
      </c>
      <c r="C34" s="124" t="str">
        <f>IF($B34="","",IFERROR(VLOOKUP($B34,'3.サラリースケール'!$C$6:$Q$38,3,0),$C33))</f>
        <v>M-3</v>
      </c>
      <c r="D34" s="124">
        <f t="shared" si="0"/>
        <v>2</v>
      </c>
      <c r="E34" s="125">
        <f>IF($C34="","",INDEX('3.サラリースケール'!$R$5:$BH$38,MATCH('5.手当・賞与配分の設計'!C34,'3.サラリースケール'!$R$5:$R$38,0),MATCH('5.手当・賞与配分の設計'!$B34,'3.サラリースケール'!$R$5:$BH$5,0)))</f>
        <v>445200</v>
      </c>
      <c r="F34" s="441">
        <v>0.15</v>
      </c>
      <c r="G34" s="126">
        <f t="shared" si="1"/>
        <v>66000</v>
      </c>
      <c r="H34" s="442">
        <v>0</v>
      </c>
      <c r="I34" s="127"/>
      <c r="J34" s="441">
        <v>0</v>
      </c>
      <c r="K34" s="128">
        <f t="shared" si="2"/>
        <v>0</v>
      </c>
      <c r="L34" s="88">
        <f t="shared" si="3"/>
        <v>0</v>
      </c>
      <c r="M34" s="127"/>
      <c r="N34" s="131"/>
      <c r="O34" s="131"/>
      <c r="P34" s="131"/>
    </row>
    <row r="35" spans="2:16" ht="21" customHeight="1">
      <c r="B35" s="123">
        <v>46</v>
      </c>
      <c r="C35" s="124" t="str">
        <f>IF($B35="","",IFERROR(VLOOKUP($B35,'3.サラリースケール'!$C$6:$Q$38,3,0),$C34))</f>
        <v>M-4</v>
      </c>
      <c r="D35" s="124">
        <f t="shared" si="0"/>
        <v>1</v>
      </c>
      <c r="E35" s="125">
        <f>IF($C35="","",INDEX('3.サラリースケール'!$R$5:$BH$38,MATCH('5.手当・賞与配分の設計'!C35,'3.サラリースケール'!$R$5:$R$38,0),MATCH('5.手当・賞与配分の設計'!$B35,'3.サラリースケール'!$R$5:$BH$5,0)))</f>
        <v>454700</v>
      </c>
      <c r="F35" s="441">
        <v>0.15</v>
      </c>
      <c r="G35" s="126">
        <f t="shared" si="1"/>
        <v>68300</v>
      </c>
      <c r="H35" s="442">
        <v>0</v>
      </c>
      <c r="I35" s="127"/>
      <c r="J35" s="441">
        <v>0</v>
      </c>
      <c r="K35" s="128">
        <f t="shared" si="2"/>
        <v>0</v>
      </c>
      <c r="L35" s="88">
        <f t="shared" si="3"/>
        <v>0</v>
      </c>
      <c r="M35" s="127"/>
      <c r="N35" s="131"/>
      <c r="O35" s="131"/>
      <c r="P35" s="131"/>
    </row>
    <row r="36" spans="2:16" ht="21" customHeight="1">
      <c r="B36" s="123">
        <v>47</v>
      </c>
      <c r="C36" s="124" t="str">
        <f>IF($B36="","",IFERROR(VLOOKUP($B36,'3.サラリースケール'!$C$6:$Q$38,3,0),$C35))</f>
        <v>M-4</v>
      </c>
      <c r="D36" s="124">
        <f t="shared" si="0"/>
        <v>2</v>
      </c>
      <c r="E36" s="125">
        <f>IF($C36="","",INDEX('3.サラリースケール'!$R$5:$BH$38,MATCH('5.手当・賞与配分の設計'!C36,'3.サラリースケール'!$R$5:$R$38,0),MATCH('5.手当・賞与配分の設計'!$B36,'3.サラリースケール'!$R$5:$BH$5,0)))</f>
        <v>460500</v>
      </c>
      <c r="F36" s="441">
        <v>0.15</v>
      </c>
      <c r="G36" s="126">
        <f t="shared" si="1"/>
        <v>68300</v>
      </c>
      <c r="H36" s="442">
        <v>0</v>
      </c>
      <c r="I36" s="127"/>
      <c r="J36" s="441">
        <v>0</v>
      </c>
      <c r="K36" s="128">
        <f t="shared" si="2"/>
        <v>0</v>
      </c>
      <c r="L36" s="88">
        <f t="shared" si="3"/>
        <v>0</v>
      </c>
      <c r="M36" s="127"/>
      <c r="N36" s="131"/>
      <c r="O36" s="131"/>
      <c r="P36" s="131"/>
    </row>
    <row r="37" spans="2:16" ht="21" customHeight="1">
      <c r="B37" s="123">
        <v>48</v>
      </c>
      <c r="C37" s="124" t="str">
        <f>IF($B37="","",IFERROR(VLOOKUP($B37,'3.サラリースケール'!$C$6:$Q$38,3,0),$C36))</f>
        <v>E-1</v>
      </c>
      <c r="D37" s="124">
        <f t="shared" si="0"/>
        <v>1</v>
      </c>
      <c r="E37" s="125">
        <f>IF($C37="","",INDEX('3.サラリースケール'!$R$5:$BH$38,MATCH('5.手当・賞与配分の設計'!C37,'3.サラリースケール'!$R$5:$R$38,0),MATCH('5.手当・賞与配分の設計'!$B37,'3.サラリースケール'!$R$5:$BH$5,0)))</f>
        <v>520000</v>
      </c>
      <c r="F37" s="441">
        <v>0.2</v>
      </c>
      <c r="G37" s="126">
        <f t="shared" si="1"/>
        <v>104000</v>
      </c>
      <c r="H37" s="442">
        <v>0</v>
      </c>
      <c r="I37" s="127"/>
      <c r="J37" s="441">
        <v>0</v>
      </c>
      <c r="K37" s="128">
        <f t="shared" si="2"/>
        <v>0</v>
      </c>
      <c r="L37" s="88">
        <f t="shared" si="3"/>
        <v>0</v>
      </c>
      <c r="M37" s="127"/>
      <c r="N37" s="131"/>
      <c r="O37" s="131"/>
      <c r="P37" s="131"/>
    </row>
    <row r="38" spans="2:16" ht="21" customHeight="1">
      <c r="B38" s="123">
        <v>49</v>
      </c>
      <c r="C38" s="124" t="str">
        <f>IF($B38="","",IFERROR(VLOOKUP($B38,'3.サラリースケール'!$C$6:$Q$38,3,0),$C37))</f>
        <v>E-1</v>
      </c>
      <c r="D38" s="124">
        <f t="shared" si="0"/>
        <v>2</v>
      </c>
      <c r="E38" s="125">
        <f>IF($C38="","",INDEX('3.サラリースケール'!$R$5:$BH$38,MATCH('5.手当・賞与配分の設計'!C38,'3.サラリースケール'!$R$5:$R$38,0),MATCH('5.手当・賞与配分の設計'!$B38,'3.サラリースケール'!$R$5:$BH$5,0)))</f>
        <v>526400</v>
      </c>
      <c r="F38" s="441">
        <v>0.2</v>
      </c>
      <c r="G38" s="126">
        <f t="shared" si="1"/>
        <v>104000</v>
      </c>
      <c r="H38" s="442">
        <v>0</v>
      </c>
      <c r="I38" s="127"/>
      <c r="J38" s="441">
        <v>0</v>
      </c>
      <c r="K38" s="128">
        <f t="shared" si="2"/>
        <v>0</v>
      </c>
      <c r="L38" s="88">
        <f t="shared" si="3"/>
        <v>0</v>
      </c>
      <c r="M38" s="127"/>
      <c r="N38" s="131"/>
      <c r="O38" s="131"/>
      <c r="P38" s="131"/>
    </row>
    <row r="39" spans="2:16" ht="21" customHeight="1">
      <c r="B39" s="123">
        <v>50</v>
      </c>
      <c r="C39" s="124" t="str">
        <f>IF($B39="","",IFERROR(VLOOKUP($B39,'3.サラリースケール'!$C$6:$Q$38,3,0),$C38))</f>
        <v>E-2</v>
      </c>
      <c r="D39" s="124">
        <f t="shared" si="0"/>
        <v>1</v>
      </c>
      <c r="E39" s="125">
        <f>IF($C39="","",INDEX('3.サラリースケール'!$R$5:$BH$38,MATCH('5.手当・賞与配分の設計'!C39,'3.サラリースケール'!$R$5:$R$38,0),MATCH('5.手当・賞与配分の設計'!$B39,'3.サラリースケール'!$R$5:$BH$5,0)))</f>
        <v>538900</v>
      </c>
      <c r="F39" s="441">
        <v>0.2</v>
      </c>
      <c r="G39" s="126">
        <f t="shared" si="1"/>
        <v>107800</v>
      </c>
      <c r="H39" s="442">
        <v>0</v>
      </c>
      <c r="I39" s="127"/>
      <c r="J39" s="441">
        <v>0</v>
      </c>
      <c r="K39" s="128">
        <f t="shared" si="2"/>
        <v>0</v>
      </c>
      <c r="L39" s="88">
        <f t="shared" si="3"/>
        <v>0</v>
      </c>
      <c r="M39" s="127"/>
      <c r="N39" s="131"/>
      <c r="O39" s="131"/>
      <c r="P39" s="131"/>
    </row>
    <row r="40" spans="2:16" ht="21" customHeight="1">
      <c r="B40" s="123">
        <v>51</v>
      </c>
      <c r="C40" s="124" t="str">
        <f>IF($B40="","",IFERROR(VLOOKUP($B40,'3.サラリースケール'!$C$6:$Q$38,3,0),$C39))</f>
        <v>E-2</v>
      </c>
      <c r="D40" s="124">
        <f t="shared" si="0"/>
        <v>2</v>
      </c>
      <c r="E40" s="125">
        <f>IF($C40="","",INDEX('3.サラリースケール'!$R$5:$BH$38,MATCH('5.手当・賞与配分の設計'!C40,'3.サラリースケール'!$R$5:$R$38,0),MATCH('5.手当・賞与配分の設計'!$B40,'3.サラリースケール'!$R$5:$BH$5,0)))</f>
        <v>545300</v>
      </c>
      <c r="F40" s="441">
        <v>0.2</v>
      </c>
      <c r="G40" s="126">
        <f t="shared" si="1"/>
        <v>107800</v>
      </c>
      <c r="H40" s="442">
        <v>0</v>
      </c>
      <c r="I40" s="127"/>
      <c r="J40" s="441">
        <v>0</v>
      </c>
      <c r="K40" s="128">
        <f t="shared" si="2"/>
        <v>0</v>
      </c>
      <c r="L40" s="88">
        <f t="shared" si="3"/>
        <v>0</v>
      </c>
      <c r="M40" s="127"/>
      <c r="N40" s="131"/>
      <c r="O40" s="131"/>
      <c r="P40" s="131"/>
    </row>
    <row r="41" spans="2:16" ht="21" customHeight="1">
      <c r="B41" s="123">
        <v>52</v>
      </c>
      <c r="C41" s="124" t="str">
        <f>IF($B41="","",IFERROR(VLOOKUP($B41,'3.サラリースケール'!$C$6:$Q$38,3,0),$C40))</f>
        <v>E-3</v>
      </c>
      <c r="D41" s="124">
        <f t="shared" si="0"/>
        <v>1</v>
      </c>
      <c r="E41" s="125">
        <f>IF($C41="","",INDEX('3.サラリースケール'!$R$5:$BH$38,MATCH('5.手当・賞与配分の設計'!C41,'3.サラリースケール'!$R$5:$R$38,0),MATCH('5.手当・賞与配分の設計'!$B41,'3.サラリースケール'!$R$5:$BH$5,0)))</f>
        <v>557800</v>
      </c>
      <c r="F41" s="441">
        <v>0.2</v>
      </c>
      <c r="G41" s="126">
        <f t="shared" si="1"/>
        <v>111600</v>
      </c>
      <c r="H41" s="442">
        <v>0</v>
      </c>
      <c r="I41" s="127"/>
      <c r="J41" s="441">
        <v>0</v>
      </c>
      <c r="K41" s="128">
        <f t="shared" si="2"/>
        <v>0</v>
      </c>
      <c r="L41" s="88">
        <f t="shared" si="3"/>
        <v>0</v>
      </c>
      <c r="M41" s="127"/>
      <c r="N41" s="131"/>
      <c r="O41" s="131"/>
      <c r="P41" s="131"/>
    </row>
    <row r="42" spans="2:16" ht="21" customHeight="1">
      <c r="B42" s="123">
        <v>53</v>
      </c>
      <c r="C42" s="124" t="str">
        <f>IF($B42="","",IFERROR(VLOOKUP($B42,'3.サラリースケール'!$C$6:$Q$38,3,0),$C41))</f>
        <v>E-3</v>
      </c>
      <c r="D42" s="124">
        <f t="shared" si="0"/>
        <v>2</v>
      </c>
      <c r="E42" s="125">
        <f>IF($C42="","",INDEX('3.サラリースケール'!$R$5:$BH$38,MATCH('5.手当・賞与配分の設計'!C42,'3.サラリースケール'!$R$5:$R$38,0),MATCH('5.手当・賞与配分の設計'!$B42,'3.サラリースケール'!$R$5:$BH$5,0)))</f>
        <v>564200</v>
      </c>
      <c r="F42" s="441">
        <v>0.2</v>
      </c>
      <c r="G42" s="126">
        <f t="shared" si="1"/>
        <v>111600</v>
      </c>
      <c r="H42" s="442">
        <v>0</v>
      </c>
      <c r="I42" s="127"/>
      <c r="J42" s="441">
        <v>0</v>
      </c>
      <c r="K42" s="128">
        <f t="shared" si="2"/>
        <v>0</v>
      </c>
      <c r="L42" s="88">
        <f t="shared" si="3"/>
        <v>0</v>
      </c>
      <c r="M42" s="127"/>
      <c r="N42" s="131"/>
      <c r="O42" s="131"/>
      <c r="P42" s="131"/>
    </row>
    <row r="43" spans="2:16" ht="21" customHeight="1">
      <c r="B43" s="123">
        <v>54</v>
      </c>
      <c r="C43" s="124" t="str">
        <f>IF($B43="","",IFERROR(VLOOKUP($B43,'3.サラリースケール'!$C$6:$Q$38,3,0),$C42))</f>
        <v>E-3</v>
      </c>
      <c r="D43" s="124">
        <f t="shared" si="0"/>
        <v>3</v>
      </c>
      <c r="E43" s="125">
        <f>IF($C43="","",INDEX('3.サラリースケール'!$R$5:$BH$38,MATCH('5.手当・賞与配分の設計'!C43,'3.サラリースケール'!$R$5:$R$38,0),MATCH('5.手当・賞与配分の設計'!$B43,'3.サラリースケール'!$R$5:$BH$5,0)))</f>
        <v>570600</v>
      </c>
      <c r="F43" s="441">
        <v>0.2</v>
      </c>
      <c r="G43" s="126">
        <f t="shared" si="1"/>
        <v>111600</v>
      </c>
      <c r="H43" s="442">
        <v>0</v>
      </c>
      <c r="I43" s="127"/>
      <c r="J43" s="441">
        <v>0</v>
      </c>
      <c r="K43" s="128">
        <f t="shared" si="2"/>
        <v>0</v>
      </c>
      <c r="L43" s="88">
        <f t="shared" si="3"/>
        <v>0</v>
      </c>
      <c r="M43" s="127"/>
      <c r="N43" s="131"/>
      <c r="O43" s="131"/>
      <c r="P43" s="131"/>
    </row>
    <row r="44" spans="2:16" ht="21" customHeight="1">
      <c r="B44" s="123">
        <v>55</v>
      </c>
      <c r="C44" s="124" t="str">
        <f>IF($B44="","",IFERROR(VLOOKUP($B44,'3.サラリースケール'!$C$6:$Q$38,3,0),$C43))</f>
        <v>E-3</v>
      </c>
      <c r="D44" s="124">
        <f t="shared" si="0"/>
        <v>4</v>
      </c>
      <c r="E44" s="125">
        <f>IF($C44="","",INDEX('3.サラリースケール'!$R$5:$BH$38,MATCH('5.手当・賞与配分の設計'!C44,'3.サラリースケール'!$R$5:$R$38,0),MATCH('5.手当・賞与配分の設計'!$B44,'3.サラリースケール'!$R$5:$BH$5,0)))</f>
        <v>577000</v>
      </c>
      <c r="F44" s="441">
        <v>0.2</v>
      </c>
      <c r="G44" s="126">
        <f t="shared" si="1"/>
        <v>111600</v>
      </c>
      <c r="H44" s="442">
        <v>0</v>
      </c>
      <c r="I44" s="127"/>
      <c r="J44" s="441">
        <v>0</v>
      </c>
      <c r="K44" s="128">
        <f t="shared" si="2"/>
        <v>0</v>
      </c>
      <c r="L44" s="88">
        <f t="shared" si="3"/>
        <v>0</v>
      </c>
      <c r="M44" s="127"/>
      <c r="N44" s="131"/>
      <c r="O44" s="131"/>
      <c r="P44" s="131"/>
    </row>
    <row r="45" spans="2:16" ht="21" customHeight="1">
      <c r="B45" s="123">
        <v>56</v>
      </c>
      <c r="C45" s="124" t="str">
        <f>IF($B45="","",IFERROR(VLOOKUP($B45,'3.サラリースケール'!$C$6:$Q$38,3,0),$C44))</f>
        <v>E-3</v>
      </c>
      <c r="D45" s="124">
        <f t="shared" si="0"/>
        <v>5</v>
      </c>
      <c r="E45" s="125">
        <f>IF($C45="","",INDEX('3.サラリースケール'!$R$5:$BH$38,MATCH('5.手当・賞与配分の設計'!C45,'3.サラリースケール'!$R$5:$R$38,0),MATCH('5.手当・賞与配分の設計'!$B45,'3.サラリースケール'!$R$5:$BH$5,0)))</f>
        <v>583400</v>
      </c>
      <c r="F45" s="441">
        <v>0.2</v>
      </c>
      <c r="G45" s="126">
        <f t="shared" si="1"/>
        <v>111600</v>
      </c>
      <c r="H45" s="442">
        <v>0</v>
      </c>
      <c r="I45" s="127"/>
      <c r="J45" s="441">
        <v>0</v>
      </c>
      <c r="K45" s="128">
        <f t="shared" si="2"/>
        <v>0</v>
      </c>
      <c r="L45" s="88">
        <f t="shared" si="3"/>
        <v>0</v>
      </c>
      <c r="M45" s="127"/>
      <c r="N45" s="131"/>
      <c r="O45" s="131"/>
      <c r="P45" s="131"/>
    </row>
    <row r="46" spans="2:16" ht="21" customHeight="1">
      <c r="B46" s="123">
        <v>57</v>
      </c>
      <c r="C46" s="124" t="str">
        <f>IF($B46="","",IFERROR(VLOOKUP($B46,'3.サラリースケール'!$C$6:$Q$38,3,0),$C45))</f>
        <v>E-3</v>
      </c>
      <c r="D46" s="124">
        <f t="shared" si="0"/>
        <v>6</v>
      </c>
      <c r="E46" s="125">
        <f>IF($C46="","",INDEX('3.サラリースケール'!$R$5:$BH$38,MATCH('5.手当・賞与配分の設計'!C46,'3.サラリースケール'!$R$5:$R$38,0),MATCH('5.手当・賞与配分の設計'!$B46,'3.サラリースケール'!$R$5:$BH$5,0)))</f>
        <v>589800</v>
      </c>
      <c r="F46" s="441">
        <v>0.2</v>
      </c>
      <c r="G46" s="126">
        <f t="shared" si="1"/>
        <v>111600</v>
      </c>
      <c r="H46" s="442">
        <v>0</v>
      </c>
      <c r="I46" s="127"/>
      <c r="J46" s="441">
        <v>0</v>
      </c>
      <c r="K46" s="128">
        <f t="shared" si="2"/>
        <v>0</v>
      </c>
      <c r="L46" s="88">
        <f t="shared" si="3"/>
        <v>0</v>
      </c>
      <c r="M46" s="127"/>
      <c r="N46" s="131"/>
      <c r="O46" s="131"/>
      <c r="P46" s="131"/>
    </row>
    <row r="47" spans="2:16" ht="21" customHeight="1">
      <c r="B47" s="123">
        <v>58</v>
      </c>
      <c r="C47" s="124" t="str">
        <f>IF($B47="","",IFERROR(VLOOKUP($B47,'3.サラリースケール'!$C$6:$Q$38,3,0),$C46))</f>
        <v>E-3</v>
      </c>
      <c r="D47" s="124">
        <f t="shared" si="0"/>
        <v>7</v>
      </c>
      <c r="E47" s="125">
        <f>IF($C47="","",INDEX('3.サラリースケール'!$R$5:$BH$38,MATCH('5.手当・賞与配分の設計'!C47,'3.サラリースケール'!$R$5:$R$38,0),MATCH('5.手当・賞与配分の設計'!$B47,'3.サラリースケール'!$R$5:$BH$5,0)))</f>
        <v>596200</v>
      </c>
      <c r="F47" s="441">
        <v>0.2</v>
      </c>
      <c r="G47" s="126">
        <f t="shared" si="1"/>
        <v>111600</v>
      </c>
      <c r="H47" s="442">
        <v>0</v>
      </c>
      <c r="I47" s="127"/>
      <c r="J47" s="441">
        <v>0</v>
      </c>
      <c r="K47" s="128">
        <f t="shared" si="2"/>
        <v>0</v>
      </c>
      <c r="L47" s="88">
        <f t="shared" si="3"/>
        <v>0</v>
      </c>
      <c r="M47" s="127"/>
      <c r="N47" s="131"/>
      <c r="O47" s="131"/>
      <c r="P47" s="131"/>
    </row>
    <row r="48" spans="2:16" ht="21" customHeight="1" thickBot="1">
      <c r="B48" s="123">
        <v>59</v>
      </c>
      <c r="C48" s="124" t="str">
        <f>IF($B48="","",IFERROR(VLOOKUP($B48,'3.サラリースケール'!$C$6:$Q$38,3,0),$C47))</f>
        <v>E-3</v>
      </c>
      <c r="D48" s="124">
        <f t="shared" si="0"/>
        <v>8</v>
      </c>
      <c r="E48" s="125">
        <f>IF($C48="","",INDEX('3.サラリースケール'!$R$5:$BH$38,MATCH('5.手当・賞与配分の設計'!C48,'3.サラリースケール'!$R$5:$R$38,0),MATCH('5.手当・賞与配分の設計'!$B48,'3.サラリースケール'!$R$5:$BH$5,0)))</f>
        <v>602600</v>
      </c>
      <c r="F48" s="443">
        <v>0.2</v>
      </c>
      <c r="G48" s="126">
        <f t="shared" si="1"/>
        <v>111600</v>
      </c>
      <c r="H48" s="444">
        <v>0</v>
      </c>
      <c r="I48" s="127"/>
      <c r="J48" s="443">
        <v>0</v>
      </c>
      <c r="K48" s="128">
        <f t="shared" si="2"/>
        <v>0</v>
      </c>
      <c r="L48" s="88">
        <f t="shared" si="3"/>
        <v>0</v>
      </c>
      <c r="M48" s="127"/>
      <c r="N48" s="131"/>
      <c r="O48" s="131"/>
      <c r="P48" s="131"/>
    </row>
    <row r="49" spans="14:16" ht="21" customHeight="1">
      <c r="N49" s="131"/>
      <c r="O49" s="131"/>
      <c r="P49" s="131"/>
    </row>
    <row r="50" spans="14:16" ht="21" customHeight="1">
      <c r="N50" s="131"/>
      <c r="O50" s="131"/>
      <c r="P50" s="131"/>
    </row>
    <row r="51" spans="14:16" ht="21" customHeight="1">
      <c r="N51" s="131"/>
      <c r="O51" s="131"/>
    </row>
    <row r="52" spans="14:16" ht="19.5" customHeight="1">
      <c r="N52" s="131"/>
      <c r="O52" s="131"/>
    </row>
    <row r="53" spans="14:16">
      <c r="N53" s="131"/>
      <c r="O53" s="131"/>
    </row>
    <row r="54" spans="14:16">
      <c r="N54" s="131"/>
      <c r="O54" s="131"/>
    </row>
    <row r="55" spans="14:16">
      <c r="N55" s="131"/>
      <c r="O55" s="131"/>
    </row>
    <row r="56" spans="14:16">
      <c r="N56" s="131"/>
      <c r="O56" s="131"/>
    </row>
  </sheetData>
  <sheetProtection algorithmName="SHA-512" hashValue="REZxwvVGWVofzjYLP17omTkYxmxcH56ACJO5zbfxWprb2UxW/iYNMeUAmcSqwKte/A2BYz5dDhaEWUe8HADa3g==" saltValue="rCQCELRfn1GdTWDcAZWA3A==" spinCount="100000" sheet="1" objects="1" scenarios="1"/>
  <mergeCells count="10">
    <mergeCell ref="J5:L5"/>
    <mergeCell ref="F5:G5"/>
    <mergeCell ref="N14:N15"/>
    <mergeCell ref="O14:O15"/>
    <mergeCell ref="Q3:R4"/>
    <mergeCell ref="N8:O8"/>
    <mergeCell ref="N9:N10"/>
    <mergeCell ref="O9:O10"/>
    <mergeCell ref="E4:G4"/>
    <mergeCell ref="J4:K4"/>
  </mergeCells>
  <phoneticPr fontId="6"/>
  <printOptions horizontalCentered="1"/>
  <pageMargins left="0.31496062992125984" right="0.31496062992125984" top="0.55118110236220474" bottom="0.55118110236220474" header="0.31496062992125984" footer="0.31496062992125984"/>
  <pageSetup paperSize="9" scale="79" orientation="portrait" verticalDpi="0" r:id="rId1"/>
  <colBreaks count="1" manualBreakCount="1">
    <brk id="9" min="1" max="4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sheetPr>
  <dimension ref="B1:N52"/>
  <sheetViews>
    <sheetView showGridLines="0" zoomScaleNormal="100" workbookViewId="0">
      <pane xSplit="4" ySplit="6" topLeftCell="E7" activePane="bottomRight" state="frozen"/>
      <selection activeCell="I13" sqref="I13"/>
      <selection pane="topRight" activeCell="I13" sqref="I13"/>
      <selection pane="bottomLeft" activeCell="I13" sqref="I13"/>
      <selection pane="bottomRight"/>
    </sheetView>
  </sheetViews>
  <sheetFormatPr defaultColWidth="9" defaultRowHeight="13.2"/>
  <cols>
    <col min="1" max="1" width="1.77734375" style="2" customWidth="1"/>
    <col min="2" max="2" width="7.6640625" style="98" customWidth="1"/>
    <col min="3" max="3" width="8.77734375" style="106" customWidth="1"/>
    <col min="4" max="4" width="11.77734375" style="100" customWidth="1"/>
    <col min="5" max="5" width="12.6640625" style="101" customWidth="1"/>
    <col min="6" max="9" width="12.6640625" style="2" customWidth="1"/>
    <col min="10" max="10" width="18.77734375" style="2" customWidth="1"/>
    <col min="11" max="14" width="12.6640625" style="2" customWidth="1"/>
    <col min="15" max="16384" width="9" style="2"/>
  </cols>
  <sheetData>
    <row r="1" spans="2:14" ht="35.25" customHeight="1"/>
    <row r="2" spans="2:14" ht="20.100000000000001" customHeight="1">
      <c r="B2" s="140" t="s">
        <v>254</v>
      </c>
      <c r="I2" s="102"/>
    </row>
    <row r="3" spans="2:14" ht="7.5" customHeight="1">
      <c r="B3" s="140"/>
      <c r="I3" s="102"/>
      <c r="K3" s="141"/>
    </row>
    <row r="4" spans="2:14" ht="19.5" customHeight="1">
      <c r="C4" s="142" t="s">
        <v>167</v>
      </c>
      <c r="D4" s="105"/>
      <c r="F4" s="143"/>
      <c r="G4" s="102"/>
      <c r="H4" s="102"/>
      <c r="I4" s="143"/>
      <c r="K4" s="144"/>
      <c r="N4" s="145"/>
    </row>
    <row r="5" spans="2:14" ht="20.100000000000001" customHeight="1">
      <c r="B5" s="523" t="s">
        <v>92</v>
      </c>
      <c r="C5" s="116" t="s">
        <v>84</v>
      </c>
      <c r="D5" s="146" t="s">
        <v>93</v>
      </c>
      <c r="E5" s="519" t="s">
        <v>124</v>
      </c>
      <c r="F5" s="523" t="s">
        <v>102</v>
      </c>
      <c r="G5" s="521" t="s">
        <v>110</v>
      </c>
      <c r="H5" s="522"/>
      <c r="I5" s="507"/>
      <c r="J5" s="519" t="s">
        <v>112</v>
      </c>
      <c r="K5" s="519" t="s">
        <v>106</v>
      </c>
      <c r="L5" s="112" t="s">
        <v>107</v>
      </c>
      <c r="M5" s="112" t="s">
        <v>108</v>
      </c>
      <c r="N5" s="519" t="s">
        <v>105</v>
      </c>
    </row>
    <row r="6" spans="2:14" ht="20.100000000000001" customHeight="1">
      <c r="B6" s="520"/>
      <c r="C6" s="147"/>
      <c r="D6" s="120">
        <v>0</v>
      </c>
      <c r="E6" s="520"/>
      <c r="F6" s="520"/>
      <c r="G6" s="120" t="s">
        <v>86</v>
      </c>
      <c r="H6" s="148" t="s">
        <v>111</v>
      </c>
      <c r="I6" s="112" t="s">
        <v>109</v>
      </c>
      <c r="J6" s="520"/>
      <c r="K6" s="520"/>
      <c r="L6" s="149">
        <f>'5.手当・賞与配分の設計'!$N$11</f>
        <v>2</v>
      </c>
      <c r="M6" s="149">
        <f>'5.手当・賞与配分の設計'!$O$11</f>
        <v>2.5</v>
      </c>
      <c r="N6" s="520"/>
    </row>
    <row r="7" spans="2:14" ht="18" customHeight="1">
      <c r="B7" s="123">
        <v>18</v>
      </c>
      <c r="C7" s="124" t="str">
        <f>IF($B7="","",IFERROR(VLOOKUP($B7,'3.サラリースケール'!$C$6:$Q$38,3,0),$C6))</f>
        <v>J-1</v>
      </c>
      <c r="D7" s="124">
        <f>IF($B7="","",IF($C6=$C7,$D6+1,1))</f>
        <v>1</v>
      </c>
      <c r="E7" s="150">
        <f>IF($C7="","",INDEX('3.サラリースケール'!$R$5:$BH$38,MATCH('6.モデル年俸表の作成'!$C7,'3.サラリースケール'!$R$5:$R$38,0),MATCH('6.モデル年俸表の作成'!$B7,'3.サラリースケール'!$R$5:$BH$5,0)))</f>
        <v>188400</v>
      </c>
      <c r="F7" s="88">
        <f>IF($C7="","",IF('5.手当・賞与配分の設計'!$H$4=1,'5.手当・賞与配分の設計'!$G7,IF('5.手当・賞与配分の設計'!$H$4=2,'5.手当・賞与配分の設計'!$H7,0)))</f>
        <v>0</v>
      </c>
      <c r="G7" s="151">
        <f>IF($C7="","",'5.手当・賞与配分の設計'!$J7)</f>
        <v>0.1</v>
      </c>
      <c r="H7" s="88">
        <f>IF($C7="","",'5.手当・賞与配分の設計'!$K7)</f>
        <v>18840</v>
      </c>
      <c r="I7" s="88">
        <f>IF($C7="","",'5.手当・賞与配分の設計'!$L7)</f>
        <v>13</v>
      </c>
      <c r="J7" s="88">
        <f>IF($C7="","",$E7+$F7+$H7)</f>
        <v>207240</v>
      </c>
      <c r="K7" s="152">
        <f>IF($C7="","",$J7*12)</f>
        <v>2486880</v>
      </c>
      <c r="L7" s="152">
        <f>IF($C7="","",IF('5.手当・賞与配分の設計'!$O$4=1,($E7+$F7)*$L$6,$E7*$L$6))</f>
        <v>376800</v>
      </c>
      <c r="M7" s="152">
        <f>IF($C7="","",IF('5.手当・賞与配分の設計'!$O$4=1,($E7+$F7)*$M$6,$E7*$M$6))</f>
        <v>471000</v>
      </c>
      <c r="N7" s="152">
        <f>IF($C7="","",$K7+$L7+$M7)</f>
        <v>3334680</v>
      </c>
    </row>
    <row r="8" spans="2:14" ht="18" customHeight="1">
      <c r="B8" s="123">
        <v>19</v>
      </c>
      <c r="C8" s="124" t="str">
        <f>IF($B8="","",IFERROR(VLOOKUP($B8,'3.サラリースケール'!$C$6:$Q$38,3,0),$C7))</f>
        <v>J-2</v>
      </c>
      <c r="D8" s="124">
        <f t="shared" ref="D8:D48" si="0">IF($B8="","",IF($C7=$C8,$D7+1,1))</f>
        <v>1</v>
      </c>
      <c r="E8" s="150">
        <f>IF($C8="","",INDEX('3.サラリースケール'!$R$5:$BH$38,MATCH('6.モデル年俸表の作成'!$C8,'3.サラリースケール'!$R$5:$R$38,0),MATCH('6.モデル年俸表の作成'!$B8,'3.サラリースケール'!$R$5:$BH$5,0)))</f>
        <v>199300</v>
      </c>
      <c r="F8" s="88">
        <f>IF($C8="","",IF('5.手当・賞与配分の設計'!$H$4=1,'5.手当・賞与配分の設計'!$G8,IF('5.手当・賞与配分の設計'!$H$4=2,'5.手当・賞与配分の設計'!$H8,0)))</f>
        <v>0</v>
      </c>
      <c r="G8" s="151">
        <f>IF($C8="","",'5.手当・賞与配分の設計'!$J8)</f>
        <v>0.1</v>
      </c>
      <c r="H8" s="88">
        <f>IF($C8="","",'5.手当・賞与配分の設計'!$K8)</f>
        <v>19930</v>
      </c>
      <c r="I8" s="88">
        <f>IF($C8="","",'5.手当・賞与配分の設計'!$L8)</f>
        <v>13</v>
      </c>
      <c r="J8" s="88">
        <f t="shared" ref="J8:J48" si="1">IF($C8="","",$E8+$F8+$H8)</f>
        <v>219230</v>
      </c>
      <c r="K8" s="88">
        <f t="shared" ref="K8:K48" si="2">IF($C8="","",$J8*12)</f>
        <v>2630760</v>
      </c>
      <c r="L8" s="152">
        <f>IF($C8="","",IF('5.手当・賞与配分の設計'!$O$4=1,($E8+$F8)*$L$6,$E8*$L$6))</f>
        <v>398600</v>
      </c>
      <c r="M8" s="152">
        <f>IF($C8="","",IF('5.手当・賞与配分の設計'!$O$4=1,($E8+$F8)*$M$6,$E8*$M$6))</f>
        <v>498250</v>
      </c>
      <c r="N8" s="88">
        <f t="shared" ref="N8:N48" si="3">IF($C8="","",$K8+$L8+$M8)</f>
        <v>3527610</v>
      </c>
    </row>
    <row r="9" spans="2:14" ht="18" customHeight="1">
      <c r="B9" s="123">
        <v>20</v>
      </c>
      <c r="C9" s="124" t="str">
        <f>IF($B9="","",IFERROR(VLOOKUP($B9,'3.サラリースケール'!$C$6:$Q$38,3,0),$C8))</f>
        <v>J-3</v>
      </c>
      <c r="D9" s="124">
        <f t="shared" si="0"/>
        <v>1</v>
      </c>
      <c r="E9" s="150">
        <f>IF($C9="","",INDEX('3.サラリースケール'!$R$5:$BH$38,MATCH('6.モデル年俸表の作成'!$C9,'3.サラリースケール'!$R$5:$R$38,0),MATCH('6.モデル年俸表の作成'!$B9,'3.サラリースケール'!$R$5:$BH$5,0)))</f>
        <v>210200</v>
      </c>
      <c r="F9" s="88">
        <f>IF($C9="","",IF('5.手当・賞与配分の設計'!$H$4=1,'5.手当・賞与配分の設計'!$G9,IF('5.手当・賞与配分の設計'!$H$4=2,'5.手当・賞与配分の設計'!$H9,0)))</f>
        <v>0</v>
      </c>
      <c r="G9" s="151">
        <f>IF($C9="","",'5.手当・賞与配分の設計'!$J9)</f>
        <v>0.1</v>
      </c>
      <c r="H9" s="88">
        <f>IF($C9="","",'5.手当・賞与配分の設計'!$K9)</f>
        <v>21020</v>
      </c>
      <c r="I9" s="88">
        <f>IF($C9="","",'5.手当・賞与配分の設計'!$L9)</f>
        <v>13</v>
      </c>
      <c r="J9" s="88">
        <f t="shared" si="1"/>
        <v>231220</v>
      </c>
      <c r="K9" s="88">
        <f t="shared" si="2"/>
        <v>2774640</v>
      </c>
      <c r="L9" s="152">
        <f>IF($C9="","",IF('5.手当・賞与配分の設計'!$O$4=1,($E9+$F9)*$L$6,$E9*$L$6))</f>
        <v>420400</v>
      </c>
      <c r="M9" s="152">
        <f>IF($C9="","",IF('5.手当・賞与配分の設計'!$O$4=1,($E9+$F9)*$M$6,$E9*$M$6))</f>
        <v>525500</v>
      </c>
      <c r="N9" s="88">
        <f t="shared" si="3"/>
        <v>3720540</v>
      </c>
    </row>
    <row r="10" spans="2:14" ht="18" customHeight="1">
      <c r="B10" s="123">
        <v>21</v>
      </c>
      <c r="C10" s="124" t="str">
        <f>IF($B10="","",IFERROR(VLOOKUP($B10,'3.サラリースケール'!$C$6:$Q$38,3,0),$C9))</f>
        <v>J-4</v>
      </c>
      <c r="D10" s="124">
        <f t="shared" si="0"/>
        <v>1</v>
      </c>
      <c r="E10" s="150">
        <f>IF($C10="","",INDEX('3.サラリースケール'!$R$5:$BH$38,MATCH('6.モデル年俸表の作成'!$C10,'3.サラリースケール'!$R$5:$R$38,0),MATCH('6.モデル年俸表の作成'!$B10,'3.サラリースケール'!$R$5:$BH$5,0)))</f>
        <v>221100</v>
      </c>
      <c r="F10" s="88">
        <f>IF($C10="","",IF('5.手当・賞与配分の設計'!$H$4=1,'5.手当・賞与配分の設計'!$G10,IF('5.手当・賞与配分の設計'!$H$4=2,'5.手当・賞与配分の設計'!$H10,0)))</f>
        <v>0</v>
      </c>
      <c r="G10" s="151">
        <f>IF($C10="","",'5.手当・賞与配分の設計'!$J10)</f>
        <v>0.1</v>
      </c>
      <c r="H10" s="88">
        <f>IF($C10="","",'5.手当・賞与配分の設計'!$K10)</f>
        <v>22110</v>
      </c>
      <c r="I10" s="88">
        <f>IF($C10="","",'5.手当・賞与配分の設計'!$L10)</f>
        <v>13</v>
      </c>
      <c r="J10" s="88">
        <f t="shared" si="1"/>
        <v>243210</v>
      </c>
      <c r="K10" s="88">
        <f t="shared" si="2"/>
        <v>2918520</v>
      </c>
      <c r="L10" s="152">
        <f>IF($C10="","",IF('5.手当・賞与配分の設計'!$O$4=1,($E10+$F10)*$L$6,$E10*$L$6))</f>
        <v>442200</v>
      </c>
      <c r="M10" s="152">
        <f>IF($C10="","",IF('5.手当・賞与配分の設計'!$O$4=1,($E10+$F10)*$M$6,$E10*$M$6))</f>
        <v>552750</v>
      </c>
      <c r="N10" s="88">
        <f t="shared" si="3"/>
        <v>3913470</v>
      </c>
    </row>
    <row r="11" spans="2:14" ht="18" customHeight="1">
      <c r="B11" s="123">
        <v>22</v>
      </c>
      <c r="C11" s="124" t="str">
        <f>IF($B11="","",IFERROR(VLOOKUP($B11,'3.サラリースケール'!$C$6:$Q$38,3,0),$C10))</f>
        <v>C-1</v>
      </c>
      <c r="D11" s="124">
        <f t="shared" si="0"/>
        <v>1</v>
      </c>
      <c r="E11" s="150">
        <f>IF($C11="","",INDEX('3.サラリースケール'!$R$5:$BH$38,MATCH('6.モデル年俸表の作成'!$C11,'3.サラリースケール'!$R$5:$R$38,0),MATCH('6.モデル年俸表の作成'!$B11,'3.サラリースケール'!$R$5:$BH$5,0)))</f>
        <v>234100</v>
      </c>
      <c r="F11" s="88">
        <f>IF($C11="","",IF('5.手当・賞与配分の設計'!$H$4=1,'5.手当・賞与配分の設計'!$G11,IF('5.手当・賞与配分の設計'!$H$4=2,'5.手当・賞与配分の設計'!$H11,0)))</f>
        <v>0</v>
      </c>
      <c r="G11" s="151">
        <f>IF($C11="","",'5.手当・賞与配分の設計'!$J11)</f>
        <v>0.1</v>
      </c>
      <c r="H11" s="88">
        <f>IF($C11="","",'5.手当・賞与配分の設計'!$K11)</f>
        <v>23410</v>
      </c>
      <c r="I11" s="88">
        <f>IF($C11="","",'5.手当・賞与配分の設計'!$L11)</f>
        <v>13</v>
      </c>
      <c r="J11" s="88">
        <f t="shared" si="1"/>
        <v>257510</v>
      </c>
      <c r="K11" s="88">
        <f t="shared" si="2"/>
        <v>3090120</v>
      </c>
      <c r="L11" s="152">
        <f>IF($C11="","",IF('5.手当・賞与配分の設計'!$O$4=1,($E11+$F11)*$L$6,$E11*$L$6))</f>
        <v>468200</v>
      </c>
      <c r="M11" s="152">
        <f>IF($C11="","",IF('5.手当・賞与配分の設計'!$O$4=1,($E11+$F11)*$M$6,$E11*$M$6))</f>
        <v>585250</v>
      </c>
      <c r="N11" s="88">
        <f t="shared" si="3"/>
        <v>4143570</v>
      </c>
    </row>
    <row r="12" spans="2:14" ht="18" customHeight="1">
      <c r="B12" s="123">
        <v>23</v>
      </c>
      <c r="C12" s="124" t="str">
        <f>IF($B12="","",IFERROR(VLOOKUP($B12,'3.サラリースケール'!$C$6:$Q$38,3,0),$C11))</f>
        <v>C-2</v>
      </c>
      <c r="D12" s="124">
        <f t="shared" si="0"/>
        <v>1</v>
      </c>
      <c r="E12" s="150">
        <f>IF($C12="","",INDEX('3.サラリースケール'!$R$5:$BH$38,MATCH('6.モデル年俸表の作成'!$C12,'3.サラリースケール'!$R$5:$R$38,0),MATCH('6.モデル年俸表の作成'!$B12,'3.サラリースケール'!$R$5:$BH$5,0)))</f>
        <v>242000</v>
      </c>
      <c r="F12" s="88">
        <f>IF($C12="","",IF('5.手当・賞与配分の設計'!$H$4=1,'5.手当・賞与配分の設計'!$G12,IF('5.手当・賞与配分の設計'!$H$4=2,'5.手当・賞与配分の設計'!$H12,0)))</f>
        <v>0</v>
      </c>
      <c r="G12" s="151">
        <f>IF($C12="","",'5.手当・賞与配分の設計'!$J12)</f>
        <v>0.1</v>
      </c>
      <c r="H12" s="88">
        <f>IF($C12="","",'5.手当・賞与配分の設計'!$K12)</f>
        <v>24200</v>
      </c>
      <c r="I12" s="88">
        <f>IF($C12="","",'5.手当・賞与配分の設計'!$L12)</f>
        <v>13</v>
      </c>
      <c r="J12" s="88">
        <f t="shared" si="1"/>
        <v>266200</v>
      </c>
      <c r="K12" s="88">
        <f t="shared" si="2"/>
        <v>3194400</v>
      </c>
      <c r="L12" s="152">
        <f>IF($C12="","",IF('5.手当・賞与配分の設計'!$O$4=1,($E12+$F12)*$L$6,$E12*$L$6))</f>
        <v>484000</v>
      </c>
      <c r="M12" s="152">
        <f>IF($C12="","",IF('5.手当・賞与配分の設計'!$O$4=1,($E12+$F12)*$M$6,$E12*$M$6))</f>
        <v>605000</v>
      </c>
      <c r="N12" s="88">
        <f t="shared" si="3"/>
        <v>4283400</v>
      </c>
    </row>
    <row r="13" spans="2:14" ht="18" customHeight="1">
      <c r="B13" s="123">
        <v>24</v>
      </c>
      <c r="C13" s="124" t="str">
        <f>IF($B13="","",IFERROR(VLOOKUP($B13,'3.サラリースケール'!$C$6:$Q$38,3,0),$C12))</f>
        <v>C-3</v>
      </c>
      <c r="D13" s="124">
        <f t="shared" si="0"/>
        <v>1</v>
      </c>
      <c r="E13" s="150">
        <f>IF($C13="","",INDEX('3.サラリースケール'!$R$5:$BH$38,MATCH('6.モデル年俸表の作成'!$C13,'3.サラリースケール'!$R$5:$R$38,0),MATCH('6.モデル年俸表の作成'!$B13,'3.サラリースケール'!$R$5:$BH$5,0)))</f>
        <v>249900</v>
      </c>
      <c r="F13" s="88">
        <f>IF($C13="","",IF('5.手当・賞与配分の設計'!$H$4=1,'5.手当・賞与配分の設計'!$G13,IF('5.手当・賞与配分の設計'!$H$4=2,'5.手当・賞与配分の設計'!$H13,0)))</f>
        <v>0</v>
      </c>
      <c r="G13" s="151">
        <f>IF($C13="","",'5.手当・賞与配分の設計'!$J13)</f>
        <v>0.1</v>
      </c>
      <c r="H13" s="88">
        <f>IF($C13="","",'5.手当・賞与配分の設計'!$K13)</f>
        <v>24990</v>
      </c>
      <c r="I13" s="88">
        <f>IF($C13="","",'5.手当・賞与配分の設計'!$L13)</f>
        <v>13</v>
      </c>
      <c r="J13" s="88">
        <f t="shared" si="1"/>
        <v>274890</v>
      </c>
      <c r="K13" s="88">
        <f t="shared" si="2"/>
        <v>3298680</v>
      </c>
      <c r="L13" s="152">
        <f>IF($C13="","",IF('5.手当・賞与配分の設計'!$O$4=1,($E13+$F13)*$L$6,$E13*$L$6))</f>
        <v>499800</v>
      </c>
      <c r="M13" s="152">
        <f>IF($C13="","",IF('5.手当・賞与配分の設計'!$O$4=1,($E13+$F13)*$M$6,$E13*$M$6))</f>
        <v>624750</v>
      </c>
      <c r="N13" s="88">
        <f t="shared" si="3"/>
        <v>4423230</v>
      </c>
    </row>
    <row r="14" spans="2:14" ht="18" customHeight="1">
      <c r="B14" s="123">
        <v>25</v>
      </c>
      <c r="C14" s="124" t="str">
        <f>IF($B14="","",IFERROR(VLOOKUP($B14,'3.サラリースケール'!$C$6:$Q$38,3,0),$C13))</f>
        <v>C-4</v>
      </c>
      <c r="D14" s="124">
        <f t="shared" si="0"/>
        <v>1</v>
      </c>
      <c r="E14" s="150">
        <f>IF($C14="","",INDEX('3.サラリースケール'!$R$5:$BH$38,MATCH('6.モデル年俸表の作成'!$C14,'3.サラリースケール'!$R$5:$R$38,0),MATCH('6.モデル年俸表の作成'!$B14,'3.サラリースケール'!$R$5:$BH$5,0)))</f>
        <v>257800</v>
      </c>
      <c r="F14" s="88">
        <f>IF($C14="","",IF('5.手当・賞与配分の設計'!$H$4=1,'5.手当・賞与配分の設計'!$G14,IF('5.手当・賞与配分の設計'!$H$4=2,'5.手当・賞与配分の設計'!$H14,0)))</f>
        <v>0</v>
      </c>
      <c r="G14" s="151">
        <f>IF($C14="","",'5.手当・賞与配分の設計'!$J14)</f>
        <v>0.1</v>
      </c>
      <c r="H14" s="88">
        <f>IF($C14="","",'5.手当・賞与配分の設計'!$K14)</f>
        <v>25780</v>
      </c>
      <c r="I14" s="88">
        <f>IF($C14="","",'5.手当・賞与配分の設計'!$L14)</f>
        <v>13</v>
      </c>
      <c r="J14" s="88">
        <f t="shared" si="1"/>
        <v>283580</v>
      </c>
      <c r="K14" s="88">
        <f t="shared" si="2"/>
        <v>3402960</v>
      </c>
      <c r="L14" s="152">
        <f>IF($C14="","",IF('5.手当・賞与配分の設計'!$O$4=1,($E14+$F14)*$L$6,$E14*$L$6))</f>
        <v>515600</v>
      </c>
      <c r="M14" s="152">
        <f>IF($C14="","",IF('5.手当・賞与配分の設計'!$O$4=1,($E14+$F14)*$M$6,$E14*$M$6))</f>
        <v>644500</v>
      </c>
      <c r="N14" s="88">
        <f t="shared" si="3"/>
        <v>4563060</v>
      </c>
    </row>
    <row r="15" spans="2:14" ht="18" customHeight="1">
      <c r="B15" s="123">
        <v>26</v>
      </c>
      <c r="C15" s="124" t="str">
        <f>IF($B15="","",IFERROR(VLOOKUP($B15,'3.サラリースケール'!$C$6:$Q$38,3,0),$C14))</f>
        <v>L-1</v>
      </c>
      <c r="D15" s="124">
        <f t="shared" si="0"/>
        <v>1</v>
      </c>
      <c r="E15" s="150">
        <f>IF($C15="","",INDEX('3.サラリースケール'!$R$5:$BH$38,MATCH('6.モデル年俸表の作成'!$C15,'3.サラリースケール'!$R$5:$R$38,0),MATCH('6.モデル年俸表の作成'!$B15,'3.サラリースケール'!$R$5:$BH$5,0)))</f>
        <v>269000</v>
      </c>
      <c r="F15" s="88">
        <f>IF($C15="","",IF('5.手当・賞与配分の設計'!$H$4=1,'5.手当・賞与配分の設計'!$G15,IF('5.手当・賞与配分の設計'!$H$4=2,'5.手当・賞与配分の設計'!$H15,0)))</f>
        <v>5400</v>
      </c>
      <c r="G15" s="151">
        <f>IF($C15="","",'5.手当・賞与配分の設計'!$J15)</f>
        <v>0.2</v>
      </c>
      <c r="H15" s="88">
        <f>IF($C15="","",'5.手当・賞与配分の設計'!$K15)</f>
        <v>53800</v>
      </c>
      <c r="I15" s="88">
        <f>IF($C15="","",'5.手当・賞与配分の設計'!$L15)</f>
        <v>27</v>
      </c>
      <c r="J15" s="88">
        <f t="shared" si="1"/>
        <v>328200</v>
      </c>
      <c r="K15" s="88">
        <f t="shared" si="2"/>
        <v>3938400</v>
      </c>
      <c r="L15" s="152">
        <f>IF($C15="","",IF('5.手当・賞与配分の設計'!$O$4=1,($E15+$F15)*$L$6,$E15*$L$6))</f>
        <v>548800</v>
      </c>
      <c r="M15" s="152">
        <f>IF($C15="","",IF('5.手当・賞与配分の設計'!$O$4=1,($E15+$F15)*$M$6,$E15*$M$6))</f>
        <v>686000</v>
      </c>
      <c r="N15" s="88">
        <f t="shared" si="3"/>
        <v>5173200</v>
      </c>
    </row>
    <row r="16" spans="2:14" ht="18" customHeight="1">
      <c r="B16" s="123">
        <v>27</v>
      </c>
      <c r="C16" s="124" t="str">
        <f>IF($B16="","",IFERROR(VLOOKUP($B16,'3.サラリースケール'!$C$6:$Q$38,3,0),$C15))</f>
        <v>L-2</v>
      </c>
      <c r="D16" s="124">
        <f t="shared" si="0"/>
        <v>1</v>
      </c>
      <c r="E16" s="150">
        <f>IF($C16="","",INDEX('3.サラリースケール'!$R$5:$BH$38,MATCH('6.モデル年俸表の作成'!$C16,'3.サラリースケール'!$R$5:$R$38,0),MATCH('6.モデル年俸表の作成'!$B16,'3.サラリースケール'!$R$5:$BH$5,0)))</f>
        <v>277100</v>
      </c>
      <c r="F16" s="88">
        <f>IF($C16="","",IF('5.手当・賞与配分の設計'!$H$4=1,'5.手当・賞与配分の設計'!$G16,IF('5.手当・賞与配分の設計'!$H$4=2,'5.手当・賞与配分の設計'!$H16,0)))</f>
        <v>5600</v>
      </c>
      <c r="G16" s="151">
        <f>IF($C16="","",'5.手当・賞与配分の設計'!$J16)</f>
        <v>0.2</v>
      </c>
      <c r="H16" s="88">
        <f>IF($C16="","",'5.手当・賞与配分の設計'!$K16)</f>
        <v>55420</v>
      </c>
      <c r="I16" s="88">
        <f>IF($C16="","",'5.手当・賞与配分の設計'!$L16)</f>
        <v>27</v>
      </c>
      <c r="J16" s="88">
        <f t="shared" si="1"/>
        <v>338120</v>
      </c>
      <c r="K16" s="88">
        <f t="shared" si="2"/>
        <v>4057440</v>
      </c>
      <c r="L16" s="152">
        <f>IF($C16="","",IF('5.手当・賞与配分の設計'!$O$4=1,($E16+$F16)*$L$6,$E16*$L$6))</f>
        <v>565400</v>
      </c>
      <c r="M16" s="152">
        <f>IF($C16="","",IF('5.手当・賞与配分の設計'!$O$4=1,($E16+$F16)*$M$6,$E16*$M$6))</f>
        <v>706750</v>
      </c>
      <c r="N16" s="88">
        <f t="shared" si="3"/>
        <v>5329590</v>
      </c>
    </row>
    <row r="17" spans="2:14" ht="18" customHeight="1">
      <c r="B17" s="123">
        <v>28</v>
      </c>
      <c r="C17" s="124" t="str">
        <f>IF($B17="","",IFERROR(VLOOKUP($B17,'3.サラリースケール'!$C$6:$Q$38,3,0),$C16))</f>
        <v>L-3</v>
      </c>
      <c r="D17" s="124">
        <f t="shared" si="0"/>
        <v>1</v>
      </c>
      <c r="E17" s="150">
        <f>IF($C17="","",INDEX('3.サラリースケール'!$R$5:$BH$38,MATCH('6.モデル年俸表の作成'!$C17,'3.サラリースケール'!$R$5:$R$38,0),MATCH('6.モデル年俸表の作成'!$B17,'3.サラリースケール'!$R$5:$BH$5,0)))</f>
        <v>285200</v>
      </c>
      <c r="F17" s="88">
        <f>IF($C17="","",IF('5.手当・賞与配分の設計'!$H$4=1,'5.手当・賞与配分の設計'!$G17,IF('5.手当・賞与配分の設計'!$H$4=2,'5.手当・賞与配分の設計'!$H17,0)))</f>
        <v>8600</v>
      </c>
      <c r="G17" s="151">
        <f>IF($C17="","",'5.手当・賞与配分の設計'!$J17)</f>
        <v>0.2</v>
      </c>
      <c r="H17" s="88">
        <f>IF($C17="","",'5.手当・賞与配分の設計'!$K17)</f>
        <v>57040</v>
      </c>
      <c r="I17" s="88">
        <f>IF($C17="","",'5.手当・賞与配分の設計'!$L17)</f>
        <v>26</v>
      </c>
      <c r="J17" s="88">
        <f t="shared" si="1"/>
        <v>350840</v>
      </c>
      <c r="K17" s="88">
        <f t="shared" si="2"/>
        <v>4210080</v>
      </c>
      <c r="L17" s="152">
        <f>IF($C17="","",IF('5.手当・賞与配分の設計'!$O$4=1,($E17+$F17)*$L$6,$E17*$L$6))</f>
        <v>587600</v>
      </c>
      <c r="M17" s="152">
        <f>IF($C17="","",IF('5.手当・賞与配分の設計'!$O$4=1,($E17+$F17)*$M$6,$E17*$M$6))</f>
        <v>734500</v>
      </c>
      <c r="N17" s="88">
        <f t="shared" si="3"/>
        <v>5532180</v>
      </c>
    </row>
    <row r="18" spans="2:14" ht="18" customHeight="1">
      <c r="B18" s="123">
        <v>29</v>
      </c>
      <c r="C18" s="124" t="str">
        <f>IF($B18="","",IFERROR(VLOOKUP($B18,'3.サラリースケール'!$C$6:$Q$38,3,0),$C17))</f>
        <v>L-4</v>
      </c>
      <c r="D18" s="124">
        <f t="shared" si="0"/>
        <v>1</v>
      </c>
      <c r="E18" s="150">
        <f>IF($C18="","",INDEX('3.サラリースケール'!$R$5:$BH$38,MATCH('6.モデル年俸表の作成'!$C18,'3.サラリースケール'!$R$5:$R$38,0),MATCH('6.モデル年俸表の作成'!$B18,'3.サラリースケール'!$R$5:$BH$5,0)))</f>
        <v>293300</v>
      </c>
      <c r="F18" s="88">
        <f>IF($C18="","",IF('5.手当・賞与配分の設計'!$H$4=1,'5.手当・賞与配分の設計'!$G18,IF('5.手当・賞与配分の設計'!$H$4=2,'5.手当・賞与配分の設計'!$H18,0)))</f>
        <v>8800</v>
      </c>
      <c r="G18" s="151">
        <f>IF($C18="","",'5.手当・賞与配分の設計'!$J18)</f>
        <v>0.2</v>
      </c>
      <c r="H18" s="88">
        <f>IF($C18="","",'5.手当・賞与配分の設計'!$K18)</f>
        <v>58660</v>
      </c>
      <c r="I18" s="88">
        <f>IF($C18="","",'5.手当・賞与配分の設計'!$L18)</f>
        <v>26</v>
      </c>
      <c r="J18" s="88">
        <f t="shared" si="1"/>
        <v>360760</v>
      </c>
      <c r="K18" s="88">
        <f t="shared" si="2"/>
        <v>4329120</v>
      </c>
      <c r="L18" s="152">
        <f>IF($C18="","",IF('5.手当・賞与配分の設計'!$O$4=1,($E18+$F18)*$L$6,$E18*$L$6))</f>
        <v>604200</v>
      </c>
      <c r="M18" s="152">
        <f>IF($C18="","",IF('5.手当・賞与配分の設計'!$O$4=1,($E18+$F18)*$M$6,$E18*$M$6))</f>
        <v>755250</v>
      </c>
      <c r="N18" s="88">
        <f t="shared" si="3"/>
        <v>5688570</v>
      </c>
    </row>
    <row r="19" spans="2:14" ht="18" customHeight="1">
      <c r="B19" s="123">
        <v>30</v>
      </c>
      <c r="C19" s="124" t="str">
        <f>IF($B19="","",IFERROR(VLOOKUP($B19,'3.サラリースケール'!$C$6:$Q$38,3,0),$C18))</f>
        <v>S-1</v>
      </c>
      <c r="D19" s="124">
        <f t="shared" si="0"/>
        <v>1</v>
      </c>
      <c r="E19" s="150">
        <f>IF($C19="","",INDEX('3.サラリースケール'!$R$5:$BH$38,MATCH('6.モデル年俸表の作成'!$C19,'3.サラリースケール'!$R$5:$R$38,0),MATCH('6.モデル年俸表の作成'!$B19,'3.サラリースケール'!$R$5:$BH$5,0)))</f>
        <v>305000</v>
      </c>
      <c r="F19" s="88">
        <f>IF($C19="","",IF('5.手当・賞与配分の設計'!$H$4=1,'5.手当・賞与配分の設計'!$G19,IF('5.手当・賞与配分の設計'!$H$4=2,'5.手当・賞与配分の設計'!$H19,0)))</f>
        <v>12200</v>
      </c>
      <c r="G19" s="151">
        <f>IF($C19="","",'5.手当・賞与配分の設計'!$J19)</f>
        <v>0.2</v>
      </c>
      <c r="H19" s="88">
        <f>IF($C19="","",'5.手当・賞与配分の設計'!$K19)</f>
        <v>61000</v>
      </c>
      <c r="I19" s="88">
        <f>IF($C19="","",'5.手当・賞与配分の設計'!$L19)</f>
        <v>26</v>
      </c>
      <c r="J19" s="88">
        <f t="shared" si="1"/>
        <v>378200</v>
      </c>
      <c r="K19" s="88">
        <f t="shared" si="2"/>
        <v>4538400</v>
      </c>
      <c r="L19" s="152">
        <f>IF($C19="","",IF('5.手当・賞与配分の設計'!$O$4=1,($E19+$F19)*$L$6,$E19*$L$6))</f>
        <v>634400</v>
      </c>
      <c r="M19" s="152">
        <f>IF($C19="","",IF('5.手当・賞与配分の設計'!$O$4=1,($E19+$F19)*$M$6,$E19*$M$6))</f>
        <v>793000</v>
      </c>
      <c r="N19" s="88">
        <f t="shared" si="3"/>
        <v>5965800</v>
      </c>
    </row>
    <row r="20" spans="2:14" ht="18" customHeight="1">
      <c r="B20" s="123">
        <v>31</v>
      </c>
      <c r="C20" s="124" t="str">
        <f>IF($B20="","",IFERROR(VLOOKUP($B20,'3.サラリースケール'!$C$6:$Q$38,3,0),$C19))</f>
        <v>S-1</v>
      </c>
      <c r="D20" s="124">
        <f t="shared" si="0"/>
        <v>2</v>
      </c>
      <c r="E20" s="150">
        <f>IF($C20="","",INDEX('3.サラリースケール'!$R$5:$BH$38,MATCH('6.モデル年俸表の作成'!$C20,'3.サラリースケール'!$R$5:$R$38,0),MATCH('6.モデル年俸表の作成'!$B20,'3.サラリースケール'!$R$5:$BH$5,0)))</f>
        <v>309600</v>
      </c>
      <c r="F20" s="88">
        <f>IF($C20="","",IF('5.手当・賞与配分の設計'!$H$4=1,'5.手当・賞与配分の設計'!$G20,IF('5.手当・賞与配分の設計'!$H$4=2,'5.手当・賞与配分の設計'!$H20,0)))</f>
        <v>12200</v>
      </c>
      <c r="G20" s="151">
        <f>IF($C20="","",'5.手当・賞与配分の設計'!$J20)</f>
        <v>0.2</v>
      </c>
      <c r="H20" s="88">
        <f>IF($C20="","",'5.手当・賞与配分の設計'!$K20)</f>
        <v>61920</v>
      </c>
      <c r="I20" s="88">
        <f>IF($C20="","",'5.手当・賞与配分の設計'!$L20)</f>
        <v>26</v>
      </c>
      <c r="J20" s="88">
        <f t="shared" si="1"/>
        <v>383720</v>
      </c>
      <c r="K20" s="88">
        <f t="shared" si="2"/>
        <v>4604640</v>
      </c>
      <c r="L20" s="152">
        <f>IF($C20="","",IF('5.手当・賞与配分の設計'!$O$4=1,($E20+$F20)*$L$6,$E20*$L$6))</f>
        <v>643600</v>
      </c>
      <c r="M20" s="152">
        <f>IF($C20="","",IF('5.手当・賞与配分の設計'!$O$4=1,($E20+$F20)*$M$6,$E20*$M$6))</f>
        <v>804500</v>
      </c>
      <c r="N20" s="88">
        <f t="shared" si="3"/>
        <v>6052740</v>
      </c>
    </row>
    <row r="21" spans="2:14" ht="18" customHeight="1">
      <c r="B21" s="123">
        <v>32</v>
      </c>
      <c r="C21" s="124" t="str">
        <f>IF($B21="","",IFERROR(VLOOKUP($B21,'3.サラリースケール'!$C$6:$Q$38,3,0),$C20))</f>
        <v>S-2</v>
      </c>
      <c r="D21" s="124">
        <f t="shared" si="0"/>
        <v>1</v>
      </c>
      <c r="E21" s="150">
        <f>IF($C21="","",INDEX('3.サラリースケール'!$R$5:$BH$38,MATCH('6.モデル年俸表の作成'!$C21,'3.サラリースケール'!$R$5:$R$38,0),MATCH('6.モデル年俸表の作成'!$B21,'3.サラリースケール'!$R$5:$BH$5,0)))</f>
        <v>317900</v>
      </c>
      <c r="F21" s="88">
        <f>IF($C21="","",IF('5.手当・賞与配分の設計'!$H$4=1,'5.手当・賞与配分の設計'!$G21,IF('5.手当・賞与配分の設計'!$H$4=2,'5.手当・賞与配分の設計'!$H21,0)))</f>
        <v>12800</v>
      </c>
      <c r="G21" s="151">
        <f>IF($C21="","",'5.手当・賞与配分の設計'!$J21)</f>
        <v>0.2</v>
      </c>
      <c r="H21" s="88">
        <f>IF($C21="","",'5.手当・賞与配分の設計'!$K21)</f>
        <v>63580</v>
      </c>
      <c r="I21" s="88">
        <f>IF($C21="","",'5.手当・賞与配分の設計'!$L21)</f>
        <v>26</v>
      </c>
      <c r="J21" s="88">
        <f t="shared" si="1"/>
        <v>394280</v>
      </c>
      <c r="K21" s="88">
        <f t="shared" si="2"/>
        <v>4731360</v>
      </c>
      <c r="L21" s="152">
        <f>IF($C21="","",IF('5.手当・賞与配分の設計'!$O$4=1,($E21+$F21)*$L$6,$E21*$L$6))</f>
        <v>661400</v>
      </c>
      <c r="M21" s="152">
        <f>IF($C21="","",IF('5.手当・賞与配分の設計'!$O$4=1,($E21+$F21)*$M$6,$E21*$M$6))</f>
        <v>826750</v>
      </c>
      <c r="N21" s="88">
        <f t="shared" si="3"/>
        <v>6219510</v>
      </c>
    </row>
    <row r="22" spans="2:14" ht="18" customHeight="1">
      <c r="B22" s="123">
        <v>33</v>
      </c>
      <c r="C22" s="124" t="str">
        <f>IF($B22="","",IFERROR(VLOOKUP($B22,'3.サラリースケール'!$C$6:$Q$38,3,0),$C21))</f>
        <v>S-2</v>
      </c>
      <c r="D22" s="124">
        <f t="shared" si="0"/>
        <v>2</v>
      </c>
      <c r="E22" s="150">
        <f>IF($C22="","",INDEX('3.サラリースケール'!$R$5:$BH$38,MATCH('6.モデル年俸表の作成'!$C22,'3.サラリースケール'!$R$5:$R$38,0),MATCH('6.モデル年俸表の作成'!$B22,'3.サラリースケール'!$R$5:$BH$5,0)))</f>
        <v>322500</v>
      </c>
      <c r="F22" s="88">
        <f>IF($C22="","",IF('5.手当・賞与配分の設計'!$H$4=1,'5.手当・賞与配分の設計'!$G22,IF('5.手当・賞与配分の設計'!$H$4=2,'5.手当・賞与配分の設計'!$H22,0)))</f>
        <v>12800</v>
      </c>
      <c r="G22" s="151">
        <f>IF($C22="","",'5.手当・賞与配分の設計'!$J22)</f>
        <v>0.2</v>
      </c>
      <c r="H22" s="88">
        <f>IF($C22="","",'5.手当・賞与配分の設計'!$K22)</f>
        <v>64500</v>
      </c>
      <c r="I22" s="88">
        <f>IF($C22="","",'5.手当・賞与配分の設計'!$L22)</f>
        <v>26</v>
      </c>
      <c r="J22" s="88">
        <f t="shared" si="1"/>
        <v>399800</v>
      </c>
      <c r="K22" s="88">
        <f t="shared" si="2"/>
        <v>4797600</v>
      </c>
      <c r="L22" s="152">
        <f>IF($C22="","",IF('5.手当・賞与配分の設計'!$O$4=1,($E22+$F22)*$L$6,$E22*$L$6))</f>
        <v>670600</v>
      </c>
      <c r="M22" s="152">
        <f>IF($C22="","",IF('5.手当・賞与配分の設計'!$O$4=1,($E22+$F22)*$M$6,$E22*$M$6))</f>
        <v>838250</v>
      </c>
      <c r="N22" s="88">
        <f t="shared" si="3"/>
        <v>6306450</v>
      </c>
    </row>
    <row r="23" spans="2:14" ht="18" customHeight="1">
      <c r="B23" s="123">
        <v>34</v>
      </c>
      <c r="C23" s="124" t="str">
        <f>IF($B23="","",IFERROR(VLOOKUP($B23,'3.サラリースケール'!$C$6:$Q$38,3,0),$C22))</f>
        <v>S-3</v>
      </c>
      <c r="D23" s="124">
        <f t="shared" si="0"/>
        <v>1</v>
      </c>
      <c r="E23" s="150">
        <f>IF($C23="","",INDEX('3.サラリースケール'!$R$5:$BH$38,MATCH('6.モデル年俸表の作成'!$C23,'3.サラリースケール'!$R$5:$R$38,0),MATCH('6.モデル年俸表の作成'!$B23,'3.サラリースケール'!$R$5:$BH$5,0)))</f>
        <v>330800</v>
      </c>
      <c r="F23" s="88">
        <f>IF($C23="","",IF('5.手当・賞与配分の設計'!$H$4=1,'5.手当・賞与配分の設計'!$G23,IF('5.手当・賞与配分の設計'!$H$4=2,'5.手当・賞与配分の設計'!$H23,0)))</f>
        <v>14900</v>
      </c>
      <c r="G23" s="151">
        <f>IF($C23="","",'5.手当・賞与配分の設計'!$J23)</f>
        <v>0.2</v>
      </c>
      <c r="H23" s="88">
        <f>IF($C23="","",'5.手当・賞与配分の設計'!$K23)</f>
        <v>66160</v>
      </c>
      <c r="I23" s="88">
        <f>IF($C23="","",'5.手当・賞与配分の設計'!$L23)</f>
        <v>26</v>
      </c>
      <c r="J23" s="88">
        <f t="shared" si="1"/>
        <v>411860</v>
      </c>
      <c r="K23" s="88">
        <f t="shared" si="2"/>
        <v>4942320</v>
      </c>
      <c r="L23" s="152">
        <f>IF($C23="","",IF('5.手当・賞与配分の設計'!$O$4=1,($E23+$F23)*$L$6,$E23*$L$6))</f>
        <v>691400</v>
      </c>
      <c r="M23" s="152">
        <f>IF($C23="","",IF('5.手当・賞与配分の設計'!$O$4=1,($E23+$F23)*$M$6,$E23*$M$6))</f>
        <v>864250</v>
      </c>
      <c r="N23" s="88">
        <f t="shared" si="3"/>
        <v>6497970</v>
      </c>
    </row>
    <row r="24" spans="2:14" ht="18" customHeight="1">
      <c r="B24" s="123">
        <v>35</v>
      </c>
      <c r="C24" s="124" t="str">
        <f>IF($B24="","",IFERROR(VLOOKUP($B24,'3.サラリースケール'!$C$6:$Q$38,3,0),$C23))</f>
        <v>S-3</v>
      </c>
      <c r="D24" s="124">
        <f t="shared" si="0"/>
        <v>2</v>
      </c>
      <c r="E24" s="150">
        <f>IF($C24="","",INDEX('3.サラリースケール'!$R$5:$BH$38,MATCH('6.モデル年俸表の作成'!$C24,'3.サラリースケール'!$R$5:$R$38,0),MATCH('6.モデル年俸表の作成'!$B24,'3.サラリースケール'!$R$5:$BH$5,0)))</f>
        <v>335400</v>
      </c>
      <c r="F24" s="88">
        <f>IF($C24="","",IF('5.手当・賞与配分の設計'!$H$4=1,'5.手当・賞与配分の設計'!$G24,IF('5.手当・賞与配分の設計'!$H$4=2,'5.手当・賞与配分の設計'!$H24,0)))</f>
        <v>14900</v>
      </c>
      <c r="G24" s="151">
        <f>IF($C24="","",'5.手当・賞与配分の設計'!$J24)</f>
        <v>0.2</v>
      </c>
      <c r="H24" s="88">
        <f>IF($C24="","",'5.手当・賞与配分の設計'!$K24)</f>
        <v>67080</v>
      </c>
      <c r="I24" s="88">
        <f>IF($C24="","",'5.手当・賞与配分の設計'!$L24)</f>
        <v>26</v>
      </c>
      <c r="J24" s="88">
        <f t="shared" si="1"/>
        <v>417380</v>
      </c>
      <c r="K24" s="88">
        <f t="shared" si="2"/>
        <v>5008560</v>
      </c>
      <c r="L24" s="152">
        <f>IF($C24="","",IF('5.手当・賞与配分の設計'!$O$4=1,($E24+$F24)*$L$6,$E24*$L$6))</f>
        <v>700600</v>
      </c>
      <c r="M24" s="152">
        <f>IF($C24="","",IF('5.手当・賞与配分の設計'!$O$4=1,($E24+$F24)*$M$6,$E24*$M$6))</f>
        <v>875750</v>
      </c>
      <c r="N24" s="88">
        <f t="shared" si="3"/>
        <v>6584910</v>
      </c>
    </row>
    <row r="25" spans="2:14" ht="18" customHeight="1">
      <c r="B25" s="123">
        <v>36</v>
      </c>
      <c r="C25" s="124" t="str">
        <f>IF($B25="","",IFERROR(VLOOKUP($B25,'3.サラリースケール'!$C$6:$Q$38,3,0),$C24))</f>
        <v>S-4</v>
      </c>
      <c r="D25" s="124">
        <f t="shared" si="0"/>
        <v>1</v>
      </c>
      <c r="E25" s="150">
        <f>IF($C25="","",INDEX('3.サラリースケール'!$R$5:$BH$38,MATCH('6.モデル年俸表の作成'!$C25,'3.サラリースケール'!$R$5:$R$38,0),MATCH('6.モデル年俸表の作成'!$B25,'3.サラリースケール'!$R$5:$BH$5,0)))</f>
        <v>343700</v>
      </c>
      <c r="F25" s="88">
        <f>IF($C25="","",IF('5.手当・賞与配分の設計'!$H$4=1,'5.手当・賞与配分の設計'!$G25,IF('5.手当・賞与配分の設計'!$H$4=2,'5.手当・賞与配分の設計'!$H25,0)))</f>
        <v>17200</v>
      </c>
      <c r="G25" s="151">
        <f>IF($C25="","",'5.手当・賞与配分の設計'!$J25)</f>
        <v>0.2</v>
      </c>
      <c r="H25" s="88">
        <f>IF($C25="","",'5.手当・賞与配分の設計'!$K25)</f>
        <v>68740</v>
      </c>
      <c r="I25" s="88">
        <f>IF($C25="","",'5.手当・賞与配分の設計'!$L25)</f>
        <v>26</v>
      </c>
      <c r="J25" s="88">
        <f t="shared" si="1"/>
        <v>429640</v>
      </c>
      <c r="K25" s="88">
        <f t="shared" si="2"/>
        <v>5155680</v>
      </c>
      <c r="L25" s="152">
        <f>IF($C25="","",IF('5.手当・賞与配分の設計'!$O$4=1,($E25+$F25)*$L$6,$E25*$L$6))</f>
        <v>721800</v>
      </c>
      <c r="M25" s="152">
        <f>IF($C25="","",IF('5.手当・賞与配分の設計'!$O$4=1,($E25+$F25)*$M$6,$E25*$M$6))</f>
        <v>902250</v>
      </c>
      <c r="N25" s="88">
        <f t="shared" si="3"/>
        <v>6779730</v>
      </c>
    </row>
    <row r="26" spans="2:14" ht="18" customHeight="1">
      <c r="B26" s="123">
        <v>37</v>
      </c>
      <c r="C26" s="124" t="str">
        <f>IF($B26="","",IFERROR(VLOOKUP($B26,'3.サラリースケール'!$C$6:$Q$38,3,0),$C25))</f>
        <v>S-4</v>
      </c>
      <c r="D26" s="124">
        <f t="shared" si="0"/>
        <v>2</v>
      </c>
      <c r="E26" s="150">
        <f>IF($C26="","",INDEX('3.サラリースケール'!$R$5:$BH$38,MATCH('6.モデル年俸表の作成'!$C26,'3.サラリースケール'!$R$5:$R$38,0),MATCH('6.モデル年俸表の作成'!$B26,'3.サラリースケール'!$R$5:$BH$5,0)))</f>
        <v>348300</v>
      </c>
      <c r="F26" s="88">
        <f>IF($C26="","",IF('5.手当・賞与配分の設計'!$H$4=1,'5.手当・賞与配分の設計'!$G26,IF('5.手当・賞与配分の設計'!$H$4=2,'5.手当・賞与配分の設計'!$H26,0)))</f>
        <v>17200</v>
      </c>
      <c r="G26" s="151">
        <f>IF($C26="","",'5.手当・賞与配分の設計'!$J26)</f>
        <v>0.2</v>
      </c>
      <c r="H26" s="88">
        <f>IF($C26="","",'5.手当・賞与配分の設計'!$K26)</f>
        <v>69660</v>
      </c>
      <c r="I26" s="88">
        <f>IF($C26="","",'5.手当・賞与配分の設計'!$L26)</f>
        <v>26</v>
      </c>
      <c r="J26" s="88">
        <f t="shared" si="1"/>
        <v>435160</v>
      </c>
      <c r="K26" s="88">
        <f t="shared" si="2"/>
        <v>5221920</v>
      </c>
      <c r="L26" s="152">
        <f>IF($C26="","",IF('5.手当・賞与配分の設計'!$O$4=1,($E26+$F26)*$L$6,$E26*$L$6))</f>
        <v>731000</v>
      </c>
      <c r="M26" s="152">
        <f>IF($C26="","",IF('5.手当・賞与配分の設計'!$O$4=1,($E26+$F26)*$M$6,$E26*$M$6))</f>
        <v>913750</v>
      </c>
      <c r="N26" s="88">
        <f t="shared" si="3"/>
        <v>6866670</v>
      </c>
    </row>
    <row r="27" spans="2:14" ht="18" customHeight="1">
      <c r="B27" s="123">
        <v>38</v>
      </c>
      <c r="C27" s="124" t="str">
        <f>IF($B27="","",IFERROR(VLOOKUP($B27,'3.サラリースケール'!$C$6:$Q$38,3,0),$C26))</f>
        <v>S-5</v>
      </c>
      <c r="D27" s="124">
        <f t="shared" si="0"/>
        <v>1</v>
      </c>
      <c r="E27" s="150">
        <f>IF($C27="","",INDEX('3.サラリースケール'!$R$5:$BH$38,MATCH('6.モデル年俸表の作成'!$C27,'3.サラリースケール'!$R$5:$R$38,0),MATCH('6.モデル年俸表の作成'!$B27,'3.サラリースケール'!$R$5:$BH$5,0)))</f>
        <v>356600</v>
      </c>
      <c r="F27" s="88">
        <f>IF($C27="","",IF('5.手当・賞与配分の設計'!$H$4=1,'5.手当・賞与配分の設計'!$G27,IF('5.手当・賞与配分の設計'!$H$4=2,'5.手当・賞与配分の設計'!$H27,0)))</f>
        <v>17900</v>
      </c>
      <c r="G27" s="151">
        <f>IF($C27="","",'5.手当・賞与配分の設計'!$J27)</f>
        <v>0.2</v>
      </c>
      <c r="H27" s="88">
        <f>IF($C27="","",'5.手当・賞与配分の設計'!$K27)</f>
        <v>71320</v>
      </c>
      <c r="I27" s="88">
        <f>IF($C27="","",'5.手当・賞与配分の設計'!$L27)</f>
        <v>26</v>
      </c>
      <c r="J27" s="88">
        <f t="shared" si="1"/>
        <v>445820</v>
      </c>
      <c r="K27" s="88">
        <f t="shared" si="2"/>
        <v>5349840</v>
      </c>
      <c r="L27" s="152">
        <f>IF($C27="","",IF('5.手当・賞与配分の設計'!$O$4=1,($E27+$F27)*$L$6,$E27*$L$6))</f>
        <v>749000</v>
      </c>
      <c r="M27" s="152">
        <f>IF($C27="","",IF('5.手当・賞与配分の設計'!$O$4=1,($E27+$F27)*$M$6,$E27*$M$6))</f>
        <v>936250</v>
      </c>
      <c r="N27" s="88">
        <f t="shared" si="3"/>
        <v>7035090</v>
      </c>
    </row>
    <row r="28" spans="2:14" ht="18" customHeight="1">
      <c r="B28" s="123">
        <v>39</v>
      </c>
      <c r="C28" s="124" t="str">
        <f>IF($B28="","",IFERROR(VLOOKUP($B28,'3.サラリースケール'!$C$6:$Q$38,3,0),$C27))</f>
        <v>S-5</v>
      </c>
      <c r="D28" s="124">
        <f t="shared" si="0"/>
        <v>2</v>
      </c>
      <c r="E28" s="150">
        <f>IF($C28="","",INDEX('3.サラリースケール'!$R$5:$BH$38,MATCH('6.モデル年俸表の作成'!$C28,'3.サラリースケール'!$R$5:$R$38,0),MATCH('6.モデル年俸表の作成'!$B28,'3.サラリースケール'!$R$5:$BH$5,0)))</f>
        <v>361200</v>
      </c>
      <c r="F28" s="88">
        <f>IF($C28="","",IF('5.手当・賞与配分の設計'!$H$4=1,'5.手当・賞与配分の設計'!$G28,IF('5.手当・賞与配分の設計'!$H$4=2,'5.手当・賞与配分の設計'!$H28,0)))</f>
        <v>17900</v>
      </c>
      <c r="G28" s="151">
        <f>IF($C28="","",'5.手当・賞与配分の設計'!$J28)</f>
        <v>0</v>
      </c>
      <c r="H28" s="88">
        <f>IF($C28="","",'5.手当・賞与配分の設計'!$K28)</f>
        <v>0</v>
      </c>
      <c r="I28" s="88">
        <f>IF($C28="","",'5.手当・賞与配分の設計'!$L28)</f>
        <v>0</v>
      </c>
      <c r="J28" s="88">
        <f t="shared" si="1"/>
        <v>379100</v>
      </c>
      <c r="K28" s="88">
        <f t="shared" si="2"/>
        <v>4549200</v>
      </c>
      <c r="L28" s="152">
        <f>IF($C28="","",IF('5.手当・賞与配分の設計'!$O$4=1,($E28+$F28)*$L$6,$E28*$L$6))</f>
        <v>758200</v>
      </c>
      <c r="M28" s="152">
        <f>IF($C28="","",IF('5.手当・賞与配分の設計'!$O$4=1,($E28+$F28)*$M$6,$E28*$M$6))</f>
        <v>947750</v>
      </c>
      <c r="N28" s="88">
        <f t="shared" si="3"/>
        <v>6255150</v>
      </c>
    </row>
    <row r="29" spans="2:14" ht="18" customHeight="1">
      <c r="B29" s="123">
        <v>40</v>
      </c>
      <c r="C29" s="124" t="str">
        <f>IF($B29="","",IFERROR(VLOOKUP($B29,'3.サラリースケール'!$C$6:$Q$38,3,0),$C28))</f>
        <v>M-1</v>
      </c>
      <c r="D29" s="124">
        <f t="shared" si="0"/>
        <v>1</v>
      </c>
      <c r="E29" s="150">
        <f>IF($C29="","",INDEX('3.サラリースケール'!$R$5:$BH$38,MATCH('6.モデル年俸表の作成'!$C29,'3.サラリースケール'!$R$5:$R$38,0),MATCH('6.モデル年俸表の作成'!$B29,'3.サラリースケール'!$R$5:$BH$5,0)))</f>
        <v>407000</v>
      </c>
      <c r="F29" s="88">
        <f>IF($C29="","",IF('5.手当・賞与配分の設計'!$H$4=1,'5.手当・賞与配分の設計'!$G29,IF('5.手当・賞与配分の設計'!$H$4=2,'5.手当・賞与配分の設計'!$H29,0)))</f>
        <v>61100</v>
      </c>
      <c r="G29" s="151">
        <f>IF($C29="","",'5.手当・賞与配分の設計'!$J29)</f>
        <v>0</v>
      </c>
      <c r="H29" s="88">
        <f>IF($C29="","",'5.手当・賞与配分の設計'!$K29)</f>
        <v>0</v>
      </c>
      <c r="I29" s="88">
        <f>IF($C29="","",'5.手当・賞与配分の設計'!$L29)</f>
        <v>0</v>
      </c>
      <c r="J29" s="88">
        <f t="shared" si="1"/>
        <v>468100</v>
      </c>
      <c r="K29" s="88">
        <f t="shared" si="2"/>
        <v>5617200</v>
      </c>
      <c r="L29" s="152">
        <f>IF($C29="","",IF('5.手当・賞与配分の設計'!$O$4=1,($E29+$F29)*$L$6,$E29*$L$6))</f>
        <v>936200</v>
      </c>
      <c r="M29" s="152">
        <f>IF($C29="","",IF('5.手当・賞与配分の設計'!$O$4=1,($E29+$F29)*$M$6,$E29*$M$6))</f>
        <v>1170250</v>
      </c>
      <c r="N29" s="88">
        <f t="shared" si="3"/>
        <v>7723650</v>
      </c>
    </row>
    <row r="30" spans="2:14" ht="18" customHeight="1">
      <c r="B30" s="123">
        <v>41</v>
      </c>
      <c r="C30" s="124" t="str">
        <f>IF($B30="","",IFERROR(VLOOKUP($B30,'3.サラリースケール'!$C$6:$Q$38,3,0),$C29))</f>
        <v>M-1</v>
      </c>
      <c r="D30" s="124">
        <f t="shared" si="0"/>
        <v>2</v>
      </c>
      <c r="E30" s="150">
        <f>IF($C30="","",INDEX('3.サラリースケール'!$R$5:$BH$38,MATCH('6.モデル年俸表の作成'!$C30,'3.サラリースケール'!$R$5:$R$38,0),MATCH('6.モデル年俸表の作成'!$B30,'3.サラリースケール'!$R$5:$BH$5,0)))</f>
        <v>412800</v>
      </c>
      <c r="F30" s="88">
        <f>IF($C30="","",IF('5.手当・賞与配分の設計'!$H$4=1,'5.手当・賞与配分の設計'!$G30,IF('5.手当・賞与配分の設計'!$H$4=2,'5.手当・賞与配分の設計'!$H30,0)))</f>
        <v>61100</v>
      </c>
      <c r="G30" s="151">
        <f>IF($C30="","",'5.手当・賞与配分の設計'!$J30)</f>
        <v>0</v>
      </c>
      <c r="H30" s="88">
        <f>IF($C30="","",'5.手当・賞与配分の設計'!$K30)</f>
        <v>0</v>
      </c>
      <c r="I30" s="88">
        <f>IF($C30="","",'5.手当・賞与配分の設計'!$L30)</f>
        <v>0</v>
      </c>
      <c r="J30" s="88">
        <f t="shared" si="1"/>
        <v>473900</v>
      </c>
      <c r="K30" s="88">
        <f t="shared" si="2"/>
        <v>5686800</v>
      </c>
      <c r="L30" s="152">
        <f>IF($C30="","",IF('5.手当・賞与配分の設計'!$O$4=1,($E30+$F30)*$L$6,$E30*$L$6))</f>
        <v>947800</v>
      </c>
      <c r="M30" s="152">
        <f>IF($C30="","",IF('5.手当・賞与配分の設計'!$O$4=1,($E30+$F30)*$M$6,$E30*$M$6))</f>
        <v>1184750</v>
      </c>
      <c r="N30" s="88">
        <f t="shared" si="3"/>
        <v>7819350</v>
      </c>
    </row>
    <row r="31" spans="2:14" ht="18" customHeight="1">
      <c r="B31" s="123">
        <v>42</v>
      </c>
      <c r="C31" s="124" t="str">
        <f>IF($B31="","",IFERROR(VLOOKUP($B31,'3.サラリースケール'!$C$6:$Q$38,3,0),$C30))</f>
        <v>M-2</v>
      </c>
      <c r="D31" s="124">
        <f t="shared" si="0"/>
        <v>1</v>
      </c>
      <c r="E31" s="150">
        <f>IF($C31="","",INDEX('3.サラリースケール'!$R$5:$BH$38,MATCH('6.モデル年俸表の作成'!$C31,'3.サラリースケール'!$R$5:$R$38,0),MATCH('6.モデル年俸表の作成'!$B31,'3.サラリースケール'!$R$5:$BH$5,0)))</f>
        <v>424100</v>
      </c>
      <c r="F31" s="88">
        <f>IF($C31="","",IF('5.手当・賞与配分の設計'!$H$4=1,'5.手当・賞与配分の設計'!$G31,IF('5.手当・賞与配分の設計'!$H$4=2,'5.手当・賞与配分の設計'!$H31,0)))</f>
        <v>63700</v>
      </c>
      <c r="G31" s="151">
        <f>IF($C31="","",'5.手当・賞与配分の設計'!$J31)</f>
        <v>0</v>
      </c>
      <c r="H31" s="88">
        <f>IF($C31="","",'5.手当・賞与配分の設計'!$K31)</f>
        <v>0</v>
      </c>
      <c r="I31" s="88">
        <f>IF($C31="","",'5.手当・賞与配分の設計'!$L31)</f>
        <v>0</v>
      </c>
      <c r="J31" s="88">
        <f t="shared" si="1"/>
        <v>487800</v>
      </c>
      <c r="K31" s="88">
        <f t="shared" si="2"/>
        <v>5853600</v>
      </c>
      <c r="L31" s="152">
        <f>IF($C31="","",IF('5.手当・賞与配分の設計'!$O$4=1,($E31+$F31)*$L$6,$E31*$L$6))</f>
        <v>975600</v>
      </c>
      <c r="M31" s="152">
        <f>IF($C31="","",IF('5.手当・賞与配分の設計'!$O$4=1,($E31+$F31)*$M$6,$E31*$M$6))</f>
        <v>1219500</v>
      </c>
      <c r="N31" s="88">
        <f t="shared" si="3"/>
        <v>8048700</v>
      </c>
    </row>
    <row r="32" spans="2:14" ht="18" customHeight="1">
      <c r="B32" s="123">
        <v>43</v>
      </c>
      <c r="C32" s="124" t="str">
        <f>IF($B32="","",IFERROR(VLOOKUP($B32,'3.サラリースケール'!$C$6:$Q$38,3,0),$C31))</f>
        <v>M-2</v>
      </c>
      <c r="D32" s="124">
        <f t="shared" si="0"/>
        <v>2</v>
      </c>
      <c r="E32" s="150">
        <f>IF($C32="","",INDEX('3.サラリースケール'!$R$5:$BH$38,MATCH('6.モデル年俸表の作成'!$C32,'3.サラリースケール'!$R$5:$R$38,0),MATCH('6.モデル年俸表の作成'!$B32,'3.サラリースケール'!$R$5:$BH$5,0)))</f>
        <v>429900</v>
      </c>
      <c r="F32" s="88">
        <f>IF($C32="","",IF('5.手当・賞与配分の設計'!$H$4=1,'5.手当・賞与配分の設計'!$G32,IF('5.手当・賞与配分の設計'!$H$4=2,'5.手当・賞与配分の設計'!$H32,0)))</f>
        <v>63700</v>
      </c>
      <c r="G32" s="151">
        <f>IF($C32="","",'5.手当・賞与配分の設計'!$J32)</f>
        <v>0</v>
      </c>
      <c r="H32" s="88">
        <f>IF($C32="","",'5.手当・賞与配分の設計'!$K32)</f>
        <v>0</v>
      </c>
      <c r="I32" s="88">
        <f>IF($C32="","",'5.手当・賞与配分の設計'!$L32)</f>
        <v>0</v>
      </c>
      <c r="J32" s="88">
        <f t="shared" si="1"/>
        <v>493600</v>
      </c>
      <c r="K32" s="88">
        <f t="shared" si="2"/>
        <v>5923200</v>
      </c>
      <c r="L32" s="152">
        <f>IF($C32="","",IF('5.手当・賞与配分の設計'!$O$4=1,($E32+$F32)*$L$6,$E32*$L$6))</f>
        <v>987200</v>
      </c>
      <c r="M32" s="152">
        <f>IF($C32="","",IF('5.手当・賞与配分の設計'!$O$4=1,($E32+$F32)*$M$6,$E32*$M$6))</f>
        <v>1234000</v>
      </c>
      <c r="N32" s="88">
        <f t="shared" si="3"/>
        <v>8144400</v>
      </c>
    </row>
    <row r="33" spans="2:14" ht="18" customHeight="1">
      <c r="B33" s="123">
        <v>44</v>
      </c>
      <c r="C33" s="124" t="str">
        <f>IF($B33="","",IFERROR(VLOOKUP($B33,'3.サラリースケール'!$C$6:$Q$38,3,0),$C32))</f>
        <v>M-3</v>
      </c>
      <c r="D33" s="124">
        <f t="shared" si="0"/>
        <v>1</v>
      </c>
      <c r="E33" s="150">
        <f>IF($C33="","",INDEX('3.サラリースケール'!$R$5:$BH$38,MATCH('6.モデル年俸表の作成'!$C33,'3.サラリースケール'!$R$5:$R$38,0),MATCH('6.モデル年俸表の作成'!$B33,'3.サラリースケール'!$R$5:$BH$5,0)))</f>
        <v>439400</v>
      </c>
      <c r="F33" s="88">
        <f>IF($C33="","",IF('5.手当・賞与配分の設計'!$H$4=1,'5.手当・賞与配分の設計'!$G33,IF('5.手当・賞与配分の設計'!$H$4=2,'5.手当・賞与配分の設計'!$H33,0)))</f>
        <v>66000</v>
      </c>
      <c r="G33" s="151">
        <f>IF($C33="","",'5.手当・賞与配分の設計'!$J33)</f>
        <v>0</v>
      </c>
      <c r="H33" s="88">
        <f>IF($C33="","",'5.手当・賞与配分の設計'!$K33)</f>
        <v>0</v>
      </c>
      <c r="I33" s="88">
        <f>IF($C33="","",'5.手当・賞与配分の設計'!$L33)</f>
        <v>0</v>
      </c>
      <c r="J33" s="88">
        <f t="shared" si="1"/>
        <v>505400</v>
      </c>
      <c r="K33" s="88">
        <f t="shared" si="2"/>
        <v>6064800</v>
      </c>
      <c r="L33" s="152">
        <f>IF($C33="","",IF('5.手当・賞与配分の設計'!$O$4=1,($E33+$F33)*$L$6,$E33*$L$6))</f>
        <v>1010800</v>
      </c>
      <c r="M33" s="152">
        <f>IF($C33="","",IF('5.手当・賞与配分の設計'!$O$4=1,($E33+$F33)*$M$6,$E33*$M$6))</f>
        <v>1263500</v>
      </c>
      <c r="N33" s="88">
        <f t="shared" si="3"/>
        <v>8339100</v>
      </c>
    </row>
    <row r="34" spans="2:14" ht="18" customHeight="1">
      <c r="B34" s="123">
        <v>45</v>
      </c>
      <c r="C34" s="124" t="str">
        <f>IF($B34="","",IFERROR(VLOOKUP($B34,'3.サラリースケール'!$C$6:$Q$38,3,0),$C33))</f>
        <v>M-3</v>
      </c>
      <c r="D34" s="124">
        <f t="shared" si="0"/>
        <v>2</v>
      </c>
      <c r="E34" s="150">
        <f>IF($C34="","",INDEX('3.サラリースケール'!$R$5:$BH$38,MATCH('6.モデル年俸表の作成'!$C34,'3.サラリースケール'!$R$5:$R$38,0),MATCH('6.モデル年俸表の作成'!$B34,'3.サラリースケール'!$R$5:$BH$5,0)))</f>
        <v>445200</v>
      </c>
      <c r="F34" s="88">
        <f>IF($C34="","",IF('5.手当・賞与配分の設計'!$H$4=1,'5.手当・賞与配分の設計'!$G34,IF('5.手当・賞与配分の設計'!$H$4=2,'5.手当・賞与配分の設計'!$H34,0)))</f>
        <v>66000</v>
      </c>
      <c r="G34" s="151">
        <f>IF($C34="","",'5.手当・賞与配分の設計'!$J34)</f>
        <v>0</v>
      </c>
      <c r="H34" s="88">
        <f>IF($C34="","",'5.手当・賞与配分の設計'!$K34)</f>
        <v>0</v>
      </c>
      <c r="I34" s="88">
        <f>IF($C34="","",'5.手当・賞与配分の設計'!$L34)</f>
        <v>0</v>
      </c>
      <c r="J34" s="88">
        <f t="shared" si="1"/>
        <v>511200</v>
      </c>
      <c r="K34" s="88">
        <f t="shared" si="2"/>
        <v>6134400</v>
      </c>
      <c r="L34" s="152">
        <f>IF($C34="","",IF('5.手当・賞与配分の設計'!$O$4=1,($E34+$F34)*$L$6,$E34*$L$6))</f>
        <v>1022400</v>
      </c>
      <c r="M34" s="152">
        <f>IF($C34="","",IF('5.手当・賞与配分の設計'!$O$4=1,($E34+$F34)*$M$6,$E34*$M$6))</f>
        <v>1278000</v>
      </c>
      <c r="N34" s="88">
        <f t="shared" si="3"/>
        <v>8434800</v>
      </c>
    </row>
    <row r="35" spans="2:14" ht="18" customHeight="1">
      <c r="B35" s="123">
        <v>46</v>
      </c>
      <c r="C35" s="124" t="str">
        <f>IF($B35="","",IFERROR(VLOOKUP($B35,'3.サラリースケール'!$C$6:$Q$38,3,0),$C34))</f>
        <v>M-4</v>
      </c>
      <c r="D35" s="124">
        <f t="shared" si="0"/>
        <v>1</v>
      </c>
      <c r="E35" s="150">
        <f>IF($C35="","",INDEX('3.サラリースケール'!$R$5:$BH$38,MATCH('6.モデル年俸表の作成'!$C35,'3.サラリースケール'!$R$5:$R$38,0),MATCH('6.モデル年俸表の作成'!$B35,'3.サラリースケール'!$R$5:$BH$5,0)))</f>
        <v>454700</v>
      </c>
      <c r="F35" s="88">
        <f>IF($C35="","",IF('5.手当・賞与配分の設計'!$H$4=1,'5.手当・賞与配分の設計'!$G35,IF('5.手当・賞与配分の設計'!$H$4=2,'5.手当・賞与配分の設計'!$H35,0)))</f>
        <v>68300</v>
      </c>
      <c r="G35" s="151">
        <f>IF($C35="","",'5.手当・賞与配分の設計'!$J35)</f>
        <v>0</v>
      </c>
      <c r="H35" s="88">
        <f>IF($C35="","",'5.手当・賞与配分の設計'!$K35)</f>
        <v>0</v>
      </c>
      <c r="I35" s="88">
        <f>IF($C35="","",'5.手当・賞与配分の設計'!$L35)</f>
        <v>0</v>
      </c>
      <c r="J35" s="88">
        <f t="shared" si="1"/>
        <v>523000</v>
      </c>
      <c r="K35" s="88">
        <f t="shared" si="2"/>
        <v>6276000</v>
      </c>
      <c r="L35" s="152">
        <f>IF($C35="","",IF('5.手当・賞与配分の設計'!$O$4=1,($E35+$F35)*$L$6,$E35*$L$6))</f>
        <v>1046000</v>
      </c>
      <c r="M35" s="152">
        <f>IF($C35="","",IF('5.手当・賞与配分の設計'!$O$4=1,($E35+$F35)*$M$6,$E35*$M$6))</f>
        <v>1307500</v>
      </c>
      <c r="N35" s="88">
        <f t="shared" si="3"/>
        <v>8629500</v>
      </c>
    </row>
    <row r="36" spans="2:14" ht="18" customHeight="1">
      <c r="B36" s="123">
        <v>47</v>
      </c>
      <c r="C36" s="124" t="str">
        <f>IF($B36="","",IFERROR(VLOOKUP($B36,'3.サラリースケール'!$C$6:$Q$38,3,0),$C35))</f>
        <v>M-4</v>
      </c>
      <c r="D36" s="124">
        <f t="shared" si="0"/>
        <v>2</v>
      </c>
      <c r="E36" s="150">
        <f>IF($C36="","",INDEX('3.サラリースケール'!$R$5:$BH$38,MATCH('6.モデル年俸表の作成'!$C36,'3.サラリースケール'!$R$5:$R$38,0),MATCH('6.モデル年俸表の作成'!$B36,'3.サラリースケール'!$R$5:$BH$5,0)))</f>
        <v>460500</v>
      </c>
      <c r="F36" s="88">
        <f>IF($C36="","",IF('5.手当・賞与配分の設計'!$H$4=1,'5.手当・賞与配分の設計'!$G36,IF('5.手当・賞与配分の設計'!$H$4=2,'5.手当・賞与配分の設計'!$H36,0)))</f>
        <v>68300</v>
      </c>
      <c r="G36" s="151">
        <f>IF($C36="","",'5.手当・賞与配分の設計'!$J36)</f>
        <v>0</v>
      </c>
      <c r="H36" s="88">
        <f>IF($C36="","",'5.手当・賞与配分の設計'!$K36)</f>
        <v>0</v>
      </c>
      <c r="I36" s="88">
        <f>IF($C36="","",'5.手当・賞与配分の設計'!$L36)</f>
        <v>0</v>
      </c>
      <c r="J36" s="88">
        <f t="shared" si="1"/>
        <v>528800</v>
      </c>
      <c r="K36" s="88">
        <f t="shared" si="2"/>
        <v>6345600</v>
      </c>
      <c r="L36" s="152">
        <f>IF($C36="","",IF('5.手当・賞与配分の設計'!$O$4=1,($E36+$F36)*$L$6,$E36*$L$6))</f>
        <v>1057600</v>
      </c>
      <c r="M36" s="152">
        <f>IF($C36="","",IF('5.手当・賞与配分の設計'!$O$4=1,($E36+$F36)*$M$6,$E36*$M$6))</f>
        <v>1322000</v>
      </c>
      <c r="N36" s="88">
        <f t="shared" si="3"/>
        <v>8725200</v>
      </c>
    </row>
    <row r="37" spans="2:14" ht="18" customHeight="1">
      <c r="B37" s="123">
        <v>48</v>
      </c>
      <c r="C37" s="124" t="str">
        <f>IF($B37="","",IFERROR(VLOOKUP($B37,'3.サラリースケール'!$C$6:$Q$38,3,0),$C36))</f>
        <v>E-1</v>
      </c>
      <c r="D37" s="124">
        <f t="shared" si="0"/>
        <v>1</v>
      </c>
      <c r="E37" s="150">
        <f>IF($C37="","",INDEX('3.サラリースケール'!$R$5:$BH$38,MATCH('6.モデル年俸表の作成'!$C37,'3.サラリースケール'!$R$5:$R$38,0),MATCH('6.モデル年俸表の作成'!$B37,'3.サラリースケール'!$R$5:$BH$5,0)))</f>
        <v>520000</v>
      </c>
      <c r="F37" s="88">
        <f>IF($C37="","",IF('5.手当・賞与配分の設計'!$H$4=1,'5.手当・賞与配分の設計'!$G37,IF('5.手当・賞与配分の設計'!$H$4=2,'5.手当・賞与配分の設計'!$H37,0)))</f>
        <v>104000</v>
      </c>
      <c r="G37" s="151">
        <f>IF($C37="","",'5.手当・賞与配分の設計'!$J37)</f>
        <v>0</v>
      </c>
      <c r="H37" s="88">
        <f>IF($C37="","",'5.手当・賞与配分の設計'!$K37)</f>
        <v>0</v>
      </c>
      <c r="I37" s="88">
        <f>IF($C37="","",'5.手当・賞与配分の設計'!$L37)</f>
        <v>0</v>
      </c>
      <c r="J37" s="88">
        <f t="shared" si="1"/>
        <v>624000</v>
      </c>
      <c r="K37" s="88">
        <f t="shared" si="2"/>
        <v>7488000</v>
      </c>
      <c r="L37" s="152">
        <f>IF($C37="","",IF('5.手当・賞与配分の設計'!$O$4=1,($E37+$F37)*$L$6,$E37*$L$6))</f>
        <v>1248000</v>
      </c>
      <c r="M37" s="152">
        <f>IF($C37="","",IF('5.手当・賞与配分の設計'!$O$4=1,($E37+$F37)*$M$6,$E37*$M$6))</f>
        <v>1560000</v>
      </c>
      <c r="N37" s="88">
        <f t="shared" si="3"/>
        <v>10296000</v>
      </c>
    </row>
    <row r="38" spans="2:14" ht="18" customHeight="1">
      <c r="B38" s="123">
        <v>49</v>
      </c>
      <c r="C38" s="124" t="str">
        <f>IF($B38="","",IFERROR(VLOOKUP($B38,'3.サラリースケール'!$C$6:$Q$38,3,0),$C37))</f>
        <v>E-1</v>
      </c>
      <c r="D38" s="124">
        <f t="shared" si="0"/>
        <v>2</v>
      </c>
      <c r="E38" s="150">
        <f>IF($C38="","",INDEX('3.サラリースケール'!$R$5:$BH$38,MATCH('6.モデル年俸表の作成'!$C38,'3.サラリースケール'!$R$5:$R$38,0),MATCH('6.モデル年俸表の作成'!$B38,'3.サラリースケール'!$R$5:$BH$5,0)))</f>
        <v>526400</v>
      </c>
      <c r="F38" s="88">
        <f>IF($C38="","",IF('5.手当・賞与配分の設計'!$H$4=1,'5.手当・賞与配分の設計'!$G38,IF('5.手当・賞与配分の設計'!$H$4=2,'5.手当・賞与配分の設計'!$H38,0)))</f>
        <v>104000</v>
      </c>
      <c r="G38" s="151">
        <f>IF($C38="","",'5.手当・賞与配分の設計'!$J38)</f>
        <v>0</v>
      </c>
      <c r="H38" s="88">
        <f>IF($C38="","",'5.手当・賞与配分の設計'!$K38)</f>
        <v>0</v>
      </c>
      <c r="I38" s="88">
        <f>IF($C38="","",'5.手当・賞与配分の設計'!$L38)</f>
        <v>0</v>
      </c>
      <c r="J38" s="88">
        <f t="shared" si="1"/>
        <v>630400</v>
      </c>
      <c r="K38" s="88">
        <f t="shared" si="2"/>
        <v>7564800</v>
      </c>
      <c r="L38" s="152">
        <f>IF($C38="","",IF('5.手当・賞与配分の設計'!$O$4=1,($E38+$F38)*$L$6,$E38*$L$6))</f>
        <v>1260800</v>
      </c>
      <c r="M38" s="152">
        <f>IF($C38="","",IF('5.手当・賞与配分の設計'!$O$4=1,($E38+$F38)*$M$6,$E38*$M$6))</f>
        <v>1576000</v>
      </c>
      <c r="N38" s="88">
        <f t="shared" si="3"/>
        <v>10401600</v>
      </c>
    </row>
    <row r="39" spans="2:14" ht="18" customHeight="1">
      <c r="B39" s="123">
        <v>50</v>
      </c>
      <c r="C39" s="124" t="str">
        <f>IF($B39="","",IFERROR(VLOOKUP($B39,'3.サラリースケール'!$C$6:$Q$38,3,0),$C38))</f>
        <v>E-2</v>
      </c>
      <c r="D39" s="124">
        <f t="shared" si="0"/>
        <v>1</v>
      </c>
      <c r="E39" s="150">
        <f>IF($C39="","",INDEX('3.サラリースケール'!$R$5:$BH$38,MATCH('6.モデル年俸表の作成'!$C39,'3.サラリースケール'!$R$5:$R$38,0),MATCH('6.モデル年俸表の作成'!$B39,'3.サラリースケール'!$R$5:$BH$5,0)))</f>
        <v>538900</v>
      </c>
      <c r="F39" s="88">
        <f>IF($C39="","",IF('5.手当・賞与配分の設計'!$H$4=1,'5.手当・賞与配分の設計'!$G39,IF('5.手当・賞与配分の設計'!$H$4=2,'5.手当・賞与配分の設計'!$H39,0)))</f>
        <v>107800</v>
      </c>
      <c r="G39" s="151">
        <f>IF($C39="","",'5.手当・賞与配分の設計'!$J39)</f>
        <v>0</v>
      </c>
      <c r="H39" s="88">
        <f>IF($C39="","",'5.手当・賞与配分の設計'!$K39)</f>
        <v>0</v>
      </c>
      <c r="I39" s="88">
        <f>IF($C39="","",'5.手当・賞与配分の設計'!$L39)</f>
        <v>0</v>
      </c>
      <c r="J39" s="88">
        <f t="shared" si="1"/>
        <v>646700</v>
      </c>
      <c r="K39" s="88">
        <f t="shared" si="2"/>
        <v>7760400</v>
      </c>
      <c r="L39" s="152">
        <f>IF($C39="","",IF('5.手当・賞与配分の設計'!$O$4=1,($E39+$F39)*$L$6,$E39*$L$6))</f>
        <v>1293400</v>
      </c>
      <c r="M39" s="152">
        <f>IF($C39="","",IF('5.手当・賞与配分の設計'!$O$4=1,($E39+$F39)*$M$6,$E39*$M$6))</f>
        <v>1616750</v>
      </c>
      <c r="N39" s="88">
        <f t="shared" si="3"/>
        <v>10670550</v>
      </c>
    </row>
    <row r="40" spans="2:14" ht="18" customHeight="1">
      <c r="B40" s="123">
        <v>51</v>
      </c>
      <c r="C40" s="124" t="str">
        <f>IF($B40="","",IFERROR(VLOOKUP($B40,'3.サラリースケール'!$C$6:$Q$38,3,0),$C39))</f>
        <v>E-2</v>
      </c>
      <c r="D40" s="124">
        <f t="shared" si="0"/>
        <v>2</v>
      </c>
      <c r="E40" s="150">
        <f>IF($C40="","",INDEX('3.サラリースケール'!$R$5:$BH$38,MATCH('6.モデル年俸表の作成'!$C40,'3.サラリースケール'!$R$5:$R$38,0),MATCH('6.モデル年俸表の作成'!$B40,'3.サラリースケール'!$R$5:$BH$5,0)))</f>
        <v>545300</v>
      </c>
      <c r="F40" s="88">
        <f>IF($C40="","",IF('5.手当・賞与配分の設計'!$H$4=1,'5.手当・賞与配分の設計'!$G40,IF('5.手当・賞与配分の設計'!$H$4=2,'5.手当・賞与配分の設計'!$H40,0)))</f>
        <v>107800</v>
      </c>
      <c r="G40" s="151">
        <f>IF($C40="","",'5.手当・賞与配分の設計'!$J40)</f>
        <v>0</v>
      </c>
      <c r="H40" s="88">
        <f>IF($C40="","",'5.手当・賞与配分の設計'!$K40)</f>
        <v>0</v>
      </c>
      <c r="I40" s="88">
        <f>IF($C40="","",'5.手当・賞与配分の設計'!$L40)</f>
        <v>0</v>
      </c>
      <c r="J40" s="88">
        <f t="shared" si="1"/>
        <v>653100</v>
      </c>
      <c r="K40" s="88">
        <f t="shared" si="2"/>
        <v>7837200</v>
      </c>
      <c r="L40" s="152">
        <f>IF($C40="","",IF('5.手当・賞与配分の設計'!$O$4=1,($E40+$F40)*$L$6,$E40*$L$6))</f>
        <v>1306200</v>
      </c>
      <c r="M40" s="152">
        <f>IF($C40="","",IF('5.手当・賞与配分の設計'!$O$4=1,($E40+$F40)*$M$6,$E40*$M$6))</f>
        <v>1632750</v>
      </c>
      <c r="N40" s="88">
        <f>IF($C40="","",$K40+$L40+$M40)</f>
        <v>10776150</v>
      </c>
    </row>
    <row r="41" spans="2:14" ht="18" customHeight="1">
      <c r="B41" s="123">
        <v>52</v>
      </c>
      <c r="C41" s="124" t="str">
        <f>IF($B41="","",IFERROR(VLOOKUP($B41,'3.サラリースケール'!$C$6:$Q$38,3,0),$C40))</f>
        <v>E-3</v>
      </c>
      <c r="D41" s="124">
        <f t="shared" si="0"/>
        <v>1</v>
      </c>
      <c r="E41" s="150">
        <f>IF($C41="","",INDEX('3.サラリースケール'!$R$5:$BH$38,MATCH('6.モデル年俸表の作成'!$C41,'3.サラリースケール'!$R$5:$R$38,0),MATCH('6.モデル年俸表の作成'!$B41,'3.サラリースケール'!$R$5:$BH$5,0)))</f>
        <v>557800</v>
      </c>
      <c r="F41" s="88">
        <f>IF($C41="","",IF('5.手当・賞与配分の設計'!$H$4=1,'5.手当・賞与配分の設計'!$G41,IF('5.手当・賞与配分の設計'!$H$4=2,'5.手当・賞与配分の設計'!$H41,0)))</f>
        <v>111600</v>
      </c>
      <c r="G41" s="151">
        <f>IF($C41="","",'5.手当・賞与配分の設計'!$J41)</f>
        <v>0</v>
      </c>
      <c r="H41" s="88">
        <f>IF($C41="","",'5.手当・賞与配分の設計'!$K41)</f>
        <v>0</v>
      </c>
      <c r="I41" s="88">
        <f>IF($C41="","",'5.手当・賞与配分の設計'!$L41)</f>
        <v>0</v>
      </c>
      <c r="J41" s="88">
        <f t="shared" si="1"/>
        <v>669400</v>
      </c>
      <c r="K41" s="88">
        <f t="shared" si="2"/>
        <v>8032800</v>
      </c>
      <c r="L41" s="152">
        <f>IF($C41="","",IF('5.手当・賞与配分の設計'!$O$4=1,($E41+$F41)*$L$6,$E41*$L$6))</f>
        <v>1338800</v>
      </c>
      <c r="M41" s="152">
        <f>IF($C41="","",IF('5.手当・賞与配分の設計'!$O$4=1,($E41+$F41)*$M$6,$E41*$M$6))</f>
        <v>1673500</v>
      </c>
      <c r="N41" s="88">
        <f t="shared" si="3"/>
        <v>11045100</v>
      </c>
    </row>
    <row r="42" spans="2:14" ht="18" customHeight="1">
      <c r="B42" s="123">
        <v>53</v>
      </c>
      <c r="C42" s="124" t="str">
        <f>IF($B42="","",IFERROR(VLOOKUP($B42,'3.サラリースケール'!$C$6:$Q$38,3,0),$C41))</f>
        <v>E-3</v>
      </c>
      <c r="D42" s="124">
        <f t="shared" si="0"/>
        <v>2</v>
      </c>
      <c r="E42" s="150">
        <f>IF($C42="","",INDEX('3.サラリースケール'!$R$5:$BH$38,MATCH('6.モデル年俸表の作成'!$C42,'3.サラリースケール'!$R$5:$R$38,0),MATCH('6.モデル年俸表の作成'!$B42,'3.サラリースケール'!$R$5:$BH$5,0)))</f>
        <v>564200</v>
      </c>
      <c r="F42" s="88">
        <f>IF($C42="","",IF('5.手当・賞与配分の設計'!$H$4=1,'5.手当・賞与配分の設計'!$G42,IF('5.手当・賞与配分の設計'!$H$4=2,'5.手当・賞与配分の設計'!$H42,0)))</f>
        <v>111600</v>
      </c>
      <c r="G42" s="151">
        <f>IF($C42="","",'5.手当・賞与配分の設計'!$J42)</f>
        <v>0</v>
      </c>
      <c r="H42" s="88">
        <f>IF($C42="","",'5.手当・賞与配分の設計'!$K42)</f>
        <v>0</v>
      </c>
      <c r="I42" s="88">
        <f>IF($C42="","",'5.手当・賞与配分の設計'!$L42)</f>
        <v>0</v>
      </c>
      <c r="J42" s="88">
        <f t="shared" si="1"/>
        <v>675800</v>
      </c>
      <c r="K42" s="88">
        <f t="shared" si="2"/>
        <v>8109600</v>
      </c>
      <c r="L42" s="152">
        <f>IF($C42="","",IF('5.手当・賞与配分の設計'!$O$4=1,($E42+$F42)*$L$6,$E42*$L$6))</f>
        <v>1351600</v>
      </c>
      <c r="M42" s="152">
        <f>IF($C42="","",IF('5.手当・賞与配分の設計'!$O$4=1,($E42+$F42)*$M$6,$E42*$M$6))</f>
        <v>1689500</v>
      </c>
      <c r="N42" s="88">
        <f t="shared" si="3"/>
        <v>11150700</v>
      </c>
    </row>
    <row r="43" spans="2:14" ht="18" customHeight="1">
      <c r="B43" s="123">
        <v>54</v>
      </c>
      <c r="C43" s="124" t="str">
        <f>IF($B43="","",IFERROR(VLOOKUP($B43,'3.サラリースケール'!$C$6:$Q$38,3,0),$C42))</f>
        <v>E-3</v>
      </c>
      <c r="D43" s="124">
        <f t="shared" si="0"/>
        <v>3</v>
      </c>
      <c r="E43" s="150">
        <f>IF($C43="","",INDEX('3.サラリースケール'!$R$5:$BH$38,MATCH('6.モデル年俸表の作成'!$C43,'3.サラリースケール'!$R$5:$R$38,0),MATCH('6.モデル年俸表の作成'!$B43,'3.サラリースケール'!$R$5:$BH$5,0)))</f>
        <v>570600</v>
      </c>
      <c r="F43" s="88">
        <f>IF($C43="","",IF('5.手当・賞与配分の設計'!$H$4=1,'5.手当・賞与配分の設計'!$G43,IF('5.手当・賞与配分の設計'!$H$4=2,'5.手当・賞与配分の設計'!$H43,0)))</f>
        <v>111600</v>
      </c>
      <c r="G43" s="151">
        <f>IF($C43="","",'5.手当・賞与配分の設計'!$J43)</f>
        <v>0</v>
      </c>
      <c r="H43" s="88">
        <f>IF($C43="","",'5.手当・賞与配分の設計'!$K43)</f>
        <v>0</v>
      </c>
      <c r="I43" s="88">
        <f>IF($C43="","",'5.手当・賞与配分の設計'!$L43)</f>
        <v>0</v>
      </c>
      <c r="J43" s="88">
        <f t="shared" si="1"/>
        <v>682200</v>
      </c>
      <c r="K43" s="88">
        <f t="shared" si="2"/>
        <v>8186400</v>
      </c>
      <c r="L43" s="152">
        <f>IF($C43="","",IF('5.手当・賞与配分の設計'!$O$4=1,($E43+$F43)*$L$6,$E43*$L$6))</f>
        <v>1364400</v>
      </c>
      <c r="M43" s="152">
        <f>IF($C43="","",IF('5.手当・賞与配分の設計'!$O$4=1,($E43+$F43)*$M$6,$E43*$M$6))</f>
        <v>1705500</v>
      </c>
      <c r="N43" s="88">
        <f t="shared" si="3"/>
        <v>11256300</v>
      </c>
    </row>
    <row r="44" spans="2:14" ht="18" customHeight="1">
      <c r="B44" s="123">
        <v>55</v>
      </c>
      <c r="C44" s="124" t="str">
        <f>IF($B44="","",IFERROR(VLOOKUP($B44,'3.サラリースケール'!$C$6:$Q$38,3,0),$C43))</f>
        <v>E-3</v>
      </c>
      <c r="D44" s="124">
        <f t="shared" si="0"/>
        <v>4</v>
      </c>
      <c r="E44" s="150">
        <f>IF($C44="","",INDEX('3.サラリースケール'!$R$5:$BH$38,MATCH('6.モデル年俸表の作成'!$C44,'3.サラリースケール'!$R$5:$R$38,0),MATCH('6.モデル年俸表の作成'!$B44,'3.サラリースケール'!$R$5:$BH$5,0)))</f>
        <v>577000</v>
      </c>
      <c r="F44" s="88">
        <f>IF($C44="","",IF('5.手当・賞与配分の設計'!$H$4=1,'5.手当・賞与配分の設計'!$G44,IF('5.手当・賞与配分の設計'!$H$4=2,'5.手当・賞与配分の設計'!$H44,0)))</f>
        <v>111600</v>
      </c>
      <c r="G44" s="151">
        <f>IF($C44="","",'5.手当・賞与配分の設計'!$J44)</f>
        <v>0</v>
      </c>
      <c r="H44" s="88">
        <f>IF($C44="","",'5.手当・賞与配分の設計'!$K44)</f>
        <v>0</v>
      </c>
      <c r="I44" s="88">
        <f>IF($C44="","",'5.手当・賞与配分の設計'!$L44)</f>
        <v>0</v>
      </c>
      <c r="J44" s="88">
        <f t="shared" si="1"/>
        <v>688600</v>
      </c>
      <c r="K44" s="88">
        <f t="shared" si="2"/>
        <v>8263200</v>
      </c>
      <c r="L44" s="152">
        <f>IF($C44="","",IF('5.手当・賞与配分の設計'!$O$4=1,($E44+$F44)*$L$6,$E44*$L$6))</f>
        <v>1377200</v>
      </c>
      <c r="M44" s="152">
        <f>IF($C44="","",IF('5.手当・賞与配分の設計'!$O$4=1,($E44+$F44)*$M$6,$E44*$M$6))</f>
        <v>1721500</v>
      </c>
      <c r="N44" s="88">
        <f t="shared" si="3"/>
        <v>11361900</v>
      </c>
    </row>
    <row r="45" spans="2:14" ht="18" customHeight="1">
      <c r="B45" s="123">
        <v>56</v>
      </c>
      <c r="C45" s="124" t="str">
        <f>IF($B45="","",IFERROR(VLOOKUP($B45,'3.サラリースケール'!$C$6:$Q$38,3,0),$C44))</f>
        <v>E-3</v>
      </c>
      <c r="D45" s="124">
        <f t="shared" si="0"/>
        <v>5</v>
      </c>
      <c r="E45" s="150">
        <f>IF($C45="","",INDEX('3.サラリースケール'!$R$5:$BH$38,MATCH('6.モデル年俸表の作成'!$C45,'3.サラリースケール'!$R$5:$R$38,0),MATCH('6.モデル年俸表の作成'!$B45,'3.サラリースケール'!$R$5:$BH$5,0)))</f>
        <v>583400</v>
      </c>
      <c r="F45" s="88">
        <f>IF($C45="","",IF('5.手当・賞与配分の設計'!$H$4=1,'5.手当・賞与配分の設計'!$G45,IF('5.手当・賞与配分の設計'!$H$4=2,'5.手当・賞与配分の設計'!$H45,0)))</f>
        <v>111600</v>
      </c>
      <c r="G45" s="151">
        <f>IF($C45="","",'5.手当・賞与配分の設計'!$J45)</f>
        <v>0</v>
      </c>
      <c r="H45" s="88">
        <f>IF($C45="","",'5.手当・賞与配分の設計'!$K45)</f>
        <v>0</v>
      </c>
      <c r="I45" s="88">
        <f>IF($C45="","",'5.手当・賞与配分の設計'!$L45)</f>
        <v>0</v>
      </c>
      <c r="J45" s="88">
        <f t="shared" si="1"/>
        <v>695000</v>
      </c>
      <c r="K45" s="88">
        <f t="shared" si="2"/>
        <v>8340000</v>
      </c>
      <c r="L45" s="152">
        <f>IF($C45="","",IF('5.手当・賞与配分の設計'!$O$4=1,($E45+$F45)*$L$6,$E45*$L$6))</f>
        <v>1390000</v>
      </c>
      <c r="M45" s="152">
        <f>IF($C45="","",IF('5.手当・賞与配分の設計'!$O$4=1,($E45+$F45)*$M$6,$E45*$M$6))</f>
        <v>1737500</v>
      </c>
      <c r="N45" s="88">
        <f t="shared" si="3"/>
        <v>11467500</v>
      </c>
    </row>
    <row r="46" spans="2:14" ht="18" customHeight="1">
      <c r="B46" s="123">
        <v>57</v>
      </c>
      <c r="C46" s="124" t="str">
        <f>IF($B46="","",IFERROR(VLOOKUP($B46,'3.サラリースケール'!$C$6:$Q$38,3,0),$C45))</f>
        <v>E-3</v>
      </c>
      <c r="D46" s="124">
        <f t="shared" si="0"/>
        <v>6</v>
      </c>
      <c r="E46" s="150">
        <f>IF($C46="","",INDEX('3.サラリースケール'!$R$5:$BH$38,MATCH('6.モデル年俸表の作成'!$C46,'3.サラリースケール'!$R$5:$R$38,0),MATCH('6.モデル年俸表の作成'!$B46,'3.サラリースケール'!$R$5:$BH$5,0)))</f>
        <v>589800</v>
      </c>
      <c r="F46" s="88">
        <f>IF($C46="","",IF('5.手当・賞与配分の設計'!$H$4=1,'5.手当・賞与配分の設計'!$G46,IF('5.手当・賞与配分の設計'!$H$4=2,'5.手当・賞与配分の設計'!$H46,0)))</f>
        <v>111600</v>
      </c>
      <c r="G46" s="151">
        <f>IF($C46="","",'5.手当・賞与配分の設計'!$J46)</f>
        <v>0</v>
      </c>
      <c r="H46" s="88">
        <f>IF($C46="","",'5.手当・賞与配分の設計'!$K46)</f>
        <v>0</v>
      </c>
      <c r="I46" s="88">
        <f>IF($C46="","",'5.手当・賞与配分の設計'!$L46)</f>
        <v>0</v>
      </c>
      <c r="J46" s="88">
        <f t="shared" si="1"/>
        <v>701400</v>
      </c>
      <c r="K46" s="88">
        <f t="shared" si="2"/>
        <v>8416800</v>
      </c>
      <c r="L46" s="152">
        <f>IF($C46="","",IF('5.手当・賞与配分の設計'!$O$4=1,($E46+$F46)*$L$6,$E46*$L$6))</f>
        <v>1402800</v>
      </c>
      <c r="M46" s="152">
        <f>IF($C46="","",IF('5.手当・賞与配分の設計'!$O$4=1,($E46+$F46)*$M$6,$E46*$M$6))</f>
        <v>1753500</v>
      </c>
      <c r="N46" s="88">
        <f t="shared" si="3"/>
        <v>11573100</v>
      </c>
    </row>
    <row r="47" spans="2:14" ht="18" customHeight="1">
      <c r="B47" s="123">
        <v>58</v>
      </c>
      <c r="C47" s="124" t="str">
        <f>IF($B47="","",IFERROR(VLOOKUP($B47,'3.サラリースケール'!$C$6:$Q$38,3,0),$C46))</f>
        <v>E-3</v>
      </c>
      <c r="D47" s="124">
        <f t="shared" si="0"/>
        <v>7</v>
      </c>
      <c r="E47" s="150">
        <f>IF($C47="","",INDEX('3.サラリースケール'!$R$5:$BH$38,MATCH('6.モデル年俸表の作成'!$C47,'3.サラリースケール'!$R$5:$R$38,0),MATCH('6.モデル年俸表の作成'!$B47,'3.サラリースケール'!$R$5:$BH$5,0)))</f>
        <v>596200</v>
      </c>
      <c r="F47" s="88">
        <f>IF($C47="","",IF('5.手当・賞与配分の設計'!$H$4=1,'5.手当・賞与配分の設計'!$G47,IF('5.手当・賞与配分の設計'!$H$4=2,'5.手当・賞与配分の設計'!$H47,0)))</f>
        <v>111600</v>
      </c>
      <c r="G47" s="151">
        <f>IF($C47="","",'5.手当・賞与配分の設計'!$J47)</f>
        <v>0</v>
      </c>
      <c r="H47" s="88">
        <f>IF($C47="","",'5.手当・賞与配分の設計'!$K47)</f>
        <v>0</v>
      </c>
      <c r="I47" s="88">
        <f>IF($C47="","",'5.手当・賞与配分の設計'!$L47)</f>
        <v>0</v>
      </c>
      <c r="J47" s="88">
        <f t="shared" si="1"/>
        <v>707800</v>
      </c>
      <c r="K47" s="88">
        <f t="shared" si="2"/>
        <v>8493600</v>
      </c>
      <c r="L47" s="152">
        <f>IF($C47="","",IF('5.手当・賞与配分の設計'!$O$4=1,($E47+$F47)*$L$6,$E47*$L$6))</f>
        <v>1415600</v>
      </c>
      <c r="M47" s="152">
        <f>IF($C47="","",IF('5.手当・賞与配分の設計'!$O$4=1,($E47+$F47)*$M$6,$E47*$M$6))</f>
        <v>1769500</v>
      </c>
      <c r="N47" s="88">
        <f t="shared" si="3"/>
        <v>11678700</v>
      </c>
    </row>
    <row r="48" spans="2:14" ht="18" customHeight="1">
      <c r="B48" s="123">
        <v>59</v>
      </c>
      <c r="C48" s="124" t="str">
        <f>IF($B48="","",IFERROR(VLOOKUP($B48,'3.サラリースケール'!$C$6:$Q$38,3,0),$C47))</f>
        <v>E-3</v>
      </c>
      <c r="D48" s="124">
        <f t="shared" si="0"/>
        <v>8</v>
      </c>
      <c r="E48" s="150">
        <f>IF($C48="","",INDEX('3.サラリースケール'!$R$5:$BH$38,MATCH('6.モデル年俸表の作成'!$C48,'3.サラリースケール'!$R$5:$R$38,0),MATCH('6.モデル年俸表の作成'!$B48,'3.サラリースケール'!$R$5:$BH$5,0)))</f>
        <v>602600</v>
      </c>
      <c r="F48" s="88">
        <f>IF($C48="","",IF('5.手当・賞与配分の設計'!$H$4=1,'5.手当・賞与配分の設計'!$G48,IF('5.手当・賞与配分の設計'!$H$4=2,'5.手当・賞与配分の設計'!$H48,0)))</f>
        <v>111600</v>
      </c>
      <c r="G48" s="151">
        <f>IF($C48="","",'5.手当・賞与配分の設計'!$J48)</f>
        <v>0</v>
      </c>
      <c r="H48" s="88">
        <f>IF($C48="","",'5.手当・賞与配分の設計'!$K48)</f>
        <v>0</v>
      </c>
      <c r="I48" s="88">
        <f>IF($C48="","",'5.手当・賞与配分の設計'!$L48)</f>
        <v>0</v>
      </c>
      <c r="J48" s="88">
        <f t="shared" si="1"/>
        <v>714200</v>
      </c>
      <c r="K48" s="88">
        <f t="shared" si="2"/>
        <v>8570400</v>
      </c>
      <c r="L48" s="152">
        <f>IF($C48="","",IF('5.手当・賞与配分の設計'!$O$4=1,($E48+$F48)*$L$6,$E48*$L$6))</f>
        <v>1428400</v>
      </c>
      <c r="M48" s="152">
        <f>IF($C48="","",IF('5.手当・賞与配分の設計'!$O$4=1,($E48+$F48)*$M$6,$E48*$M$6))</f>
        <v>1785500</v>
      </c>
      <c r="N48" s="88">
        <f t="shared" si="3"/>
        <v>11784300</v>
      </c>
    </row>
    <row r="49" ht="19.5" customHeight="1"/>
    <row r="50" ht="19.5" customHeight="1"/>
    <row r="51" ht="19.5" customHeight="1"/>
    <row r="52" ht="19.5" customHeight="1"/>
  </sheetData>
  <sheetProtection algorithmName="SHA-512" hashValue="Zslk5NDXYRT1lQN80gIUL+YqzeSKWJxP2jdt0ew0uPKkw3tsvSzgnbYYktR7ZCV7CVnJ7+dZZP+ZL//gjVd33w==" saltValue="11vRqK0ByfhC2wi3ASfWgQ==" spinCount="100000" sheet="1" objects="1" scenarios="1"/>
  <mergeCells count="7">
    <mergeCell ref="N5:N6"/>
    <mergeCell ref="K5:K6"/>
    <mergeCell ref="G5:I5"/>
    <mergeCell ref="J5:J6"/>
    <mergeCell ref="B5:B6"/>
    <mergeCell ref="F5:F6"/>
    <mergeCell ref="E5:E6"/>
  </mergeCells>
  <phoneticPr fontId="6"/>
  <printOptions horizontalCentered="1"/>
  <pageMargins left="0.31496062992125984" right="0.31496062992125984" top="0.55118110236220474" bottom="0.55118110236220474" header="0.31496062992125984" footer="0.31496062992125984"/>
  <pageSetup paperSize="9" scale="67"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sheetPr>
  <dimension ref="B1:AD1520"/>
  <sheetViews>
    <sheetView showGridLines="0" zoomScaleNormal="100" workbookViewId="0"/>
  </sheetViews>
  <sheetFormatPr defaultColWidth="9" defaultRowHeight="13.2"/>
  <cols>
    <col min="1" max="1" width="1.44140625" style="2" customWidth="1"/>
    <col min="2" max="2" width="4.21875" style="2" customWidth="1"/>
    <col min="3" max="3" width="12.77734375" style="100" customWidth="1"/>
    <col min="4" max="4" width="2.88671875" style="2" customWidth="1"/>
    <col min="5" max="5" width="12.77734375" style="153" customWidth="1"/>
    <col min="6" max="9" width="8.6640625" style="98" customWidth="1"/>
    <col min="10" max="11" width="10.21875" style="101" customWidth="1"/>
    <col min="12" max="12" width="12" style="2" customWidth="1"/>
    <col min="13" max="13" width="16.21875" style="2" customWidth="1"/>
    <col min="14" max="14" width="12" style="2" customWidth="1"/>
    <col min="15" max="15" width="15.88671875" style="2" customWidth="1"/>
    <col min="16" max="17" width="13.77734375" style="2" customWidth="1"/>
    <col min="18" max="18" width="16.33203125" style="2" customWidth="1"/>
    <col min="19" max="23" width="8.6640625" style="2" customWidth="1"/>
    <col min="24" max="28" width="10.6640625" style="2" customWidth="1"/>
    <col min="29" max="16384" width="9" style="2"/>
  </cols>
  <sheetData>
    <row r="1" spans="2:30" ht="34.5" customHeight="1">
      <c r="H1" s="92"/>
      <c r="K1" s="93"/>
      <c r="S1" s="91"/>
    </row>
    <row r="2" spans="2:30" ht="30.75" customHeight="1" thickBot="1">
      <c r="E2" s="140" t="s">
        <v>255</v>
      </c>
      <c r="H2" s="96"/>
      <c r="I2" s="19" t="s">
        <v>51</v>
      </c>
      <c r="J2" s="94"/>
      <c r="K2" s="90"/>
      <c r="L2" s="90"/>
      <c r="M2" s="90"/>
      <c r="Q2" s="19"/>
      <c r="S2" s="104" t="s">
        <v>135</v>
      </c>
      <c r="X2" s="95"/>
      <c r="Y2" s="90"/>
      <c r="Z2" s="545"/>
      <c r="AA2" s="545"/>
      <c r="AB2" s="154"/>
      <c r="AC2" s="155"/>
      <c r="AD2" s="99"/>
    </row>
    <row r="3" spans="2:30" ht="21" customHeight="1" thickBot="1">
      <c r="C3" s="154"/>
      <c r="F3" s="102"/>
      <c r="G3" s="102"/>
      <c r="L3" s="102"/>
      <c r="O3" s="144" t="s">
        <v>95</v>
      </c>
      <c r="S3" s="156">
        <f>IF('5.手当・賞与配分の設計'!$O$16="","",'5.手当・賞与配分の設計'!$O$16)</f>
        <v>1.2</v>
      </c>
      <c r="T3" s="157">
        <f>IF('5.手当・賞与配分の設計'!$O$17="","",'5.手当・賞与配分の設計'!$O$17)</f>
        <v>1.1000000000000001</v>
      </c>
      <c r="U3" s="157">
        <f>IF('5.手当・賞与配分の設計'!$O$18="","",'5.手当・賞与配分の設計'!$O$18)</f>
        <v>1</v>
      </c>
      <c r="V3" s="157">
        <f>IF('5.手当・賞与配分の設計'!$O$19="","",'5.手当・賞与配分の設計'!$O$19)</f>
        <v>0.9</v>
      </c>
      <c r="W3" s="158">
        <f>IF('5.手当・賞与配分の設計'!$O$20="","",'5.手当・賞与配分の設計'!$O$20)</f>
        <v>0.8</v>
      </c>
      <c r="X3" s="546"/>
      <c r="Y3" s="546"/>
      <c r="Z3" s="546"/>
      <c r="AA3" s="546"/>
      <c r="AB3" s="546"/>
    </row>
    <row r="4" spans="2:30" ht="21.9" customHeight="1" thickBot="1">
      <c r="B4" s="159" t="s">
        <v>29</v>
      </c>
      <c r="C4" s="160" t="s">
        <v>97</v>
      </c>
      <c r="E4" s="161" t="s">
        <v>84</v>
      </c>
      <c r="F4" s="162" t="s">
        <v>29</v>
      </c>
      <c r="G4" s="537" t="s">
        <v>85</v>
      </c>
      <c r="H4" s="537" t="s">
        <v>29</v>
      </c>
      <c r="I4" s="539" t="s">
        <v>92</v>
      </c>
      <c r="J4" s="543" t="s">
        <v>96</v>
      </c>
      <c r="K4" s="535" t="s">
        <v>98</v>
      </c>
      <c r="L4" s="541" t="s">
        <v>94</v>
      </c>
      <c r="M4" s="531" t="s">
        <v>130</v>
      </c>
      <c r="N4" s="532"/>
      <c r="O4" s="163">
        <f>IF($E5="","",'5.手当・賞与配分の設計'!$L$4)</f>
        <v>173</v>
      </c>
      <c r="P4" s="533" t="s">
        <v>89</v>
      </c>
      <c r="Q4" s="535" t="s">
        <v>90</v>
      </c>
      <c r="R4" s="164" t="s">
        <v>91</v>
      </c>
      <c r="S4" s="524" t="s">
        <v>131</v>
      </c>
      <c r="T4" s="525"/>
      <c r="U4" s="526">
        <f>IF($E5="","",'5.手当・賞与配分の設計'!$O$11)</f>
        <v>2.5</v>
      </c>
      <c r="V4" s="527"/>
      <c r="W4" s="165"/>
      <c r="X4" s="528" t="s">
        <v>132</v>
      </c>
      <c r="Y4" s="529"/>
      <c r="Z4" s="529"/>
      <c r="AA4" s="529"/>
      <c r="AB4" s="530"/>
    </row>
    <row r="5" spans="2:30" ht="21.9" customHeight="1" thickBot="1">
      <c r="B5" s="166">
        <v>1</v>
      </c>
      <c r="C5" s="167" t="str">
        <f>IFERROR(VLOOKUP($B5,'3.サラリースケール'!$A$6:$E$38,5,0),"")</f>
        <v>J-1</v>
      </c>
      <c r="E5" s="168" t="str">
        <f>IF(C$5="","",$C$5)</f>
        <v>J-1</v>
      </c>
      <c r="F5" s="162">
        <v>0</v>
      </c>
      <c r="G5" s="538"/>
      <c r="H5" s="538"/>
      <c r="I5" s="540"/>
      <c r="J5" s="544"/>
      <c r="K5" s="536"/>
      <c r="L5" s="542"/>
      <c r="M5" s="169">
        <f>IF($E5="","",VLOOKUP($E5,'5.手当・賞与配分の設計'!$C$7:$L$48,8,0))</f>
        <v>0.1</v>
      </c>
      <c r="N5" s="170" t="s">
        <v>87</v>
      </c>
      <c r="O5" s="171" t="s">
        <v>88</v>
      </c>
      <c r="P5" s="534"/>
      <c r="Q5" s="536"/>
      <c r="R5" s="400">
        <f>IF($E5="","",'5.手当・賞与配分の設計'!$N$11)</f>
        <v>2</v>
      </c>
      <c r="S5" s="172" t="str">
        <f>IF('5.手当・賞与配分の設計'!$N$16="","",'5.手当・賞与配分の設計'!$N$16)</f>
        <v>S</v>
      </c>
      <c r="T5" s="173" t="str">
        <f>IF('5.手当・賞与配分の設計'!$N$17="","",'5.手当・賞与配分の設計'!$N$17)</f>
        <v>A</v>
      </c>
      <c r="U5" s="174" t="str">
        <f>IF('5.手当・賞与配分の設計'!$N$18="","",'5.手当・賞与配分の設計'!$N$18)</f>
        <v>B</v>
      </c>
      <c r="V5" s="174" t="str">
        <f>IF('5.手当・賞与配分の設計'!$N$19="","",'5.手当・賞与配分の設計'!$N$19)</f>
        <v>C</v>
      </c>
      <c r="W5" s="175" t="str">
        <f>IF('5.手当・賞与配分の設計'!$N$20="","",'5.手当・賞与配分の設計'!$N$20)</f>
        <v>D</v>
      </c>
      <c r="X5" s="176" t="str">
        <f>IF($E5="","",$E5&amp;"-"&amp;S5)</f>
        <v>J-1-S</v>
      </c>
      <c r="Y5" s="170" t="str">
        <f>IF($E5="","",$E5&amp;"-"&amp;T5)</f>
        <v>J-1-A</v>
      </c>
      <c r="Z5" s="170" t="str">
        <f>IF($E5="","",$E5&amp;"-"&amp;U5)</f>
        <v>J-1-B</v>
      </c>
      <c r="AA5" s="170" t="str">
        <f>IF($E5="","",$E5&amp;"-"&amp;V5)</f>
        <v>J-1-C</v>
      </c>
      <c r="AB5" s="177" t="str">
        <f>IF($E5="","",$E5&amp;"-"&amp;W5)</f>
        <v>J-1-D</v>
      </c>
    </row>
    <row r="6" spans="2:30" ht="18" customHeight="1">
      <c r="B6" s="166">
        <v>2</v>
      </c>
      <c r="C6" s="167" t="str">
        <f>IFERROR(VLOOKUP($B6,'3.サラリースケール'!$A$6:$E$38,5,0),"")</f>
        <v>J-2</v>
      </c>
      <c r="E6" s="178" t="str">
        <f t="shared" ref="E6:E47" si="0">IF($E$5="","",$E$5)</f>
        <v>J-1</v>
      </c>
      <c r="F6" s="124">
        <f t="shared" ref="F6:F47" si="1">IF(J6="",0,IF(AND(J5&lt;J6,J6=J7),F5+1,IF(J6&lt;J7,F5+1,F5)))</f>
        <v>1</v>
      </c>
      <c r="G6" s="124">
        <f t="shared" ref="G6:G47" si="2">IF(AND(F6=0,J6=""),"",IF(AND(F6=0,J6&gt;0),1,IF(F6=0,"",F6)))</f>
        <v>1</v>
      </c>
      <c r="H6" s="124" t="str">
        <f t="shared" ref="H6:H47" si="3">IF($G6="","",IF(F5&lt;F6,$E6&amp;"-"&amp;$G6,""))</f>
        <v>J-1-1</v>
      </c>
      <c r="I6" s="179">
        <v>18</v>
      </c>
      <c r="J6" s="180">
        <f>IF($E6="","",INDEX('3.サラリースケール'!$R$5:$BH$38,MATCH('7.グレード別年俸表の作成'!$E6,'3.サラリースケール'!$R$5:$R$38,0),MATCH('7.グレード別年俸表の作成'!$I6,'3.サラリースケール'!$R$5:$BH$5,0)))</f>
        <v>188400</v>
      </c>
      <c r="K6" s="181" t="str">
        <f t="shared" ref="K6:K47" si="4">IF($F6&lt;=1,"",IF($J5="",0,$J6-$J5))</f>
        <v/>
      </c>
      <c r="L6" s="182">
        <f>IF($J6="","",VLOOKUP($E6,'6.モデル年俸表の作成'!$C$6:$F$48,4,0))</f>
        <v>0</v>
      </c>
      <c r="M6" s="183">
        <f>IF($G6="","",$M$5)</f>
        <v>0.1</v>
      </c>
      <c r="N6" s="184">
        <f>IF($J6="","",ROUNDUP((J6*$M6),-1))</f>
        <v>18840</v>
      </c>
      <c r="O6" s="185">
        <f>IF($J6="","",ROUNDDOWN($N6/($J6/$O$4*1.25),0))</f>
        <v>13</v>
      </c>
      <c r="P6" s="186">
        <f>IF($J6="","",$J6+$L6+$N6)</f>
        <v>207240</v>
      </c>
      <c r="Q6" s="182">
        <f>IF($J6="","",$P6*12)</f>
        <v>2486880</v>
      </c>
      <c r="R6" s="187">
        <f>IF($J6="","",IF('5.手当・賞与配分の設計'!$O$4=1,ROUNDUP((J6+$L6)*$R$5,-1),ROUNDUP(J6*$R$5,-1)))</f>
        <v>376800</v>
      </c>
      <c r="S6" s="188">
        <f>IF($J6="","",IF('5.手当・賞与配分の設計'!$O$4=1,ROUNDUP(($J6+$L6)*$U$4*$S$3,-1),ROUNDUP($J6*$U$4*$S$3,-1)))</f>
        <v>565200</v>
      </c>
      <c r="T6" s="189">
        <f>IF($J6="","",IF('5.手当・賞与配分の設計'!$O$4=1,ROUNDUP(($J6+$L6)*$U$4*$T$3,-1),ROUNDUP($J6*$U$4*$T$3,-1)))</f>
        <v>518100</v>
      </c>
      <c r="U6" s="189">
        <f>IF($J6="","",IF('5.手当・賞与配分の設計'!$O$4=1,ROUNDUP(($J6+$L6)*$U$4*$U$3,-1),ROUNDUP($J6*$U$4*$U$3,-1)))</f>
        <v>471000</v>
      </c>
      <c r="V6" s="189">
        <f>IF($J6="","",IF('5.手当・賞与配分の設計'!$O$4=1,ROUNDUP(($J6+$L6)*$U$4*$V$3,-1),ROUNDUP($J6*$U$4*$V$3,-1)))</f>
        <v>423900</v>
      </c>
      <c r="W6" s="190">
        <f>IF($J6="","",IF('5.手当・賞与配分の設計'!$O$4=1,ROUNDUP(($J6+$L6)*$U$4*$W$3,-1),ROUNDUP($J6*$U$4*$W$3,-1)))</f>
        <v>376800</v>
      </c>
      <c r="X6" s="191">
        <f>IF($J6="","",$Q6+$R6+S6)</f>
        <v>3428880</v>
      </c>
      <c r="Y6" s="152">
        <f t="shared" ref="Y6:Y47" si="5">IF($J6="","",$Q6+$R6+T6)</f>
        <v>3381780</v>
      </c>
      <c r="Z6" s="152">
        <f t="shared" ref="Z6:Z47" si="6">IF($J6="","",$Q6+$R6+U6)</f>
        <v>3334680</v>
      </c>
      <c r="AA6" s="152">
        <f t="shared" ref="AA6:AA47" si="7">IF($J6="","",$Q6+$R6+V6)</f>
        <v>3287580</v>
      </c>
      <c r="AB6" s="192">
        <f t="shared" ref="AB6:AB47" si="8">IF($J6="","",$Q6+$R6+W6)</f>
        <v>3240480</v>
      </c>
    </row>
    <row r="7" spans="2:30" ht="18" customHeight="1">
      <c r="B7" s="166">
        <v>3</v>
      </c>
      <c r="C7" s="167" t="str">
        <f>IFERROR(VLOOKUP($B7,'3.サラリースケール'!$A$6:$E$38,5,0),"")</f>
        <v>J-3</v>
      </c>
      <c r="E7" s="193" t="str">
        <f t="shared" si="0"/>
        <v>J-1</v>
      </c>
      <c r="F7" s="124">
        <f t="shared" si="1"/>
        <v>2</v>
      </c>
      <c r="G7" s="124">
        <f t="shared" si="2"/>
        <v>2</v>
      </c>
      <c r="H7" s="124" t="str">
        <f t="shared" si="3"/>
        <v>J-1-2</v>
      </c>
      <c r="I7" s="179">
        <v>19</v>
      </c>
      <c r="J7" s="180">
        <f>IF($E7="","",INDEX('3.サラリースケール'!$R$5:$BH$38,MATCH('7.グレード別年俸表の作成'!$E7,'3.サラリースケール'!$R$5:$R$38,0),MATCH('7.グレード別年俸表の作成'!$I7,'3.サラリースケール'!$R$5:$BH$5,0)))</f>
        <v>194700</v>
      </c>
      <c r="K7" s="194">
        <f t="shared" si="4"/>
        <v>6300</v>
      </c>
      <c r="L7" s="195">
        <f>IF($J7="","",VLOOKUP($E7,'6.モデル年俸表の作成'!$C$6:$F$48,4,0))</f>
        <v>0</v>
      </c>
      <c r="M7" s="196">
        <f t="shared" ref="M7:M47" si="9">IF($G7="","",$M$5)</f>
        <v>0.1</v>
      </c>
      <c r="N7" s="197">
        <f t="shared" ref="N7:N47" si="10">IF($J7="","",ROUNDUP((J7*$M7),-1))</f>
        <v>19470</v>
      </c>
      <c r="O7" s="185">
        <f t="shared" ref="O7:O47" si="11">IF($J7="","",ROUNDDOWN($N7/($J7/$O$4*1.25),0))</f>
        <v>13</v>
      </c>
      <c r="P7" s="198">
        <f t="shared" ref="P7:P47" si="12">IF($J7="","",$J7+$L7+$N7)</f>
        <v>214170</v>
      </c>
      <c r="Q7" s="195">
        <f t="shared" ref="Q7:Q47" si="13">IF($J7="","",$P7*12)</f>
        <v>2570040</v>
      </c>
      <c r="R7" s="187">
        <f>IF($J7="","",IF('5.手当・賞与配分の設計'!$O$4=1,ROUNDUP((J7+$L7)*$R$5,-1),ROUNDUP(J7*$R$5,-1)))</f>
        <v>389400</v>
      </c>
      <c r="S7" s="199">
        <f>IF($J7="","",IF('5.手当・賞与配分の設計'!$O$4=1,ROUNDUP(($J7+$L7)*$U$4*$S$3,-1),ROUNDUP($J7*$U$4*$S$3,-1)))</f>
        <v>584100</v>
      </c>
      <c r="T7" s="198">
        <f>IF($J7="","",IF('5.手当・賞与配分の設計'!$O$4=1,ROUNDUP(($J7+$L7)*$U$4*$T$3,-1),ROUNDUP($J7*$U$4*$T$3,-1)))</f>
        <v>535430</v>
      </c>
      <c r="U7" s="198">
        <f>IF($J7="","",IF('5.手当・賞与配分の設計'!$O$4=1,ROUNDUP(($J7+$L7)*$U$4*$U$3,-1),ROUNDUP($J7*$U$4*$U$3,-1)))</f>
        <v>486750</v>
      </c>
      <c r="V7" s="198">
        <f>IF($J7="","",IF('5.手当・賞与配分の設計'!$O$4=1,ROUNDUP(($J7+$L7)*$U$4*$V$3,-1),ROUNDUP($J7*$U$4*$V$3,-1)))</f>
        <v>438080</v>
      </c>
      <c r="W7" s="200">
        <f>IF($J7="","",IF('5.手当・賞与配分の設計'!$O$4=1,ROUNDUP(($J7+$L7)*$U$4*$W$3,-1),ROUNDUP($J7*$U$4*$W$3,-1)))</f>
        <v>389400</v>
      </c>
      <c r="X7" s="128">
        <f t="shared" ref="X7:X47" si="14">IF($J7="","",$Q7+$R7+S7)</f>
        <v>3543540</v>
      </c>
      <c r="Y7" s="88">
        <f t="shared" si="5"/>
        <v>3494870</v>
      </c>
      <c r="Z7" s="88">
        <f t="shared" si="6"/>
        <v>3446190</v>
      </c>
      <c r="AA7" s="88">
        <f t="shared" si="7"/>
        <v>3397520</v>
      </c>
      <c r="AB7" s="201">
        <f t="shared" si="8"/>
        <v>3348840</v>
      </c>
    </row>
    <row r="8" spans="2:30" ht="18" customHeight="1">
      <c r="B8" s="166">
        <v>4</v>
      </c>
      <c r="C8" s="167" t="str">
        <f>IFERROR(VLOOKUP($B8,'3.サラリースケール'!$A$6:$E$38,5,0),"")</f>
        <v>J-4</v>
      </c>
      <c r="E8" s="193" t="str">
        <f t="shared" si="0"/>
        <v>J-1</v>
      </c>
      <c r="F8" s="124">
        <f t="shared" si="1"/>
        <v>3</v>
      </c>
      <c r="G8" s="124">
        <f t="shared" si="2"/>
        <v>3</v>
      </c>
      <c r="H8" s="124" t="str">
        <f t="shared" si="3"/>
        <v>J-1-3</v>
      </c>
      <c r="I8" s="179">
        <v>20</v>
      </c>
      <c r="J8" s="150">
        <f>IF($E8="","",INDEX('3.サラリースケール'!$R$5:$BH$38,MATCH('7.グレード別年俸表の作成'!$E8,'3.サラリースケール'!$R$5:$R$38,0),MATCH('7.グレード別年俸表の作成'!$I8,'3.サラリースケール'!$R$5:$BH$5,0)))</f>
        <v>201000</v>
      </c>
      <c r="K8" s="194">
        <f t="shared" si="4"/>
        <v>6300</v>
      </c>
      <c r="L8" s="195">
        <f>IF($J8="","",VLOOKUP($E8,'6.モデル年俸表の作成'!$C$6:$F$48,4,0))</f>
        <v>0</v>
      </c>
      <c r="M8" s="196">
        <f t="shared" si="9"/>
        <v>0.1</v>
      </c>
      <c r="N8" s="197">
        <f t="shared" si="10"/>
        <v>20100</v>
      </c>
      <c r="O8" s="185">
        <f t="shared" si="11"/>
        <v>13</v>
      </c>
      <c r="P8" s="198">
        <f t="shared" si="12"/>
        <v>221100</v>
      </c>
      <c r="Q8" s="195">
        <f t="shared" si="13"/>
        <v>2653200</v>
      </c>
      <c r="R8" s="187">
        <f>IF($J8="","",IF('5.手当・賞与配分の設計'!$O$4=1,ROUNDUP((J8+$L8)*$R$5,-1),ROUNDUP(J8*$R$5,-1)))</f>
        <v>402000</v>
      </c>
      <c r="S8" s="199">
        <f>IF($J8="","",IF('5.手当・賞与配分の設計'!$O$4=1,ROUNDUP(($J8+$L8)*$U$4*$S$3,-1),ROUNDUP($J8*$U$4*$S$3,-1)))</f>
        <v>603000</v>
      </c>
      <c r="T8" s="198">
        <f>IF($J8="","",IF('5.手当・賞与配分の設計'!$O$4=1,ROUNDUP(($J8+$L8)*$U$4*$T$3,-1),ROUNDUP($J8*$U$4*$T$3,-1)))</f>
        <v>552750</v>
      </c>
      <c r="U8" s="198">
        <f>IF($J8="","",IF('5.手当・賞与配分の設計'!$O$4=1,ROUNDUP(($J8+$L8)*$U$4*$U$3,-1),ROUNDUP($J8*$U$4*$U$3,-1)))</f>
        <v>502500</v>
      </c>
      <c r="V8" s="198">
        <f>IF($J8="","",IF('5.手当・賞与配分の設計'!$O$4=1,ROUNDUP(($J8+$L8)*$U$4*$V$3,-1),ROUNDUP($J8*$U$4*$V$3,-1)))</f>
        <v>452250</v>
      </c>
      <c r="W8" s="200">
        <f>IF($J8="","",IF('5.手当・賞与配分の設計'!$O$4=1,ROUNDUP(($J8+$L8)*$U$4*$W$3,-1),ROUNDUP($J8*$U$4*$W$3,-1)))</f>
        <v>402000</v>
      </c>
      <c r="X8" s="128">
        <f t="shared" si="14"/>
        <v>3658200</v>
      </c>
      <c r="Y8" s="88">
        <f t="shared" si="5"/>
        <v>3607950</v>
      </c>
      <c r="Z8" s="88">
        <f t="shared" si="6"/>
        <v>3557700</v>
      </c>
      <c r="AA8" s="88">
        <f t="shared" si="7"/>
        <v>3507450</v>
      </c>
      <c r="AB8" s="201">
        <f t="shared" si="8"/>
        <v>3457200</v>
      </c>
    </row>
    <row r="9" spans="2:30" ht="18" customHeight="1">
      <c r="B9" s="166">
        <v>5</v>
      </c>
      <c r="C9" s="167" t="str">
        <f>IFERROR(VLOOKUP($B9,'3.サラリースケール'!$A$6:$E$38,5,0),"")</f>
        <v>C-1</v>
      </c>
      <c r="E9" s="193" t="str">
        <f t="shared" si="0"/>
        <v>J-1</v>
      </c>
      <c r="F9" s="124">
        <f t="shared" si="1"/>
        <v>4</v>
      </c>
      <c r="G9" s="124">
        <f t="shared" si="2"/>
        <v>4</v>
      </c>
      <c r="H9" s="124" t="str">
        <f t="shared" si="3"/>
        <v>J-1-4</v>
      </c>
      <c r="I9" s="179">
        <v>21</v>
      </c>
      <c r="J9" s="150">
        <f>IF($E9="","",INDEX('3.サラリースケール'!$R$5:$BH$38,MATCH('7.グレード別年俸表の作成'!$E9,'3.サラリースケール'!$R$5:$R$38,0),MATCH('7.グレード別年俸表の作成'!$I9,'3.サラリースケール'!$R$5:$BH$5,0)))</f>
        <v>207300</v>
      </c>
      <c r="K9" s="194">
        <f t="shared" si="4"/>
        <v>6300</v>
      </c>
      <c r="L9" s="195">
        <f>IF($J9="","",VLOOKUP($E9,'6.モデル年俸表の作成'!$C$6:$F$48,4,0))</f>
        <v>0</v>
      </c>
      <c r="M9" s="196">
        <f t="shared" si="9"/>
        <v>0.1</v>
      </c>
      <c r="N9" s="197">
        <f t="shared" si="10"/>
        <v>20730</v>
      </c>
      <c r="O9" s="185">
        <f t="shared" si="11"/>
        <v>13</v>
      </c>
      <c r="P9" s="198">
        <f t="shared" si="12"/>
        <v>228030</v>
      </c>
      <c r="Q9" s="195">
        <f t="shared" si="13"/>
        <v>2736360</v>
      </c>
      <c r="R9" s="187">
        <f>IF($J9="","",IF('5.手当・賞与配分の設計'!$O$4=1,ROUNDUP((J9+$L9)*$R$5,-1),ROUNDUP(J9*$R$5,-1)))</f>
        <v>414600</v>
      </c>
      <c r="S9" s="202">
        <f>IF($J9="","",IF('5.手当・賞与配分の設計'!$O$4=1,ROUNDUP(($J9+$L9)*$U$4*$S$3,-1),ROUNDUP($J9*$U$4*$S$3,-1)))</f>
        <v>621900</v>
      </c>
      <c r="T9" s="186">
        <f>IF($J9="","",IF('5.手当・賞与配分の設計'!$O$4=1,ROUNDUP(($J9+$L9)*$U$4*$T$3,-1),ROUNDUP($J9*$U$4*$T$3,-1)))</f>
        <v>570080</v>
      </c>
      <c r="U9" s="186">
        <f>IF($J9="","",IF('5.手当・賞与配分の設計'!$O$4=1,ROUNDUP(($J9+$L9)*$U$4*$U$3,-1),ROUNDUP($J9*$U$4*$U$3,-1)))</f>
        <v>518250</v>
      </c>
      <c r="V9" s="186">
        <f>IF($J9="","",IF('5.手当・賞与配分の設計'!$O$4=1,ROUNDUP(($J9+$L9)*$U$4*$V$3,-1),ROUNDUP($J9*$U$4*$V$3,-1)))</f>
        <v>466430</v>
      </c>
      <c r="W9" s="203">
        <f>IF($J9="","",IF('5.手当・賞与配分の設計'!$O$4=1,ROUNDUP(($J9+$L9)*$U$4*$W$3,-1),ROUNDUP($J9*$U$4*$W$3,-1)))</f>
        <v>414600</v>
      </c>
      <c r="X9" s="128">
        <f t="shared" si="14"/>
        <v>3772860</v>
      </c>
      <c r="Y9" s="88">
        <f t="shared" si="5"/>
        <v>3721040</v>
      </c>
      <c r="Z9" s="88">
        <f t="shared" si="6"/>
        <v>3669210</v>
      </c>
      <c r="AA9" s="88">
        <f t="shared" si="7"/>
        <v>3617390</v>
      </c>
      <c r="AB9" s="201">
        <f t="shared" si="8"/>
        <v>3565560</v>
      </c>
    </row>
    <row r="10" spans="2:30" ht="18" customHeight="1">
      <c r="B10" s="166">
        <v>6</v>
      </c>
      <c r="C10" s="167" t="str">
        <f>IFERROR(VLOOKUP($B10,'3.サラリースケール'!$A$6:$E$38,5,0),"")</f>
        <v>C-2</v>
      </c>
      <c r="E10" s="193" t="str">
        <f t="shared" si="0"/>
        <v>J-1</v>
      </c>
      <c r="F10" s="124">
        <f t="shared" si="1"/>
        <v>5</v>
      </c>
      <c r="G10" s="124">
        <f t="shared" si="2"/>
        <v>5</v>
      </c>
      <c r="H10" s="124" t="str">
        <f t="shared" si="3"/>
        <v>J-1-5</v>
      </c>
      <c r="I10" s="179">
        <v>22</v>
      </c>
      <c r="J10" s="150">
        <f>IF($E10="","",INDEX('3.サラリースケール'!$R$5:$BH$38,MATCH('7.グレード別年俸表の作成'!$E10,'3.サラリースケール'!$R$5:$R$38,0),MATCH('7.グレード別年俸表の作成'!$I10,'3.サラリースケール'!$R$5:$BH$5,0)))</f>
        <v>213600</v>
      </c>
      <c r="K10" s="194">
        <f t="shared" si="4"/>
        <v>6300</v>
      </c>
      <c r="L10" s="195">
        <f>IF($J10="","",VLOOKUP($E10,'6.モデル年俸表の作成'!$C$6:$F$48,4,0))</f>
        <v>0</v>
      </c>
      <c r="M10" s="196">
        <f t="shared" si="9"/>
        <v>0.1</v>
      </c>
      <c r="N10" s="197">
        <f t="shared" si="10"/>
        <v>21360</v>
      </c>
      <c r="O10" s="185">
        <f t="shared" si="11"/>
        <v>13</v>
      </c>
      <c r="P10" s="198">
        <f t="shared" si="12"/>
        <v>234960</v>
      </c>
      <c r="Q10" s="195">
        <f t="shared" si="13"/>
        <v>2819520</v>
      </c>
      <c r="R10" s="187">
        <f>IF($J10="","",IF('5.手当・賞与配分の設計'!$O$4=1,ROUNDUP((J10+$L10)*$R$5,-1),ROUNDUP(J10*$R$5,-1)))</f>
        <v>427200</v>
      </c>
      <c r="S10" s="202">
        <f>IF($J10="","",IF('5.手当・賞与配分の設計'!$O$4=1,ROUNDUP(($J10+$L10)*$U$4*$S$3,-1),ROUNDUP($J10*$U$4*$S$3,-1)))</f>
        <v>640800</v>
      </c>
      <c r="T10" s="186">
        <f>IF($J10="","",IF('5.手当・賞与配分の設計'!$O$4=1,ROUNDUP(($J10+$L10)*$U$4*$T$3,-1),ROUNDUP($J10*$U$4*$T$3,-1)))</f>
        <v>587400</v>
      </c>
      <c r="U10" s="186">
        <f>IF($J10="","",IF('5.手当・賞与配分の設計'!$O$4=1,ROUNDUP(($J10+$L10)*$U$4*$U$3,-1),ROUNDUP($J10*$U$4*$U$3,-1)))</f>
        <v>534000</v>
      </c>
      <c r="V10" s="186">
        <f>IF($J10="","",IF('5.手当・賞与配分の設計'!$O$4=1,ROUNDUP(($J10+$L10)*$U$4*$V$3,-1),ROUNDUP($J10*$U$4*$V$3,-1)))</f>
        <v>480600</v>
      </c>
      <c r="W10" s="203">
        <f>IF($J10="","",IF('5.手当・賞与配分の設計'!$O$4=1,ROUNDUP(($J10+$L10)*$U$4*$W$3,-1),ROUNDUP($J10*$U$4*$W$3,-1)))</f>
        <v>427200</v>
      </c>
      <c r="X10" s="128">
        <f t="shared" si="14"/>
        <v>3887520</v>
      </c>
      <c r="Y10" s="88">
        <f t="shared" si="5"/>
        <v>3834120</v>
      </c>
      <c r="Z10" s="88">
        <f t="shared" si="6"/>
        <v>3780720</v>
      </c>
      <c r="AA10" s="88">
        <f t="shared" si="7"/>
        <v>3727320</v>
      </c>
      <c r="AB10" s="201">
        <f t="shared" si="8"/>
        <v>3673920</v>
      </c>
    </row>
    <row r="11" spans="2:30" ht="18" customHeight="1">
      <c r="B11" s="166">
        <v>7</v>
      </c>
      <c r="C11" s="167" t="str">
        <f>IFERROR(VLOOKUP($B11,'3.サラリースケール'!$A$6:$E$38,5,0),"")</f>
        <v>C-3</v>
      </c>
      <c r="E11" s="193" t="str">
        <f t="shared" si="0"/>
        <v>J-1</v>
      </c>
      <c r="F11" s="124">
        <f t="shared" si="1"/>
        <v>6</v>
      </c>
      <c r="G11" s="124">
        <f t="shared" si="2"/>
        <v>6</v>
      </c>
      <c r="H11" s="124" t="str">
        <f t="shared" si="3"/>
        <v>J-1-6</v>
      </c>
      <c r="I11" s="179">
        <v>23</v>
      </c>
      <c r="J11" s="150">
        <f>IF($E11="","",INDEX('3.サラリースケール'!$R$5:$BH$38,MATCH('7.グレード別年俸表の作成'!$E11,'3.サラリースケール'!$R$5:$R$38,0),MATCH('7.グレード別年俸表の作成'!$I11,'3.サラリースケール'!$R$5:$BH$5,0)))</f>
        <v>219900</v>
      </c>
      <c r="K11" s="194">
        <f t="shared" si="4"/>
        <v>6300</v>
      </c>
      <c r="L11" s="195">
        <f>IF($J11="","",VLOOKUP($E11,'6.モデル年俸表の作成'!$C$6:$F$48,4,0))</f>
        <v>0</v>
      </c>
      <c r="M11" s="196">
        <f t="shared" si="9"/>
        <v>0.1</v>
      </c>
      <c r="N11" s="197">
        <f t="shared" si="10"/>
        <v>21990</v>
      </c>
      <c r="O11" s="185">
        <f t="shared" si="11"/>
        <v>13</v>
      </c>
      <c r="P11" s="198">
        <f t="shared" si="12"/>
        <v>241890</v>
      </c>
      <c r="Q11" s="195">
        <f t="shared" si="13"/>
        <v>2902680</v>
      </c>
      <c r="R11" s="187">
        <f>IF($J11="","",IF('5.手当・賞与配分の設計'!$O$4=1,ROUNDUP((J11+$L11)*$R$5,-1),ROUNDUP(J11*$R$5,-1)))</f>
        <v>439800</v>
      </c>
      <c r="S11" s="202">
        <f>IF($J11="","",IF('5.手当・賞与配分の設計'!$O$4=1,ROUNDUP(($J11+$L11)*$U$4*$S$3,-1),ROUNDUP($J11*$U$4*$S$3,-1)))</f>
        <v>659700</v>
      </c>
      <c r="T11" s="186">
        <f>IF($J11="","",IF('5.手当・賞与配分の設計'!$O$4=1,ROUNDUP(($J11+$L11)*$U$4*$T$3,-1),ROUNDUP($J11*$U$4*$T$3,-1)))</f>
        <v>604730</v>
      </c>
      <c r="U11" s="186">
        <f>IF($J11="","",IF('5.手当・賞与配分の設計'!$O$4=1,ROUNDUP(($J11+$L11)*$U$4*$U$3,-1),ROUNDUP($J11*$U$4*$U$3,-1)))</f>
        <v>549750</v>
      </c>
      <c r="V11" s="186">
        <f>IF($J11="","",IF('5.手当・賞与配分の設計'!$O$4=1,ROUNDUP(($J11+$L11)*$U$4*$V$3,-1),ROUNDUP($J11*$U$4*$V$3,-1)))</f>
        <v>494780</v>
      </c>
      <c r="W11" s="203">
        <f>IF($J11="","",IF('5.手当・賞与配分の設計'!$O$4=1,ROUNDUP(($J11+$L11)*$U$4*$W$3,-1),ROUNDUP($J11*$U$4*$W$3,-1)))</f>
        <v>439800</v>
      </c>
      <c r="X11" s="128">
        <f t="shared" si="14"/>
        <v>4002180</v>
      </c>
      <c r="Y11" s="88">
        <f t="shared" si="5"/>
        <v>3947210</v>
      </c>
      <c r="Z11" s="88">
        <f t="shared" si="6"/>
        <v>3892230</v>
      </c>
      <c r="AA11" s="88">
        <f t="shared" si="7"/>
        <v>3837260</v>
      </c>
      <c r="AB11" s="201">
        <f t="shared" si="8"/>
        <v>3782280</v>
      </c>
    </row>
    <row r="12" spans="2:30" ht="18" customHeight="1">
      <c r="B12" s="166">
        <v>8</v>
      </c>
      <c r="C12" s="167" t="str">
        <f>IFERROR(VLOOKUP($B12,'3.サラリースケール'!$A$6:$E$38,5,0),"")</f>
        <v>C-4</v>
      </c>
      <c r="E12" s="193" t="str">
        <f t="shared" si="0"/>
        <v>J-1</v>
      </c>
      <c r="F12" s="124">
        <f t="shared" si="1"/>
        <v>7</v>
      </c>
      <c r="G12" s="124">
        <f t="shared" si="2"/>
        <v>7</v>
      </c>
      <c r="H12" s="124" t="str">
        <f t="shared" si="3"/>
        <v>J-1-7</v>
      </c>
      <c r="I12" s="179">
        <v>24</v>
      </c>
      <c r="J12" s="150">
        <f>IF($E12="","",INDEX('3.サラリースケール'!$R$5:$BH$38,MATCH('7.グレード別年俸表の作成'!$E12,'3.サラリースケール'!$R$5:$R$38,0),MATCH('7.グレード別年俸表の作成'!$I12,'3.サラリースケール'!$R$5:$BH$5,0)))</f>
        <v>226200</v>
      </c>
      <c r="K12" s="194">
        <f t="shared" si="4"/>
        <v>6300</v>
      </c>
      <c r="L12" s="195">
        <f>IF($J12="","",VLOOKUP($E12,'6.モデル年俸表の作成'!$C$6:$F$48,4,0))</f>
        <v>0</v>
      </c>
      <c r="M12" s="196">
        <f t="shared" si="9"/>
        <v>0.1</v>
      </c>
      <c r="N12" s="197">
        <f t="shared" si="10"/>
        <v>22620</v>
      </c>
      <c r="O12" s="185">
        <f t="shared" si="11"/>
        <v>13</v>
      </c>
      <c r="P12" s="198">
        <f t="shared" si="12"/>
        <v>248820</v>
      </c>
      <c r="Q12" s="195">
        <f t="shared" si="13"/>
        <v>2985840</v>
      </c>
      <c r="R12" s="187">
        <f>IF($J12="","",IF('5.手当・賞与配分の設計'!$O$4=1,ROUNDUP((J12+$L12)*$R$5,-1),ROUNDUP(J12*$R$5,-1)))</f>
        <v>452400</v>
      </c>
      <c r="S12" s="202">
        <f>IF($J12="","",IF('5.手当・賞与配分の設計'!$O$4=1,ROUNDUP(($J12+$L12)*$U$4*$S$3,-1),ROUNDUP($J12*$U$4*$S$3,-1)))</f>
        <v>678600</v>
      </c>
      <c r="T12" s="186">
        <f>IF($J12="","",IF('5.手当・賞与配分の設計'!$O$4=1,ROUNDUP(($J12+$L12)*$U$4*$T$3,-1),ROUNDUP($J12*$U$4*$T$3,-1)))</f>
        <v>622050</v>
      </c>
      <c r="U12" s="186">
        <f>IF($J12="","",IF('5.手当・賞与配分の設計'!$O$4=1,ROUNDUP(($J12+$L12)*$U$4*$U$3,-1),ROUNDUP($J12*$U$4*$U$3,-1)))</f>
        <v>565500</v>
      </c>
      <c r="V12" s="186">
        <f>IF($J12="","",IF('5.手当・賞与配分の設計'!$O$4=1,ROUNDUP(($J12+$L12)*$U$4*$V$3,-1),ROUNDUP($J12*$U$4*$V$3,-1)))</f>
        <v>508950</v>
      </c>
      <c r="W12" s="203">
        <f>IF($J12="","",IF('5.手当・賞与配分の設計'!$O$4=1,ROUNDUP(($J12+$L12)*$U$4*$W$3,-1),ROUNDUP($J12*$U$4*$W$3,-1)))</f>
        <v>452400</v>
      </c>
      <c r="X12" s="128">
        <f t="shared" si="14"/>
        <v>4116840</v>
      </c>
      <c r="Y12" s="88">
        <f t="shared" si="5"/>
        <v>4060290</v>
      </c>
      <c r="Z12" s="88">
        <f t="shared" si="6"/>
        <v>4003740</v>
      </c>
      <c r="AA12" s="88">
        <f t="shared" si="7"/>
        <v>3947190</v>
      </c>
      <c r="AB12" s="201">
        <f t="shared" si="8"/>
        <v>3890640</v>
      </c>
    </row>
    <row r="13" spans="2:30" ht="18" customHeight="1">
      <c r="B13" s="166">
        <v>9</v>
      </c>
      <c r="C13" s="167" t="str">
        <f>IFERROR(VLOOKUP($B13,'3.サラリースケール'!$A$6:$E$38,5,0),"")</f>
        <v>L-1</v>
      </c>
      <c r="E13" s="193" t="str">
        <f t="shared" si="0"/>
        <v>J-1</v>
      </c>
      <c r="F13" s="124">
        <f t="shared" si="1"/>
        <v>8</v>
      </c>
      <c r="G13" s="124">
        <f t="shared" si="2"/>
        <v>8</v>
      </c>
      <c r="H13" s="124" t="str">
        <f t="shared" si="3"/>
        <v>J-1-8</v>
      </c>
      <c r="I13" s="179">
        <v>25</v>
      </c>
      <c r="J13" s="150">
        <f>IF($E13="","",INDEX('3.サラリースケール'!$R$5:$BH$38,MATCH('7.グレード別年俸表の作成'!$E13,'3.サラリースケール'!$R$5:$R$38,0),MATCH('7.グレード別年俸表の作成'!$I13,'3.サラリースケール'!$R$5:$BH$5,0)))</f>
        <v>232500</v>
      </c>
      <c r="K13" s="194">
        <f t="shared" si="4"/>
        <v>6300</v>
      </c>
      <c r="L13" s="195">
        <f>IF($J13="","",VLOOKUP($E13,'6.モデル年俸表の作成'!$C$6:$F$48,4,0))</f>
        <v>0</v>
      </c>
      <c r="M13" s="196">
        <f t="shared" si="9"/>
        <v>0.1</v>
      </c>
      <c r="N13" s="197">
        <f t="shared" si="10"/>
        <v>23250</v>
      </c>
      <c r="O13" s="185">
        <f t="shared" si="11"/>
        <v>13</v>
      </c>
      <c r="P13" s="198">
        <f t="shared" si="12"/>
        <v>255750</v>
      </c>
      <c r="Q13" s="195">
        <f t="shared" si="13"/>
        <v>3069000</v>
      </c>
      <c r="R13" s="187">
        <f>IF($J13="","",IF('5.手当・賞与配分の設計'!$O$4=1,ROUNDUP((J13+$L13)*$R$5,-1),ROUNDUP(J13*$R$5,-1)))</f>
        <v>465000</v>
      </c>
      <c r="S13" s="202">
        <f>IF($J13="","",IF('5.手当・賞与配分の設計'!$O$4=1,ROUNDUP(($J13+$L13)*$U$4*$S$3,-1),ROUNDUP($J13*$U$4*$S$3,-1)))</f>
        <v>697500</v>
      </c>
      <c r="T13" s="186">
        <f>IF($J13="","",IF('5.手当・賞与配分の設計'!$O$4=1,ROUNDUP(($J13+$L13)*$U$4*$T$3,-1),ROUNDUP($J13*$U$4*$T$3,-1)))</f>
        <v>639380</v>
      </c>
      <c r="U13" s="186">
        <f>IF($J13="","",IF('5.手当・賞与配分の設計'!$O$4=1,ROUNDUP(($J13+$L13)*$U$4*$U$3,-1),ROUNDUP($J13*$U$4*$U$3,-1)))</f>
        <v>581250</v>
      </c>
      <c r="V13" s="186">
        <f>IF($J13="","",IF('5.手当・賞与配分の設計'!$O$4=1,ROUNDUP(($J13+$L13)*$U$4*$V$3,-1),ROUNDUP($J13*$U$4*$V$3,-1)))</f>
        <v>523130</v>
      </c>
      <c r="W13" s="203">
        <f>IF($J13="","",IF('5.手当・賞与配分の設計'!$O$4=1,ROUNDUP(($J13+$L13)*$U$4*$W$3,-1),ROUNDUP($J13*$U$4*$W$3,-1)))</f>
        <v>465000</v>
      </c>
      <c r="X13" s="128">
        <f t="shared" si="14"/>
        <v>4231500</v>
      </c>
      <c r="Y13" s="88">
        <f t="shared" si="5"/>
        <v>4173380</v>
      </c>
      <c r="Z13" s="88">
        <f t="shared" si="6"/>
        <v>4115250</v>
      </c>
      <c r="AA13" s="88">
        <f t="shared" si="7"/>
        <v>4057130</v>
      </c>
      <c r="AB13" s="201">
        <f t="shared" si="8"/>
        <v>3999000</v>
      </c>
    </row>
    <row r="14" spans="2:30" ht="18" customHeight="1">
      <c r="B14" s="166">
        <v>10</v>
      </c>
      <c r="C14" s="167" t="str">
        <f>IFERROR(VLOOKUP($B14,'3.サラリースケール'!$A$6:$E$38,5,0),"")</f>
        <v>L-2</v>
      </c>
      <c r="E14" s="193" t="str">
        <f t="shared" si="0"/>
        <v>J-1</v>
      </c>
      <c r="F14" s="124">
        <f t="shared" si="1"/>
        <v>9</v>
      </c>
      <c r="G14" s="124">
        <f t="shared" si="2"/>
        <v>9</v>
      </c>
      <c r="H14" s="124" t="str">
        <f t="shared" si="3"/>
        <v>J-1-9</v>
      </c>
      <c r="I14" s="179">
        <v>26</v>
      </c>
      <c r="J14" s="150">
        <f>IF($E14="","",INDEX('3.サラリースケール'!$R$5:$BH$38,MATCH('7.グレード別年俸表の作成'!$E14,'3.サラリースケール'!$R$5:$R$38,0),MATCH('7.グレード別年俸表の作成'!$I14,'3.サラリースケール'!$R$5:$BH$5,0)))</f>
        <v>238800</v>
      </c>
      <c r="K14" s="194">
        <f t="shared" si="4"/>
        <v>6300</v>
      </c>
      <c r="L14" s="195">
        <f>IF($J14="","",VLOOKUP($E14,'6.モデル年俸表の作成'!$C$6:$F$48,4,0))</f>
        <v>0</v>
      </c>
      <c r="M14" s="196">
        <f t="shared" si="9"/>
        <v>0.1</v>
      </c>
      <c r="N14" s="197">
        <f t="shared" si="10"/>
        <v>23880</v>
      </c>
      <c r="O14" s="185">
        <f t="shared" si="11"/>
        <v>13</v>
      </c>
      <c r="P14" s="198">
        <f t="shared" si="12"/>
        <v>262680</v>
      </c>
      <c r="Q14" s="195">
        <f t="shared" si="13"/>
        <v>3152160</v>
      </c>
      <c r="R14" s="187">
        <f>IF($J14="","",IF('5.手当・賞与配分の設計'!$O$4=1,ROUNDUP((J14+$L14)*$R$5,-1),ROUNDUP(J14*$R$5,-1)))</f>
        <v>477600</v>
      </c>
      <c r="S14" s="202">
        <f>IF($J14="","",IF('5.手当・賞与配分の設計'!$O$4=1,ROUNDUP(($J14+$L14)*$U$4*$S$3,-1),ROUNDUP($J14*$U$4*$S$3,-1)))</f>
        <v>716400</v>
      </c>
      <c r="T14" s="186">
        <f>IF($J14="","",IF('5.手当・賞与配分の設計'!$O$4=1,ROUNDUP(($J14+$L14)*$U$4*$T$3,-1),ROUNDUP($J14*$U$4*$T$3,-1)))</f>
        <v>656700</v>
      </c>
      <c r="U14" s="186">
        <f>IF($J14="","",IF('5.手当・賞与配分の設計'!$O$4=1,ROUNDUP(($J14+$L14)*$U$4*$U$3,-1),ROUNDUP($J14*$U$4*$U$3,-1)))</f>
        <v>597000</v>
      </c>
      <c r="V14" s="186">
        <f>IF($J14="","",IF('5.手当・賞与配分の設計'!$O$4=1,ROUNDUP(($J14+$L14)*$U$4*$V$3,-1),ROUNDUP($J14*$U$4*$V$3,-1)))</f>
        <v>537300</v>
      </c>
      <c r="W14" s="203">
        <f>IF($J14="","",IF('5.手当・賞与配分の設計'!$O$4=1,ROUNDUP(($J14+$L14)*$U$4*$W$3,-1),ROUNDUP($J14*$U$4*$W$3,-1)))</f>
        <v>477600</v>
      </c>
      <c r="X14" s="128">
        <f t="shared" si="14"/>
        <v>4346160</v>
      </c>
      <c r="Y14" s="88">
        <f t="shared" si="5"/>
        <v>4286460</v>
      </c>
      <c r="Z14" s="88">
        <f t="shared" si="6"/>
        <v>4226760</v>
      </c>
      <c r="AA14" s="88">
        <f t="shared" si="7"/>
        <v>4167060</v>
      </c>
      <c r="AB14" s="201">
        <f t="shared" si="8"/>
        <v>4107360</v>
      </c>
    </row>
    <row r="15" spans="2:30" ht="18" customHeight="1">
      <c r="B15" s="166">
        <v>11</v>
      </c>
      <c r="C15" s="167" t="str">
        <f>IFERROR(VLOOKUP($B15,'3.サラリースケール'!$A$6:$E$38,5,0),"")</f>
        <v>L-3</v>
      </c>
      <c r="E15" s="193" t="str">
        <f t="shared" si="0"/>
        <v>J-1</v>
      </c>
      <c r="F15" s="124">
        <f t="shared" si="1"/>
        <v>10</v>
      </c>
      <c r="G15" s="124">
        <f t="shared" si="2"/>
        <v>10</v>
      </c>
      <c r="H15" s="124" t="str">
        <f t="shared" si="3"/>
        <v>J-1-10</v>
      </c>
      <c r="I15" s="179">
        <v>27</v>
      </c>
      <c r="J15" s="150">
        <f>IF($E15="","",INDEX('3.サラリースケール'!$R$5:$BH$38,MATCH('7.グレード別年俸表の作成'!$E15,'3.サラリースケール'!$R$5:$R$38,0),MATCH('7.グレード別年俸表の作成'!$I15,'3.サラリースケール'!$R$5:$BH$5,0)))</f>
        <v>245100</v>
      </c>
      <c r="K15" s="194">
        <f t="shared" si="4"/>
        <v>6300</v>
      </c>
      <c r="L15" s="195">
        <f>IF($J15="","",VLOOKUP($E15,'6.モデル年俸表の作成'!$C$6:$F$48,4,0))</f>
        <v>0</v>
      </c>
      <c r="M15" s="196">
        <f t="shared" si="9"/>
        <v>0.1</v>
      </c>
      <c r="N15" s="197">
        <f t="shared" si="10"/>
        <v>24510</v>
      </c>
      <c r="O15" s="185">
        <f t="shared" si="11"/>
        <v>13</v>
      </c>
      <c r="P15" s="198">
        <f t="shared" si="12"/>
        <v>269610</v>
      </c>
      <c r="Q15" s="195">
        <f t="shared" si="13"/>
        <v>3235320</v>
      </c>
      <c r="R15" s="187">
        <f>IF($J15="","",IF('5.手当・賞与配分の設計'!$O$4=1,ROUNDUP((J15+$L15)*$R$5,-1),ROUNDUP(J15*$R$5,-1)))</f>
        <v>490200</v>
      </c>
      <c r="S15" s="202">
        <f>IF($J15="","",IF('5.手当・賞与配分の設計'!$O$4=1,ROUNDUP(($J15+$L15)*$U$4*$S$3,-1),ROUNDUP($J15*$U$4*$S$3,-1)))</f>
        <v>735300</v>
      </c>
      <c r="T15" s="186">
        <f>IF($J15="","",IF('5.手当・賞与配分の設計'!$O$4=1,ROUNDUP(($J15+$L15)*$U$4*$T$3,-1),ROUNDUP($J15*$U$4*$T$3,-1)))</f>
        <v>674030</v>
      </c>
      <c r="U15" s="186">
        <f>IF($J15="","",IF('5.手当・賞与配分の設計'!$O$4=1,ROUNDUP(($J15+$L15)*$U$4*$U$3,-1),ROUNDUP($J15*$U$4*$U$3,-1)))</f>
        <v>612750</v>
      </c>
      <c r="V15" s="186">
        <f>IF($J15="","",IF('5.手当・賞与配分の設計'!$O$4=1,ROUNDUP(($J15+$L15)*$U$4*$V$3,-1),ROUNDUP($J15*$U$4*$V$3,-1)))</f>
        <v>551480</v>
      </c>
      <c r="W15" s="203">
        <f>IF($J15="","",IF('5.手当・賞与配分の設計'!$O$4=1,ROUNDUP(($J15+$L15)*$U$4*$W$3,-1),ROUNDUP($J15*$U$4*$W$3,-1)))</f>
        <v>490200</v>
      </c>
      <c r="X15" s="128">
        <f t="shared" si="14"/>
        <v>4460820</v>
      </c>
      <c r="Y15" s="88">
        <f t="shared" si="5"/>
        <v>4399550</v>
      </c>
      <c r="Z15" s="88">
        <f t="shared" si="6"/>
        <v>4338270</v>
      </c>
      <c r="AA15" s="88">
        <f t="shared" si="7"/>
        <v>4277000</v>
      </c>
      <c r="AB15" s="201">
        <f t="shared" si="8"/>
        <v>4215720</v>
      </c>
    </row>
    <row r="16" spans="2:30" ht="18" customHeight="1">
      <c r="B16" s="166">
        <v>12</v>
      </c>
      <c r="C16" s="167" t="str">
        <f>IFERROR(VLOOKUP($B16,'3.サラリースケール'!$A$6:$E$38,5,0),"")</f>
        <v>L-4</v>
      </c>
      <c r="E16" s="193" t="str">
        <f t="shared" si="0"/>
        <v>J-1</v>
      </c>
      <c r="F16" s="124">
        <f t="shared" si="1"/>
        <v>11</v>
      </c>
      <c r="G16" s="124">
        <f t="shared" si="2"/>
        <v>11</v>
      </c>
      <c r="H16" s="124" t="str">
        <f t="shared" si="3"/>
        <v>J-1-11</v>
      </c>
      <c r="I16" s="179">
        <v>28</v>
      </c>
      <c r="J16" s="150">
        <f>IF($E16="","",INDEX('3.サラリースケール'!$R$5:$BH$38,MATCH('7.グレード別年俸表の作成'!$E16,'3.サラリースケール'!$R$5:$R$38,0),MATCH('7.グレード別年俸表の作成'!$I16,'3.サラリースケール'!$R$5:$BH$5,0)))</f>
        <v>251400</v>
      </c>
      <c r="K16" s="194">
        <f t="shared" si="4"/>
        <v>6300</v>
      </c>
      <c r="L16" s="195">
        <f>IF($J16="","",VLOOKUP($E16,'6.モデル年俸表の作成'!$C$6:$F$48,4,0))</f>
        <v>0</v>
      </c>
      <c r="M16" s="196">
        <f t="shared" si="9"/>
        <v>0.1</v>
      </c>
      <c r="N16" s="197">
        <f t="shared" si="10"/>
        <v>25140</v>
      </c>
      <c r="O16" s="185">
        <f t="shared" si="11"/>
        <v>13</v>
      </c>
      <c r="P16" s="198">
        <f t="shared" si="12"/>
        <v>276540</v>
      </c>
      <c r="Q16" s="195">
        <f t="shared" si="13"/>
        <v>3318480</v>
      </c>
      <c r="R16" s="187">
        <f>IF($J16="","",IF('5.手当・賞与配分の設計'!$O$4=1,ROUNDUP((J16+$L16)*$R$5,-1),ROUNDUP(J16*$R$5,-1)))</f>
        <v>502800</v>
      </c>
      <c r="S16" s="202">
        <f>IF($J16="","",IF('5.手当・賞与配分の設計'!$O$4=1,ROUNDUP(($J16+$L16)*$U$4*$S$3,-1),ROUNDUP($J16*$U$4*$S$3,-1)))</f>
        <v>754200</v>
      </c>
      <c r="T16" s="186">
        <f>IF($J16="","",IF('5.手当・賞与配分の設計'!$O$4=1,ROUNDUP(($J16+$L16)*$U$4*$T$3,-1),ROUNDUP($J16*$U$4*$T$3,-1)))</f>
        <v>691350</v>
      </c>
      <c r="U16" s="186">
        <f>IF($J16="","",IF('5.手当・賞与配分の設計'!$O$4=1,ROUNDUP(($J16+$L16)*$U$4*$U$3,-1),ROUNDUP($J16*$U$4*$U$3,-1)))</f>
        <v>628500</v>
      </c>
      <c r="V16" s="186">
        <f>IF($J16="","",IF('5.手当・賞与配分の設計'!$O$4=1,ROUNDUP(($J16+$L16)*$U$4*$V$3,-1),ROUNDUP($J16*$U$4*$V$3,-1)))</f>
        <v>565650</v>
      </c>
      <c r="W16" s="203">
        <f>IF($J16="","",IF('5.手当・賞与配分の設計'!$O$4=1,ROUNDUP(($J16+$L16)*$U$4*$W$3,-1),ROUNDUP($J16*$U$4*$W$3,-1)))</f>
        <v>502800</v>
      </c>
      <c r="X16" s="128">
        <f t="shared" si="14"/>
        <v>4575480</v>
      </c>
      <c r="Y16" s="88">
        <f t="shared" si="5"/>
        <v>4512630</v>
      </c>
      <c r="Z16" s="88">
        <f t="shared" si="6"/>
        <v>4449780</v>
      </c>
      <c r="AA16" s="88">
        <f t="shared" si="7"/>
        <v>4386930</v>
      </c>
      <c r="AB16" s="201">
        <f t="shared" si="8"/>
        <v>4324080</v>
      </c>
    </row>
    <row r="17" spans="2:28" ht="18" customHeight="1">
      <c r="B17" s="166">
        <v>13</v>
      </c>
      <c r="C17" s="167" t="str">
        <f>IFERROR(VLOOKUP($B17,'3.サラリースケール'!$A$6:$E$38,5,0),"")</f>
        <v>S-1</v>
      </c>
      <c r="E17" s="193" t="str">
        <f t="shared" si="0"/>
        <v>J-1</v>
      </c>
      <c r="F17" s="124">
        <f t="shared" si="1"/>
        <v>12</v>
      </c>
      <c r="G17" s="124">
        <f t="shared" si="2"/>
        <v>12</v>
      </c>
      <c r="H17" s="124" t="str">
        <f t="shared" si="3"/>
        <v>J-1-12</v>
      </c>
      <c r="I17" s="179">
        <v>29</v>
      </c>
      <c r="J17" s="150">
        <f>IF($E17="","",INDEX('3.サラリースケール'!$R$5:$BH$38,MATCH('7.グレード別年俸表の作成'!$E17,'3.サラリースケール'!$R$5:$R$38,0),MATCH('7.グレード別年俸表の作成'!$I17,'3.サラリースケール'!$R$5:$BH$5,0)))</f>
        <v>257700</v>
      </c>
      <c r="K17" s="194">
        <f t="shared" si="4"/>
        <v>6300</v>
      </c>
      <c r="L17" s="195">
        <f>IF($J17="","",VLOOKUP($E17,'6.モデル年俸表の作成'!$C$6:$F$48,4,0))</f>
        <v>0</v>
      </c>
      <c r="M17" s="196">
        <f t="shared" si="9"/>
        <v>0.1</v>
      </c>
      <c r="N17" s="197">
        <f t="shared" si="10"/>
        <v>25770</v>
      </c>
      <c r="O17" s="185">
        <f t="shared" si="11"/>
        <v>13</v>
      </c>
      <c r="P17" s="198">
        <f t="shared" si="12"/>
        <v>283470</v>
      </c>
      <c r="Q17" s="195">
        <f t="shared" si="13"/>
        <v>3401640</v>
      </c>
      <c r="R17" s="187">
        <f>IF($J17="","",IF('5.手当・賞与配分の設計'!$O$4=1,ROUNDUP((J17+$L17)*$R$5,-1),ROUNDUP(J17*$R$5,-1)))</f>
        <v>515400</v>
      </c>
      <c r="S17" s="202">
        <f>IF($J17="","",IF('5.手当・賞与配分の設計'!$O$4=1,ROUNDUP(($J17+$L17)*$U$4*$S$3,-1),ROUNDUP($J17*$U$4*$S$3,-1)))</f>
        <v>773100</v>
      </c>
      <c r="T17" s="186">
        <f>IF($J17="","",IF('5.手当・賞与配分の設計'!$O$4=1,ROUNDUP(($J17+$L17)*$U$4*$T$3,-1),ROUNDUP($J17*$U$4*$T$3,-1)))</f>
        <v>708680</v>
      </c>
      <c r="U17" s="186">
        <f>IF($J17="","",IF('5.手当・賞与配分の設計'!$O$4=1,ROUNDUP(($J17+$L17)*$U$4*$U$3,-1),ROUNDUP($J17*$U$4*$U$3,-1)))</f>
        <v>644250</v>
      </c>
      <c r="V17" s="186">
        <f>IF($J17="","",IF('5.手当・賞与配分の設計'!$O$4=1,ROUNDUP(($J17+$L17)*$U$4*$V$3,-1),ROUNDUP($J17*$U$4*$V$3,-1)))</f>
        <v>579830</v>
      </c>
      <c r="W17" s="203">
        <f>IF($J17="","",IF('5.手当・賞与配分の設計'!$O$4=1,ROUNDUP(($J17+$L17)*$U$4*$W$3,-1),ROUNDUP($J17*$U$4*$W$3,-1)))</f>
        <v>515400</v>
      </c>
      <c r="X17" s="128">
        <f t="shared" si="14"/>
        <v>4690140</v>
      </c>
      <c r="Y17" s="88">
        <f t="shared" si="5"/>
        <v>4625720</v>
      </c>
      <c r="Z17" s="88">
        <f t="shared" si="6"/>
        <v>4561290</v>
      </c>
      <c r="AA17" s="88">
        <f t="shared" si="7"/>
        <v>4496870</v>
      </c>
      <c r="AB17" s="201">
        <f t="shared" si="8"/>
        <v>4432440</v>
      </c>
    </row>
    <row r="18" spans="2:28" ht="18" customHeight="1">
      <c r="B18" s="166">
        <v>14</v>
      </c>
      <c r="C18" s="167" t="str">
        <f>IFERROR(VLOOKUP($B18,'3.サラリースケール'!$A$6:$E$38,5,0),"")</f>
        <v>S-2</v>
      </c>
      <c r="E18" s="193" t="str">
        <f t="shared" si="0"/>
        <v>J-1</v>
      </c>
      <c r="F18" s="124">
        <f t="shared" si="1"/>
        <v>13</v>
      </c>
      <c r="G18" s="124">
        <f t="shared" si="2"/>
        <v>13</v>
      </c>
      <c r="H18" s="124" t="str">
        <f t="shared" si="3"/>
        <v>J-1-13</v>
      </c>
      <c r="I18" s="179">
        <v>30</v>
      </c>
      <c r="J18" s="150">
        <f>IF($E18="","",INDEX('3.サラリースケール'!$R$5:$BH$38,MATCH('7.グレード別年俸表の作成'!$E18,'3.サラリースケール'!$R$5:$R$38,0),MATCH('7.グレード別年俸表の作成'!$I18,'3.サラリースケール'!$R$5:$BH$5,0)))</f>
        <v>264000</v>
      </c>
      <c r="K18" s="194">
        <f t="shared" si="4"/>
        <v>6300</v>
      </c>
      <c r="L18" s="195">
        <f>IF($J18="","",VLOOKUP($E18,'6.モデル年俸表の作成'!$C$6:$F$48,4,0))</f>
        <v>0</v>
      </c>
      <c r="M18" s="196">
        <f t="shared" si="9"/>
        <v>0.1</v>
      </c>
      <c r="N18" s="197">
        <f t="shared" si="10"/>
        <v>26400</v>
      </c>
      <c r="O18" s="185">
        <f t="shared" si="11"/>
        <v>13</v>
      </c>
      <c r="P18" s="198">
        <f t="shared" si="12"/>
        <v>290400</v>
      </c>
      <c r="Q18" s="195">
        <f t="shared" si="13"/>
        <v>3484800</v>
      </c>
      <c r="R18" s="187">
        <f>IF($J18="","",IF('5.手当・賞与配分の設計'!$O$4=1,ROUNDUP((J18+$L18)*$R$5,-1),ROUNDUP(J18*$R$5,-1)))</f>
        <v>528000</v>
      </c>
      <c r="S18" s="202">
        <f>IF($J18="","",IF('5.手当・賞与配分の設計'!$O$4=1,ROUNDUP(($J18+$L18)*$U$4*$S$3,-1),ROUNDUP($J18*$U$4*$S$3,-1)))</f>
        <v>792000</v>
      </c>
      <c r="T18" s="186">
        <f>IF($J18="","",IF('5.手当・賞与配分の設計'!$O$4=1,ROUNDUP(($J18+$L18)*$U$4*$T$3,-1),ROUNDUP($J18*$U$4*$T$3,-1)))</f>
        <v>726000</v>
      </c>
      <c r="U18" s="186">
        <f>IF($J18="","",IF('5.手当・賞与配分の設計'!$O$4=1,ROUNDUP(($J18+$L18)*$U$4*$U$3,-1),ROUNDUP($J18*$U$4*$U$3,-1)))</f>
        <v>660000</v>
      </c>
      <c r="V18" s="186">
        <f>IF($J18="","",IF('5.手当・賞与配分の設計'!$O$4=1,ROUNDUP(($J18+$L18)*$U$4*$V$3,-1),ROUNDUP($J18*$U$4*$V$3,-1)))</f>
        <v>594000</v>
      </c>
      <c r="W18" s="203">
        <f>IF($J18="","",IF('5.手当・賞与配分の設計'!$O$4=1,ROUNDUP(($J18+$L18)*$U$4*$W$3,-1),ROUNDUP($J18*$U$4*$W$3,-1)))</f>
        <v>528000</v>
      </c>
      <c r="X18" s="128">
        <f t="shared" si="14"/>
        <v>4804800</v>
      </c>
      <c r="Y18" s="88">
        <f t="shared" si="5"/>
        <v>4738800</v>
      </c>
      <c r="Z18" s="88">
        <f t="shared" si="6"/>
        <v>4672800</v>
      </c>
      <c r="AA18" s="88">
        <f t="shared" si="7"/>
        <v>4606800</v>
      </c>
      <c r="AB18" s="201">
        <f t="shared" si="8"/>
        <v>4540800</v>
      </c>
    </row>
    <row r="19" spans="2:28" ht="18" customHeight="1">
      <c r="B19" s="166">
        <v>15</v>
      </c>
      <c r="C19" s="167" t="str">
        <f>IFERROR(VLOOKUP($B19,'3.サラリースケール'!$A$6:$E$38,5,0),"")</f>
        <v>S-3</v>
      </c>
      <c r="E19" s="193" t="str">
        <f t="shared" si="0"/>
        <v>J-1</v>
      </c>
      <c r="F19" s="124">
        <f t="shared" si="1"/>
        <v>14</v>
      </c>
      <c r="G19" s="124">
        <f t="shared" si="2"/>
        <v>14</v>
      </c>
      <c r="H19" s="124" t="str">
        <f t="shared" si="3"/>
        <v>J-1-14</v>
      </c>
      <c r="I19" s="179">
        <v>31</v>
      </c>
      <c r="J19" s="150">
        <f>IF($E19="","",INDEX('3.サラリースケール'!$R$5:$BH$38,MATCH('7.グレード別年俸表の作成'!$E19,'3.サラリースケール'!$R$5:$R$38,0),MATCH('7.グレード別年俸表の作成'!$I19,'3.サラリースケール'!$R$5:$BH$5,0)))</f>
        <v>270300</v>
      </c>
      <c r="K19" s="194">
        <f t="shared" si="4"/>
        <v>6300</v>
      </c>
      <c r="L19" s="195">
        <f>IF($J19="","",VLOOKUP($E19,'6.モデル年俸表の作成'!$C$6:$F$48,4,0))</f>
        <v>0</v>
      </c>
      <c r="M19" s="196">
        <f t="shared" si="9"/>
        <v>0.1</v>
      </c>
      <c r="N19" s="197">
        <f t="shared" si="10"/>
        <v>27030</v>
      </c>
      <c r="O19" s="185">
        <f t="shared" si="11"/>
        <v>13</v>
      </c>
      <c r="P19" s="198">
        <f t="shared" si="12"/>
        <v>297330</v>
      </c>
      <c r="Q19" s="195">
        <f t="shared" si="13"/>
        <v>3567960</v>
      </c>
      <c r="R19" s="187">
        <f>IF($J19="","",IF('5.手当・賞与配分の設計'!$O$4=1,ROUNDUP((J19+$L19)*$R$5,-1),ROUNDUP(J19*$R$5,-1)))</f>
        <v>540600</v>
      </c>
      <c r="S19" s="202">
        <f>IF($J19="","",IF('5.手当・賞与配分の設計'!$O$4=1,ROUNDUP(($J19+$L19)*$U$4*$S$3,-1),ROUNDUP($J19*$U$4*$S$3,-1)))</f>
        <v>810900</v>
      </c>
      <c r="T19" s="186">
        <f>IF($J19="","",IF('5.手当・賞与配分の設計'!$O$4=1,ROUNDUP(($J19+$L19)*$U$4*$T$3,-1),ROUNDUP($J19*$U$4*$T$3,-1)))</f>
        <v>743330</v>
      </c>
      <c r="U19" s="186">
        <f>IF($J19="","",IF('5.手当・賞与配分の設計'!$O$4=1,ROUNDUP(($J19+$L19)*$U$4*$U$3,-1),ROUNDUP($J19*$U$4*$U$3,-1)))</f>
        <v>675750</v>
      </c>
      <c r="V19" s="186">
        <f>IF($J19="","",IF('5.手当・賞与配分の設計'!$O$4=1,ROUNDUP(($J19+$L19)*$U$4*$V$3,-1),ROUNDUP($J19*$U$4*$V$3,-1)))</f>
        <v>608180</v>
      </c>
      <c r="W19" s="203">
        <f>IF($J19="","",IF('5.手当・賞与配分の設計'!$O$4=1,ROUNDUP(($J19+$L19)*$U$4*$W$3,-1),ROUNDUP($J19*$U$4*$W$3,-1)))</f>
        <v>540600</v>
      </c>
      <c r="X19" s="128">
        <f t="shared" si="14"/>
        <v>4919460</v>
      </c>
      <c r="Y19" s="88">
        <f t="shared" si="5"/>
        <v>4851890</v>
      </c>
      <c r="Z19" s="88">
        <f t="shared" si="6"/>
        <v>4784310</v>
      </c>
      <c r="AA19" s="88">
        <f t="shared" si="7"/>
        <v>4716740</v>
      </c>
      <c r="AB19" s="201">
        <f t="shared" si="8"/>
        <v>4649160</v>
      </c>
    </row>
    <row r="20" spans="2:28" ht="18" customHeight="1">
      <c r="B20" s="166">
        <v>16</v>
      </c>
      <c r="C20" s="167" t="str">
        <f>IFERROR(VLOOKUP($B20,'3.サラリースケール'!$A$6:$E$38,5,0),"")</f>
        <v>S-4</v>
      </c>
      <c r="E20" s="193" t="str">
        <f t="shared" si="0"/>
        <v>J-1</v>
      </c>
      <c r="F20" s="124">
        <f t="shared" si="1"/>
        <v>15</v>
      </c>
      <c r="G20" s="124">
        <f t="shared" si="2"/>
        <v>15</v>
      </c>
      <c r="H20" s="124" t="str">
        <f t="shared" si="3"/>
        <v>J-1-15</v>
      </c>
      <c r="I20" s="179">
        <v>32</v>
      </c>
      <c r="J20" s="150">
        <f>IF($E20="","",INDEX('3.サラリースケール'!$R$5:$BH$38,MATCH('7.グレード別年俸表の作成'!$E20,'3.サラリースケール'!$R$5:$R$38,0),MATCH('7.グレード別年俸表の作成'!$I20,'3.サラリースケール'!$R$5:$BH$5,0)))</f>
        <v>276600</v>
      </c>
      <c r="K20" s="194">
        <f t="shared" si="4"/>
        <v>6300</v>
      </c>
      <c r="L20" s="195">
        <f>IF($J20="","",VLOOKUP($E20,'6.モデル年俸表の作成'!$C$6:$F$48,4,0))</f>
        <v>0</v>
      </c>
      <c r="M20" s="196">
        <f t="shared" si="9"/>
        <v>0.1</v>
      </c>
      <c r="N20" s="197">
        <f t="shared" si="10"/>
        <v>27660</v>
      </c>
      <c r="O20" s="185">
        <f t="shared" si="11"/>
        <v>13</v>
      </c>
      <c r="P20" s="198">
        <f t="shared" si="12"/>
        <v>304260</v>
      </c>
      <c r="Q20" s="195">
        <f t="shared" si="13"/>
        <v>3651120</v>
      </c>
      <c r="R20" s="187">
        <f>IF($J20="","",IF('5.手当・賞与配分の設計'!$O$4=1,ROUNDUP((J20+$L20)*$R$5,-1),ROUNDUP(J20*$R$5,-1)))</f>
        <v>553200</v>
      </c>
      <c r="S20" s="202">
        <f>IF($J20="","",IF('5.手当・賞与配分の設計'!$O$4=1,ROUNDUP(($J20+$L20)*$U$4*$S$3,-1),ROUNDUP($J20*$U$4*$S$3,-1)))</f>
        <v>829800</v>
      </c>
      <c r="T20" s="186">
        <f>IF($J20="","",IF('5.手当・賞与配分の設計'!$O$4=1,ROUNDUP(($J20+$L20)*$U$4*$T$3,-1),ROUNDUP($J20*$U$4*$T$3,-1)))</f>
        <v>760650</v>
      </c>
      <c r="U20" s="186">
        <f>IF($J20="","",IF('5.手当・賞与配分の設計'!$O$4=1,ROUNDUP(($J20+$L20)*$U$4*$U$3,-1),ROUNDUP($J20*$U$4*$U$3,-1)))</f>
        <v>691500</v>
      </c>
      <c r="V20" s="186">
        <f>IF($J20="","",IF('5.手当・賞与配分の設計'!$O$4=1,ROUNDUP(($J20+$L20)*$U$4*$V$3,-1),ROUNDUP($J20*$U$4*$V$3,-1)))</f>
        <v>622350</v>
      </c>
      <c r="W20" s="203">
        <f>IF($J20="","",IF('5.手当・賞与配分の設計'!$O$4=1,ROUNDUP(($J20+$L20)*$U$4*$W$3,-1),ROUNDUP($J20*$U$4*$W$3,-1)))</f>
        <v>553200</v>
      </c>
      <c r="X20" s="128">
        <f t="shared" si="14"/>
        <v>5034120</v>
      </c>
      <c r="Y20" s="88">
        <f t="shared" si="5"/>
        <v>4964970</v>
      </c>
      <c r="Z20" s="88">
        <f t="shared" si="6"/>
        <v>4895820</v>
      </c>
      <c r="AA20" s="88">
        <f t="shared" si="7"/>
        <v>4826670</v>
      </c>
      <c r="AB20" s="201">
        <f t="shared" si="8"/>
        <v>4757520</v>
      </c>
    </row>
    <row r="21" spans="2:28" ht="18" customHeight="1">
      <c r="B21" s="166">
        <v>17</v>
      </c>
      <c r="C21" s="167" t="str">
        <f>IFERROR(VLOOKUP($B21,'3.サラリースケール'!$A$6:$E$38,5,0),"")</f>
        <v>S-5</v>
      </c>
      <c r="E21" s="193" t="str">
        <f t="shared" si="0"/>
        <v>J-1</v>
      </c>
      <c r="F21" s="124">
        <f t="shared" si="1"/>
        <v>16</v>
      </c>
      <c r="G21" s="124">
        <f t="shared" si="2"/>
        <v>16</v>
      </c>
      <c r="H21" s="124" t="str">
        <f t="shared" si="3"/>
        <v>J-1-16</v>
      </c>
      <c r="I21" s="179">
        <v>33</v>
      </c>
      <c r="J21" s="150">
        <f>IF($E21="","",INDEX('3.サラリースケール'!$R$5:$BH$38,MATCH('7.グレード別年俸表の作成'!$E21,'3.サラリースケール'!$R$5:$R$38,0),MATCH('7.グレード別年俸表の作成'!$I21,'3.サラリースケール'!$R$5:$BH$5,0)))</f>
        <v>282900</v>
      </c>
      <c r="K21" s="194">
        <f t="shared" si="4"/>
        <v>6300</v>
      </c>
      <c r="L21" s="195">
        <f>IF($J21="","",VLOOKUP($E21,'6.モデル年俸表の作成'!$C$6:$F$48,4,0))</f>
        <v>0</v>
      </c>
      <c r="M21" s="196">
        <f t="shared" si="9"/>
        <v>0.1</v>
      </c>
      <c r="N21" s="197">
        <f t="shared" si="10"/>
        <v>28290</v>
      </c>
      <c r="O21" s="185">
        <f t="shared" si="11"/>
        <v>13</v>
      </c>
      <c r="P21" s="198">
        <f t="shared" si="12"/>
        <v>311190</v>
      </c>
      <c r="Q21" s="195">
        <f t="shared" si="13"/>
        <v>3734280</v>
      </c>
      <c r="R21" s="187">
        <f>IF($J21="","",IF('5.手当・賞与配分の設計'!$O$4=1,ROUNDUP((J21+$L21)*$R$5,-1),ROUNDUP(J21*$R$5,-1)))</f>
        <v>565800</v>
      </c>
      <c r="S21" s="202">
        <f>IF($J21="","",IF('5.手当・賞与配分の設計'!$O$4=1,ROUNDUP(($J21+$L21)*$U$4*$S$3,-1),ROUNDUP($J21*$U$4*$S$3,-1)))</f>
        <v>848700</v>
      </c>
      <c r="T21" s="186">
        <f>IF($J21="","",IF('5.手当・賞与配分の設計'!$O$4=1,ROUNDUP(($J21+$L21)*$U$4*$T$3,-1),ROUNDUP($J21*$U$4*$T$3,-1)))</f>
        <v>777980</v>
      </c>
      <c r="U21" s="186">
        <f>IF($J21="","",IF('5.手当・賞与配分の設計'!$O$4=1,ROUNDUP(($J21+$L21)*$U$4*$U$3,-1),ROUNDUP($J21*$U$4*$U$3,-1)))</f>
        <v>707250</v>
      </c>
      <c r="V21" s="186">
        <f>IF($J21="","",IF('5.手当・賞与配分の設計'!$O$4=1,ROUNDUP(($J21+$L21)*$U$4*$V$3,-1),ROUNDUP($J21*$U$4*$V$3,-1)))</f>
        <v>636530</v>
      </c>
      <c r="W21" s="203">
        <f>IF($J21="","",IF('5.手当・賞与配分の設計'!$O$4=1,ROUNDUP(($J21+$L21)*$U$4*$W$3,-1),ROUNDUP($J21*$U$4*$W$3,-1)))</f>
        <v>565800</v>
      </c>
      <c r="X21" s="128">
        <f t="shared" si="14"/>
        <v>5148780</v>
      </c>
      <c r="Y21" s="88">
        <f t="shared" si="5"/>
        <v>5078060</v>
      </c>
      <c r="Z21" s="88">
        <f t="shared" si="6"/>
        <v>5007330</v>
      </c>
      <c r="AA21" s="88">
        <f t="shared" si="7"/>
        <v>4936610</v>
      </c>
      <c r="AB21" s="201">
        <f t="shared" si="8"/>
        <v>4865880</v>
      </c>
    </row>
    <row r="22" spans="2:28" ht="18" customHeight="1">
      <c r="B22" s="166">
        <v>18</v>
      </c>
      <c r="C22" s="167" t="str">
        <f>IFERROR(VLOOKUP($B22,'3.サラリースケール'!$A$6:$E$38,5,0),"")</f>
        <v>M-1</v>
      </c>
      <c r="E22" s="193" t="str">
        <f t="shared" si="0"/>
        <v>J-1</v>
      </c>
      <c r="F22" s="124">
        <f t="shared" si="1"/>
        <v>17</v>
      </c>
      <c r="G22" s="124">
        <f t="shared" si="2"/>
        <v>17</v>
      </c>
      <c r="H22" s="124" t="str">
        <f t="shared" si="3"/>
        <v>J-1-17</v>
      </c>
      <c r="I22" s="179">
        <v>34</v>
      </c>
      <c r="J22" s="150">
        <f>IF($E22="","",INDEX('3.サラリースケール'!$R$5:$BH$38,MATCH('7.グレード別年俸表の作成'!$E22,'3.サラリースケール'!$R$5:$R$38,0),MATCH('7.グレード別年俸表の作成'!$I22,'3.サラリースケール'!$R$5:$BH$5,0)))</f>
        <v>286050</v>
      </c>
      <c r="K22" s="194">
        <f t="shared" si="4"/>
        <v>3150</v>
      </c>
      <c r="L22" s="195">
        <f>IF($J22="","",VLOOKUP($E22,'6.モデル年俸表の作成'!$C$6:$F$48,4,0))</f>
        <v>0</v>
      </c>
      <c r="M22" s="196">
        <f t="shared" si="9"/>
        <v>0.1</v>
      </c>
      <c r="N22" s="197">
        <f t="shared" si="10"/>
        <v>28610</v>
      </c>
      <c r="O22" s="185">
        <f t="shared" si="11"/>
        <v>13</v>
      </c>
      <c r="P22" s="198">
        <f t="shared" si="12"/>
        <v>314660</v>
      </c>
      <c r="Q22" s="195">
        <f t="shared" si="13"/>
        <v>3775920</v>
      </c>
      <c r="R22" s="187">
        <f>IF($J22="","",IF('5.手当・賞与配分の設計'!$O$4=1,ROUNDUP((J22+$L22)*$R$5,-1),ROUNDUP(J22*$R$5,-1)))</f>
        <v>572100</v>
      </c>
      <c r="S22" s="202">
        <f>IF($J22="","",IF('5.手当・賞与配分の設計'!$O$4=1,ROUNDUP(($J22+$L22)*$U$4*$S$3,-1),ROUNDUP($J22*$U$4*$S$3,-1)))</f>
        <v>858150</v>
      </c>
      <c r="T22" s="186">
        <f>IF($J22="","",IF('5.手当・賞与配分の設計'!$O$4=1,ROUNDUP(($J22+$L22)*$U$4*$T$3,-1),ROUNDUP($J22*$U$4*$T$3,-1)))</f>
        <v>786640</v>
      </c>
      <c r="U22" s="186">
        <f>IF($J22="","",IF('5.手当・賞与配分の設計'!$O$4=1,ROUNDUP(($J22+$L22)*$U$4*$U$3,-1),ROUNDUP($J22*$U$4*$U$3,-1)))</f>
        <v>715130</v>
      </c>
      <c r="V22" s="186">
        <f>IF($J22="","",IF('5.手当・賞与配分の設計'!$O$4=1,ROUNDUP(($J22+$L22)*$U$4*$V$3,-1),ROUNDUP($J22*$U$4*$V$3,-1)))</f>
        <v>643620</v>
      </c>
      <c r="W22" s="203">
        <f>IF($J22="","",IF('5.手当・賞与配分の設計'!$O$4=1,ROUNDUP(($J22+$L22)*$U$4*$W$3,-1),ROUNDUP($J22*$U$4*$W$3,-1)))</f>
        <v>572100</v>
      </c>
      <c r="X22" s="128">
        <f t="shared" si="14"/>
        <v>5206170</v>
      </c>
      <c r="Y22" s="88">
        <f t="shared" si="5"/>
        <v>5134660</v>
      </c>
      <c r="Z22" s="88">
        <f t="shared" si="6"/>
        <v>5063150</v>
      </c>
      <c r="AA22" s="88">
        <f t="shared" si="7"/>
        <v>4991640</v>
      </c>
      <c r="AB22" s="201">
        <f t="shared" si="8"/>
        <v>4920120</v>
      </c>
    </row>
    <row r="23" spans="2:28" ht="18" customHeight="1">
      <c r="B23" s="166">
        <v>19</v>
      </c>
      <c r="C23" s="167" t="str">
        <f>IFERROR(VLOOKUP($B23,'3.サラリースケール'!$A$6:$E$38,5,0),"")</f>
        <v>M-2</v>
      </c>
      <c r="E23" s="193" t="str">
        <f t="shared" si="0"/>
        <v>J-1</v>
      </c>
      <c r="F23" s="124">
        <f t="shared" si="1"/>
        <v>18</v>
      </c>
      <c r="G23" s="124">
        <f t="shared" si="2"/>
        <v>18</v>
      </c>
      <c r="H23" s="124" t="str">
        <f t="shared" si="3"/>
        <v>J-1-18</v>
      </c>
      <c r="I23" s="179">
        <v>35</v>
      </c>
      <c r="J23" s="150">
        <f>IF($E23="","",INDEX('3.サラリースケール'!$R$5:$BH$38,MATCH('7.グレード別年俸表の作成'!$E23,'3.サラリースケール'!$R$5:$R$38,0),MATCH('7.グレード別年俸表の作成'!$I23,'3.サラリースケール'!$R$5:$BH$5,0)))</f>
        <v>289200</v>
      </c>
      <c r="K23" s="194">
        <f t="shared" si="4"/>
        <v>3150</v>
      </c>
      <c r="L23" s="195">
        <f>IF($J23="","",VLOOKUP($E23,'6.モデル年俸表の作成'!$C$6:$F$48,4,0))</f>
        <v>0</v>
      </c>
      <c r="M23" s="196">
        <f t="shared" si="9"/>
        <v>0.1</v>
      </c>
      <c r="N23" s="197">
        <f t="shared" si="10"/>
        <v>28920</v>
      </c>
      <c r="O23" s="185">
        <f t="shared" si="11"/>
        <v>13</v>
      </c>
      <c r="P23" s="198">
        <f t="shared" si="12"/>
        <v>318120</v>
      </c>
      <c r="Q23" s="195">
        <f t="shared" si="13"/>
        <v>3817440</v>
      </c>
      <c r="R23" s="187">
        <f>IF($J23="","",IF('5.手当・賞与配分の設計'!$O$4=1,ROUNDUP((J23+$L23)*$R$5,-1),ROUNDUP(J23*$R$5,-1)))</f>
        <v>578400</v>
      </c>
      <c r="S23" s="202">
        <f>IF($J23="","",IF('5.手当・賞与配分の設計'!$O$4=1,ROUNDUP(($J23+$L23)*$U$4*$S$3,-1),ROUNDUP($J23*$U$4*$S$3,-1)))</f>
        <v>867600</v>
      </c>
      <c r="T23" s="186">
        <f>IF($J23="","",IF('5.手当・賞与配分の設計'!$O$4=1,ROUNDUP(($J23+$L23)*$U$4*$T$3,-1),ROUNDUP($J23*$U$4*$T$3,-1)))</f>
        <v>795300</v>
      </c>
      <c r="U23" s="186">
        <f>IF($J23="","",IF('5.手当・賞与配分の設計'!$O$4=1,ROUNDUP(($J23+$L23)*$U$4*$U$3,-1),ROUNDUP($J23*$U$4*$U$3,-1)))</f>
        <v>723000</v>
      </c>
      <c r="V23" s="186">
        <f>IF($J23="","",IF('5.手当・賞与配分の設計'!$O$4=1,ROUNDUP(($J23+$L23)*$U$4*$V$3,-1),ROUNDUP($J23*$U$4*$V$3,-1)))</f>
        <v>650700</v>
      </c>
      <c r="W23" s="203">
        <f>IF($J23="","",IF('5.手当・賞与配分の設計'!$O$4=1,ROUNDUP(($J23+$L23)*$U$4*$W$3,-1),ROUNDUP($J23*$U$4*$W$3,-1)))</f>
        <v>578400</v>
      </c>
      <c r="X23" s="128">
        <f t="shared" si="14"/>
        <v>5263440</v>
      </c>
      <c r="Y23" s="88">
        <f t="shared" si="5"/>
        <v>5191140</v>
      </c>
      <c r="Z23" s="88">
        <f t="shared" si="6"/>
        <v>5118840</v>
      </c>
      <c r="AA23" s="88">
        <f t="shared" si="7"/>
        <v>5046540</v>
      </c>
      <c r="AB23" s="201">
        <f t="shared" si="8"/>
        <v>4974240</v>
      </c>
    </row>
    <row r="24" spans="2:28" ht="18" customHeight="1">
      <c r="B24" s="166">
        <v>20</v>
      </c>
      <c r="C24" s="167" t="str">
        <f>IFERROR(VLOOKUP($B24,'3.サラリースケール'!$A$6:$E$38,5,0),"")</f>
        <v>M-3</v>
      </c>
      <c r="E24" s="193" t="str">
        <f t="shared" si="0"/>
        <v>J-1</v>
      </c>
      <c r="F24" s="124">
        <f t="shared" si="1"/>
        <v>19</v>
      </c>
      <c r="G24" s="124">
        <f t="shared" si="2"/>
        <v>19</v>
      </c>
      <c r="H24" s="124" t="str">
        <f t="shared" si="3"/>
        <v>J-1-19</v>
      </c>
      <c r="I24" s="179">
        <v>36</v>
      </c>
      <c r="J24" s="150">
        <f>IF($E24="","",INDEX('3.サラリースケール'!$R$5:$BH$38,MATCH('7.グレード別年俸表の作成'!$E24,'3.サラリースケール'!$R$5:$R$38,0),MATCH('7.グレード別年俸表の作成'!$I24,'3.サラリースケール'!$R$5:$BH$5,0)))</f>
        <v>292350</v>
      </c>
      <c r="K24" s="194">
        <f t="shared" si="4"/>
        <v>3150</v>
      </c>
      <c r="L24" s="195">
        <f>IF($J24="","",VLOOKUP($E24,'6.モデル年俸表の作成'!$C$6:$F$48,4,0))</f>
        <v>0</v>
      </c>
      <c r="M24" s="196">
        <f t="shared" si="9"/>
        <v>0.1</v>
      </c>
      <c r="N24" s="197">
        <f t="shared" si="10"/>
        <v>29240</v>
      </c>
      <c r="O24" s="185">
        <f t="shared" si="11"/>
        <v>13</v>
      </c>
      <c r="P24" s="198">
        <f t="shared" si="12"/>
        <v>321590</v>
      </c>
      <c r="Q24" s="195">
        <f t="shared" si="13"/>
        <v>3859080</v>
      </c>
      <c r="R24" s="187">
        <f>IF($J24="","",IF('5.手当・賞与配分の設計'!$O$4=1,ROUNDUP((J24+$L24)*$R$5,-1),ROUNDUP(J24*$R$5,-1)))</f>
        <v>584700</v>
      </c>
      <c r="S24" s="202">
        <f>IF($J24="","",IF('5.手当・賞与配分の設計'!$O$4=1,ROUNDUP(($J24+$L24)*$U$4*$S$3,-1),ROUNDUP($J24*$U$4*$S$3,-1)))</f>
        <v>877050</v>
      </c>
      <c r="T24" s="186">
        <f>IF($J24="","",IF('5.手当・賞与配分の設計'!$O$4=1,ROUNDUP(($J24+$L24)*$U$4*$T$3,-1),ROUNDUP($J24*$U$4*$T$3,-1)))</f>
        <v>803970</v>
      </c>
      <c r="U24" s="186">
        <f>IF($J24="","",IF('5.手当・賞与配分の設計'!$O$4=1,ROUNDUP(($J24+$L24)*$U$4*$U$3,-1),ROUNDUP($J24*$U$4*$U$3,-1)))</f>
        <v>730880</v>
      </c>
      <c r="V24" s="186">
        <f>IF($J24="","",IF('5.手当・賞与配分の設計'!$O$4=1,ROUNDUP(($J24+$L24)*$U$4*$V$3,-1),ROUNDUP($J24*$U$4*$V$3,-1)))</f>
        <v>657790</v>
      </c>
      <c r="W24" s="203">
        <f>IF($J24="","",IF('5.手当・賞与配分の設計'!$O$4=1,ROUNDUP(($J24+$L24)*$U$4*$W$3,-1),ROUNDUP($J24*$U$4*$W$3,-1)))</f>
        <v>584700</v>
      </c>
      <c r="X24" s="128">
        <f t="shared" si="14"/>
        <v>5320830</v>
      </c>
      <c r="Y24" s="88">
        <f t="shared" si="5"/>
        <v>5247750</v>
      </c>
      <c r="Z24" s="88">
        <f t="shared" si="6"/>
        <v>5174660</v>
      </c>
      <c r="AA24" s="88">
        <f t="shared" si="7"/>
        <v>5101570</v>
      </c>
      <c r="AB24" s="201">
        <f t="shared" si="8"/>
        <v>5028480</v>
      </c>
    </row>
    <row r="25" spans="2:28" ht="18" customHeight="1">
      <c r="B25" s="166">
        <v>21</v>
      </c>
      <c r="C25" s="167" t="str">
        <f>IFERROR(VLOOKUP($B25,'3.サラリースケール'!$A$6:$E$38,5,0),"")</f>
        <v>M-4</v>
      </c>
      <c r="E25" s="193" t="str">
        <f t="shared" si="0"/>
        <v>J-1</v>
      </c>
      <c r="F25" s="124">
        <f t="shared" si="1"/>
        <v>20</v>
      </c>
      <c r="G25" s="124">
        <f t="shared" si="2"/>
        <v>20</v>
      </c>
      <c r="H25" s="124" t="str">
        <f t="shared" si="3"/>
        <v>J-1-20</v>
      </c>
      <c r="I25" s="179">
        <v>37</v>
      </c>
      <c r="J25" s="150">
        <f>IF($E25="","",INDEX('3.サラリースケール'!$R$5:$BH$38,MATCH('7.グレード別年俸表の作成'!$E25,'3.サラリースケール'!$R$5:$R$38,0),MATCH('7.グレード別年俸表の作成'!$I25,'3.サラリースケール'!$R$5:$BH$5,0)))</f>
        <v>295500</v>
      </c>
      <c r="K25" s="194">
        <f t="shared" si="4"/>
        <v>3150</v>
      </c>
      <c r="L25" s="195">
        <f>IF($J25="","",VLOOKUP($E25,'6.モデル年俸表の作成'!$C$6:$F$48,4,0))</f>
        <v>0</v>
      </c>
      <c r="M25" s="196">
        <f t="shared" si="9"/>
        <v>0.1</v>
      </c>
      <c r="N25" s="197">
        <f t="shared" si="10"/>
        <v>29550</v>
      </c>
      <c r="O25" s="185">
        <f t="shared" si="11"/>
        <v>13</v>
      </c>
      <c r="P25" s="198">
        <f t="shared" si="12"/>
        <v>325050</v>
      </c>
      <c r="Q25" s="195">
        <f t="shared" si="13"/>
        <v>3900600</v>
      </c>
      <c r="R25" s="187">
        <f>IF($J25="","",IF('5.手当・賞与配分の設計'!$O$4=1,ROUNDUP((J25+$L25)*$R$5,-1),ROUNDUP(J25*$R$5,-1)))</f>
        <v>591000</v>
      </c>
      <c r="S25" s="202">
        <f>IF($J25="","",IF('5.手当・賞与配分の設計'!$O$4=1,ROUNDUP(($J25+$L25)*$U$4*$S$3,-1),ROUNDUP($J25*$U$4*$S$3,-1)))</f>
        <v>886500</v>
      </c>
      <c r="T25" s="186">
        <f>IF($J25="","",IF('5.手当・賞与配分の設計'!$O$4=1,ROUNDUP(($J25+$L25)*$U$4*$T$3,-1),ROUNDUP($J25*$U$4*$T$3,-1)))</f>
        <v>812630</v>
      </c>
      <c r="U25" s="186">
        <f>IF($J25="","",IF('5.手当・賞与配分の設計'!$O$4=1,ROUNDUP(($J25+$L25)*$U$4*$U$3,-1),ROUNDUP($J25*$U$4*$U$3,-1)))</f>
        <v>738750</v>
      </c>
      <c r="V25" s="186">
        <f>IF($J25="","",IF('5.手当・賞与配分の設計'!$O$4=1,ROUNDUP(($J25+$L25)*$U$4*$V$3,-1),ROUNDUP($J25*$U$4*$V$3,-1)))</f>
        <v>664880</v>
      </c>
      <c r="W25" s="203">
        <f>IF($J25="","",IF('5.手当・賞与配分の設計'!$O$4=1,ROUNDUP(($J25+$L25)*$U$4*$W$3,-1),ROUNDUP($J25*$U$4*$W$3,-1)))</f>
        <v>591000</v>
      </c>
      <c r="X25" s="128">
        <f t="shared" si="14"/>
        <v>5378100</v>
      </c>
      <c r="Y25" s="88">
        <f t="shared" si="5"/>
        <v>5304230</v>
      </c>
      <c r="Z25" s="88">
        <f t="shared" si="6"/>
        <v>5230350</v>
      </c>
      <c r="AA25" s="88">
        <f t="shared" si="7"/>
        <v>5156480</v>
      </c>
      <c r="AB25" s="201">
        <f t="shared" si="8"/>
        <v>5082600</v>
      </c>
    </row>
    <row r="26" spans="2:28" ht="18" customHeight="1">
      <c r="B26" s="166">
        <v>22</v>
      </c>
      <c r="C26" s="167" t="str">
        <f>IFERROR(VLOOKUP($B26,'3.サラリースケール'!$A$6:$E$38,5,0),"")</f>
        <v>E-1</v>
      </c>
      <c r="E26" s="193" t="str">
        <f t="shared" si="0"/>
        <v>J-1</v>
      </c>
      <c r="F26" s="124">
        <f t="shared" si="1"/>
        <v>21</v>
      </c>
      <c r="G26" s="124">
        <f t="shared" si="2"/>
        <v>21</v>
      </c>
      <c r="H26" s="124" t="str">
        <f t="shared" si="3"/>
        <v>J-1-21</v>
      </c>
      <c r="I26" s="179">
        <v>38</v>
      </c>
      <c r="J26" s="150">
        <f>IF($E26="","",INDEX('3.サラリースケール'!$R$5:$BH$38,MATCH('7.グレード別年俸表の作成'!$E26,'3.サラリースケール'!$R$5:$R$38,0),MATCH('7.グレード別年俸表の作成'!$I26,'3.サラリースケール'!$R$5:$BH$5,0)))</f>
        <v>298650</v>
      </c>
      <c r="K26" s="194">
        <f t="shared" si="4"/>
        <v>3150</v>
      </c>
      <c r="L26" s="195">
        <f>IF($J26="","",VLOOKUP($E26,'6.モデル年俸表の作成'!$C$6:$F$48,4,0))</f>
        <v>0</v>
      </c>
      <c r="M26" s="196">
        <f t="shared" si="9"/>
        <v>0.1</v>
      </c>
      <c r="N26" s="197">
        <f t="shared" si="10"/>
        <v>29870</v>
      </c>
      <c r="O26" s="185">
        <f t="shared" si="11"/>
        <v>13</v>
      </c>
      <c r="P26" s="198">
        <f t="shared" si="12"/>
        <v>328520</v>
      </c>
      <c r="Q26" s="195">
        <f t="shared" si="13"/>
        <v>3942240</v>
      </c>
      <c r="R26" s="187">
        <f>IF($J26="","",IF('5.手当・賞与配分の設計'!$O$4=1,ROUNDUP((J26+$L26)*$R$5,-1),ROUNDUP(J26*$R$5,-1)))</f>
        <v>597300</v>
      </c>
      <c r="S26" s="202">
        <f>IF($J26="","",IF('5.手当・賞与配分の設計'!$O$4=1,ROUNDUP(($J26+$L26)*$U$4*$S$3,-1),ROUNDUP($J26*$U$4*$S$3,-1)))</f>
        <v>895950</v>
      </c>
      <c r="T26" s="186">
        <f>IF($J26="","",IF('5.手当・賞与配分の設計'!$O$4=1,ROUNDUP(($J26+$L26)*$U$4*$T$3,-1),ROUNDUP($J26*$U$4*$T$3,-1)))</f>
        <v>821290</v>
      </c>
      <c r="U26" s="186">
        <f>IF($J26="","",IF('5.手当・賞与配分の設計'!$O$4=1,ROUNDUP(($J26+$L26)*$U$4*$U$3,-1),ROUNDUP($J26*$U$4*$U$3,-1)))</f>
        <v>746630</v>
      </c>
      <c r="V26" s="186">
        <f>IF($J26="","",IF('5.手当・賞与配分の設計'!$O$4=1,ROUNDUP(($J26+$L26)*$U$4*$V$3,-1),ROUNDUP($J26*$U$4*$V$3,-1)))</f>
        <v>671970</v>
      </c>
      <c r="W26" s="203">
        <f>IF($J26="","",IF('5.手当・賞与配分の設計'!$O$4=1,ROUNDUP(($J26+$L26)*$U$4*$W$3,-1),ROUNDUP($J26*$U$4*$W$3,-1)))</f>
        <v>597300</v>
      </c>
      <c r="X26" s="128">
        <f t="shared" si="14"/>
        <v>5435490</v>
      </c>
      <c r="Y26" s="88">
        <f t="shared" si="5"/>
        <v>5360830</v>
      </c>
      <c r="Z26" s="88">
        <f t="shared" si="6"/>
        <v>5286170</v>
      </c>
      <c r="AA26" s="88">
        <f t="shared" si="7"/>
        <v>5211510</v>
      </c>
      <c r="AB26" s="201">
        <f t="shared" si="8"/>
        <v>5136840</v>
      </c>
    </row>
    <row r="27" spans="2:28" ht="18" customHeight="1">
      <c r="B27" s="166">
        <v>23</v>
      </c>
      <c r="C27" s="167" t="str">
        <f>IFERROR(VLOOKUP($B27,'3.サラリースケール'!$A$6:$E$38,5,0),"")</f>
        <v>E-2</v>
      </c>
      <c r="E27" s="193" t="str">
        <f t="shared" si="0"/>
        <v>J-1</v>
      </c>
      <c r="F27" s="124">
        <f t="shared" si="1"/>
        <v>22</v>
      </c>
      <c r="G27" s="124">
        <f t="shared" si="2"/>
        <v>22</v>
      </c>
      <c r="H27" s="124" t="str">
        <f t="shared" si="3"/>
        <v>J-1-22</v>
      </c>
      <c r="I27" s="179">
        <v>39</v>
      </c>
      <c r="J27" s="150">
        <f>IF($E27="","",INDEX('3.サラリースケール'!$R$5:$BH$38,MATCH('7.グレード別年俸表の作成'!$E27,'3.サラリースケール'!$R$5:$R$38,0),MATCH('7.グレード別年俸表の作成'!$I27,'3.サラリースケール'!$R$5:$BH$5,0)))</f>
        <v>301800</v>
      </c>
      <c r="K27" s="194">
        <f t="shared" si="4"/>
        <v>3150</v>
      </c>
      <c r="L27" s="195">
        <f>IF($J27="","",VLOOKUP($E27,'6.モデル年俸表の作成'!$C$6:$F$48,4,0))</f>
        <v>0</v>
      </c>
      <c r="M27" s="196">
        <f t="shared" si="9"/>
        <v>0.1</v>
      </c>
      <c r="N27" s="197">
        <f t="shared" si="10"/>
        <v>30180</v>
      </c>
      <c r="O27" s="185">
        <f t="shared" si="11"/>
        <v>13</v>
      </c>
      <c r="P27" s="198">
        <f t="shared" si="12"/>
        <v>331980</v>
      </c>
      <c r="Q27" s="195">
        <f t="shared" si="13"/>
        <v>3983760</v>
      </c>
      <c r="R27" s="187">
        <f>IF($J27="","",IF('5.手当・賞与配分の設計'!$O$4=1,ROUNDUP((J27+$L27)*$R$5,-1),ROUNDUP(J27*$R$5,-1)))</f>
        <v>603600</v>
      </c>
      <c r="S27" s="202">
        <f>IF($J27="","",IF('5.手当・賞与配分の設計'!$O$4=1,ROUNDUP(($J27+$L27)*$U$4*$S$3,-1),ROUNDUP($J27*$U$4*$S$3,-1)))</f>
        <v>905400</v>
      </c>
      <c r="T27" s="186">
        <f>IF($J27="","",IF('5.手当・賞与配分の設計'!$O$4=1,ROUNDUP(($J27+$L27)*$U$4*$T$3,-1),ROUNDUP($J27*$U$4*$T$3,-1)))</f>
        <v>829950</v>
      </c>
      <c r="U27" s="186">
        <f>IF($J27="","",IF('5.手当・賞与配分の設計'!$O$4=1,ROUNDUP(($J27+$L27)*$U$4*$U$3,-1),ROUNDUP($J27*$U$4*$U$3,-1)))</f>
        <v>754500</v>
      </c>
      <c r="V27" s="186">
        <f>IF($J27="","",IF('5.手当・賞与配分の設計'!$O$4=1,ROUNDUP(($J27+$L27)*$U$4*$V$3,-1),ROUNDUP($J27*$U$4*$V$3,-1)))</f>
        <v>679050</v>
      </c>
      <c r="W27" s="203">
        <f>IF($J27="","",IF('5.手当・賞与配分の設計'!$O$4=1,ROUNDUP(($J27+$L27)*$U$4*$W$3,-1),ROUNDUP($J27*$U$4*$W$3,-1)))</f>
        <v>603600</v>
      </c>
      <c r="X27" s="128">
        <f t="shared" si="14"/>
        <v>5492760</v>
      </c>
      <c r="Y27" s="88">
        <f t="shared" si="5"/>
        <v>5417310</v>
      </c>
      <c r="Z27" s="88">
        <f t="shared" si="6"/>
        <v>5341860</v>
      </c>
      <c r="AA27" s="88">
        <f t="shared" si="7"/>
        <v>5266410</v>
      </c>
      <c r="AB27" s="201">
        <f t="shared" si="8"/>
        <v>5190960</v>
      </c>
    </row>
    <row r="28" spans="2:28" ht="18" customHeight="1">
      <c r="B28" s="166">
        <v>24</v>
      </c>
      <c r="C28" s="167" t="str">
        <f>IFERROR(VLOOKUP($B28,'3.サラリースケール'!$A$6:$E$38,5,0),"")</f>
        <v>E-3</v>
      </c>
      <c r="E28" s="193" t="str">
        <f t="shared" si="0"/>
        <v>J-1</v>
      </c>
      <c r="F28" s="124">
        <f t="shared" si="1"/>
        <v>23</v>
      </c>
      <c r="G28" s="124">
        <f t="shared" si="2"/>
        <v>23</v>
      </c>
      <c r="H28" s="124" t="str">
        <f t="shared" si="3"/>
        <v>J-1-23</v>
      </c>
      <c r="I28" s="179">
        <v>40</v>
      </c>
      <c r="J28" s="150">
        <f>IF($E28="","",INDEX('3.サラリースケール'!$R$5:$BH$38,MATCH('7.グレード別年俸表の作成'!$E28,'3.サラリースケール'!$R$5:$R$38,0),MATCH('7.グレード別年俸表の作成'!$I28,'3.サラリースケール'!$R$5:$BH$5,0)))</f>
        <v>304950</v>
      </c>
      <c r="K28" s="194">
        <f t="shared" si="4"/>
        <v>3150</v>
      </c>
      <c r="L28" s="195">
        <f>IF($J28="","",VLOOKUP($E28,'6.モデル年俸表の作成'!$C$6:$F$48,4,0))</f>
        <v>0</v>
      </c>
      <c r="M28" s="196">
        <f t="shared" si="9"/>
        <v>0.1</v>
      </c>
      <c r="N28" s="197">
        <f t="shared" si="10"/>
        <v>30500</v>
      </c>
      <c r="O28" s="185">
        <f t="shared" si="11"/>
        <v>13</v>
      </c>
      <c r="P28" s="198">
        <f t="shared" si="12"/>
        <v>335450</v>
      </c>
      <c r="Q28" s="195">
        <f t="shared" si="13"/>
        <v>4025400</v>
      </c>
      <c r="R28" s="187">
        <f>IF($J28="","",IF('5.手当・賞与配分の設計'!$O$4=1,ROUNDUP((J28+$L28)*$R$5,-1),ROUNDUP(J28*$R$5,-1)))</f>
        <v>609900</v>
      </c>
      <c r="S28" s="202">
        <f>IF($J28="","",IF('5.手当・賞与配分の設計'!$O$4=1,ROUNDUP(($J28+$L28)*$U$4*$S$3,-1),ROUNDUP($J28*$U$4*$S$3,-1)))</f>
        <v>914850</v>
      </c>
      <c r="T28" s="186">
        <f>IF($J28="","",IF('5.手当・賞与配分の設計'!$O$4=1,ROUNDUP(($J28+$L28)*$U$4*$T$3,-1),ROUNDUP($J28*$U$4*$T$3,-1)))</f>
        <v>838620</v>
      </c>
      <c r="U28" s="186">
        <f>IF($J28="","",IF('5.手当・賞与配分の設計'!$O$4=1,ROUNDUP(($J28+$L28)*$U$4*$U$3,-1),ROUNDUP($J28*$U$4*$U$3,-1)))</f>
        <v>762380</v>
      </c>
      <c r="V28" s="186">
        <f>IF($J28="","",IF('5.手当・賞与配分の設計'!$O$4=1,ROUNDUP(($J28+$L28)*$U$4*$V$3,-1),ROUNDUP($J28*$U$4*$V$3,-1)))</f>
        <v>686140</v>
      </c>
      <c r="W28" s="203">
        <f>IF($J28="","",IF('5.手当・賞与配分の設計'!$O$4=1,ROUNDUP(($J28+$L28)*$U$4*$W$3,-1),ROUNDUP($J28*$U$4*$W$3,-1)))</f>
        <v>609900</v>
      </c>
      <c r="X28" s="128">
        <f t="shared" si="14"/>
        <v>5550150</v>
      </c>
      <c r="Y28" s="88">
        <f t="shared" si="5"/>
        <v>5473920</v>
      </c>
      <c r="Z28" s="88">
        <f t="shared" si="6"/>
        <v>5397680</v>
      </c>
      <c r="AA28" s="88">
        <f t="shared" si="7"/>
        <v>5321440</v>
      </c>
      <c r="AB28" s="201">
        <f t="shared" si="8"/>
        <v>5245200</v>
      </c>
    </row>
    <row r="29" spans="2:28" ht="18" customHeight="1">
      <c r="B29" s="166">
        <v>25</v>
      </c>
      <c r="C29" s="167" t="str">
        <f>IFERROR(VLOOKUP($B29,'3.サラリースケール'!$A$6:$E$38,5,0),"")</f>
        <v/>
      </c>
      <c r="E29" s="193" t="str">
        <f t="shared" si="0"/>
        <v>J-1</v>
      </c>
      <c r="F29" s="124">
        <f t="shared" si="1"/>
        <v>24</v>
      </c>
      <c r="G29" s="124">
        <f t="shared" si="2"/>
        <v>24</v>
      </c>
      <c r="H29" s="124" t="str">
        <f t="shared" si="3"/>
        <v>J-1-24</v>
      </c>
      <c r="I29" s="179">
        <v>41</v>
      </c>
      <c r="J29" s="150">
        <f>IF($E29="","",INDEX('3.サラリースケール'!$R$5:$BH$38,MATCH('7.グレード別年俸表の作成'!$E29,'3.サラリースケール'!$R$5:$R$38,0),MATCH('7.グレード別年俸表の作成'!$I29,'3.サラリースケール'!$R$5:$BH$5,0)))</f>
        <v>308100</v>
      </c>
      <c r="K29" s="194">
        <f t="shared" si="4"/>
        <v>3150</v>
      </c>
      <c r="L29" s="195">
        <f>IF($J29="","",VLOOKUP($E29,'6.モデル年俸表の作成'!$C$6:$F$48,4,0))</f>
        <v>0</v>
      </c>
      <c r="M29" s="196">
        <f t="shared" si="9"/>
        <v>0.1</v>
      </c>
      <c r="N29" s="197">
        <f t="shared" si="10"/>
        <v>30810</v>
      </c>
      <c r="O29" s="185">
        <f t="shared" si="11"/>
        <v>13</v>
      </c>
      <c r="P29" s="198">
        <f t="shared" si="12"/>
        <v>338910</v>
      </c>
      <c r="Q29" s="195">
        <f t="shared" si="13"/>
        <v>4066920</v>
      </c>
      <c r="R29" s="187">
        <f>IF($J29="","",IF('5.手当・賞与配分の設計'!$O$4=1,ROUNDUP((J29+$L29)*$R$5,-1),ROUNDUP(J29*$R$5,-1)))</f>
        <v>616200</v>
      </c>
      <c r="S29" s="202">
        <f>IF($J29="","",IF('5.手当・賞与配分の設計'!$O$4=1,ROUNDUP(($J29+$L29)*$U$4*$S$3,-1),ROUNDUP($J29*$U$4*$S$3,-1)))</f>
        <v>924300</v>
      </c>
      <c r="T29" s="186">
        <f>IF($J29="","",IF('5.手当・賞与配分の設計'!$O$4=1,ROUNDUP(($J29+$L29)*$U$4*$T$3,-1),ROUNDUP($J29*$U$4*$T$3,-1)))</f>
        <v>847280</v>
      </c>
      <c r="U29" s="186">
        <f>IF($J29="","",IF('5.手当・賞与配分の設計'!$O$4=1,ROUNDUP(($J29+$L29)*$U$4*$U$3,-1),ROUNDUP($J29*$U$4*$U$3,-1)))</f>
        <v>770250</v>
      </c>
      <c r="V29" s="186">
        <f>IF($J29="","",IF('5.手当・賞与配分の設計'!$O$4=1,ROUNDUP(($J29+$L29)*$U$4*$V$3,-1),ROUNDUP($J29*$U$4*$V$3,-1)))</f>
        <v>693230</v>
      </c>
      <c r="W29" s="203">
        <f>IF($J29="","",IF('5.手当・賞与配分の設計'!$O$4=1,ROUNDUP(($J29+$L29)*$U$4*$W$3,-1),ROUNDUP($J29*$U$4*$W$3,-1)))</f>
        <v>616200</v>
      </c>
      <c r="X29" s="128">
        <f t="shared" si="14"/>
        <v>5607420</v>
      </c>
      <c r="Y29" s="88">
        <f t="shared" si="5"/>
        <v>5530400</v>
      </c>
      <c r="Z29" s="88">
        <f t="shared" si="6"/>
        <v>5453370</v>
      </c>
      <c r="AA29" s="88">
        <f t="shared" si="7"/>
        <v>5376350</v>
      </c>
      <c r="AB29" s="201">
        <f t="shared" si="8"/>
        <v>5299320</v>
      </c>
    </row>
    <row r="30" spans="2:28" ht="18" customHeight="1">
      <c r="B30" s="166">
        <v>26</v>
      </c>
      <c r="C30" s="167" t="str">
        <f>IFERROR(VLOOKUP($B30,'3.サラリースケール'!$A$6:$E$38,5,0),"")</f>
        <v/>
      </c>
      <c r="E30" s="193" t="str">
        <f t="shared" si="0"/>
        <v>J-1</v>
      </c>
      <c r="F30" s="124">
        <f t="shared" si="1"/>
        <v>25</v>
      </c>
      <c r="G30" s="124">
        <f t="shared" si="2"/>
        <v>25</v>
      </c>
      <c r="H30" s="124" t="str">
        <f t="shared" si="3"/>
        <v>J-1-25</v>
      </c>
      <c r="I30" s="179">
        <v>42</v>
      </c>
      <c r="J30" s="150">
        <f>IF($E30="","",INDEX('3.サラリースケール'!$R$5:$BH$38,MATCH('7.グレード別年俸表の作成'!$E30,'3.サラリースケール'!$R$5:$R$38,0),MATCH('7.グレード別年俸表の作成'!$I30,'3.サラリースケール'!$R$5:$BH$5,0)))</f>
        <v>311250</v>
      </c>
      <c r="K30" s="194">
        <f t="shared" si="4"/>
        <v>3150</v>
      </c>
      <c r="L30" s="195">
        <f>IF($J30="","",VLOOKUP($E30,'6.モデル年俸表の作成'!$C$6:$F$48,4,0))</f>
        <v>0</v>
      </c>
      <c r="M30" s="196">
        <f t="shared" si="9"/>
        <v>0.1</v>
      </c>
      <c r="N30" s="197">
        <f t="shared" si="10"/>
        <v>31130</v>
      </c>
      <c r="O30" s="185">
        <f t="shared" si="11"/>
        <v>13</v>
      </c>
      <c r="P30" s="198">
        <f t="shared" si="12"/>
        <v>342380</v>
      </c>
      <c r="Q30" s="195">
        <f t="shared" si="13"/>
        <v>4108560</v>
      </c>
      <c r="R30" s="187">
        <f>IF($J30="","",IF('5.手当・賞与配分の設計'!$O$4=1,ROUNDUP((J30+$L30)*$R$5,-1),ROUNDUP(J30*$R$5,-1)))</f>
        <v>622500</v>
      </c>
      <c r="S30" s="202">
        <f>IF($J30="","",IF('5.手当・賞与配分の設計'!$O$4=1,ROUNDUP(($J30+$L30)*$U$4*$S$3,-1),ROUNDUP($J30*$U$4*$S$3,-1)))</f>
        <v>933750</v>
      </c>
      <c r="T30" s="186">
        <f>IF($J30="","",IF('5.手当・賞与配分の設計'!$O$4=1,ROUNDUP(($J30+$L30)*$U$4*$T$3,-1),ROUNDUP($J30*$U$4*$T$3,-1)))</f>
        <v>855940</v>
      </c>
      <c r="U30" s="186">
        <f>IF($J30="","",IF('5.手当・賞与配分の設計'!$O$4=1,ROUNDUP(($J30+$L30)*$U$4*$U$3,-1),ROUNDUP($J30*$U$4*$U$3,-1)))</f>
        <v>778130</v>
      </c>
      <c r="V30" s="186">
        <f>IF($J30="","",IF('5.手当・賞与配分の設計'!$O$4=1,ROUNDUP(($J30+$L30)*$U$4*$V$3,-1),ROUNDUP($J30*$U$4*$V$3,-1)))</f>
        <v>700320</v>
      </c>
      <c r="W30" s="203">
        <f>IF($J30="","",IF('5.手当・賞与配分の設計'!$O$4=1,ROUNDUP(($J30+$L30)*$U$4*$W$3,-1),ROUNDUP($J30*$U$4*$W$3,-1)))</f>
        <v>622500</v>
      </c>
      <c r="X30" s="128">
        <f t="shared" si="14"/>
        <v>5664810</v>
      </c>
      <c r="Y30" s="88">
        <f t="shared" si="5"/>
        <v>5587000</v>
      </c>
      <c r="Z30" s="88">
        <f t="shared" si="6"/>
        <v>5509190</v>
      </c>
      <c r="AA30" s="88">
        <f t="shared" si="7"/>
        <v>5431380</v>
      </c>
      <c r="AB30" s="201">
        <f t="shared" si="8"/>
        <v>5353560</v>
      </c>
    </row>
    <row r="31" spans="2:28" ht="18" customHeight="1">
      <c r="B31" s="166">
        <v>27</v>
      </c>
      <c r="C31" s="167" t="str">
        <f>IFERROR(VLOOKUP($B31,'3.サラリースケール'!$A$6:$E$38,5,0),"")</f>
        <v/>
      </c>
      <c r="E31" s="193" t="str">
        <f t="shared" si="0"/>
        <v>J-1</v>
      </c>
      <c r="F31" s="204">
        <f t="shared" si="1"/>
        <v>26</v>
      </c>
      <c r="G31" s="124">
        <f t="shared" si="2"/>
        <v>26</v>
      </c>
      <c r="H31" s="124" t="str">
        <f t="shared" si="3"/>
        <v>J-1-26</v>
      </c>
      <c r="I31" s="179">
        <v>43</v>
      </c>
      <c r="J31" s="150">
        <f>IF($E31="","",INDEX('3.サラリースケール'!$R$5:$BH$38,MATCH('7.グレード別年俸表の作成'!$E31,'3.サラリースケール'!$R$5:$R$38,0),MATCH('7.グレード別年俸表の作成'!$I31,'3.サラリースケール'!$R$5:$BH$5,0)))</f>
        <v>314400</v>
      </c>
      <c r="K31" s="194">
        <f t="shared" si="4"/>
        <v>3150</v>
      </c>
      <c r="L31" s="195">
        <f>IF($J31="","",VLOOKUP($E31,'6.モデル年俸表の作成'!$C$6:$F$48,4,0))</f>
        <v>0</v>
      </c>
      <c r="M31" s="196">
        <f t="shared" si="9"/>
        <v>0.1</v>
      </c>
      <c r="N31" s="197">
        <f t="shared" si="10"/>
        <v>31440</v>
      </c>
      <c r="O31" s="185">
        <f t="shared" si="11"/>
        <v>13</v>
      </c>
      <c r="P31" s="198">
        <f t="shared" si="12"/>
        <v>345840</v>
      </c>
      <c r="Q31" s="195">
        <f t="shared" si="13"/>
        <v>4150080</v>
      </c>
      <c r="R31" s="187">
        <f>IF($J31="","",IF('5.手当・賞与配分の設計'!$O$4=1,ROUNDUP((J31+$L31)*$R$5,-1),ROUNDUP(J31*$R$5,-1)))</f>
        <v>628800</v>
      </c>
      <c r="S31" s="202">
        <f>IF($J31="","",IF('5.手当・賞与配分の設計'!$O$4=1,ROUNDUP(($J31+$L31)*$U$4*$S$3,-1),ROUNDUP($J31*$U$4*$S$3,-1)))</f>
        <v>943200</v>
      </c>
      <c r="T31" s="186">
        <f>IF($J31="","",IF('5.手当・賞与配分の設計'!$O$4=1,ROUNDUP(($J31+$L31)*$U$4*$T$3,-1),ROUNDUP($J31*$U$4*$T$3,-1)))</f>
        <v>864600</v>
      </c>
      <c r="U31" s="186">
        <f>IF($J31="","",IF('5.手当・賞与配分の設計'!$O$4=1,ROUNDUP(($J31+$L31)*$U$4*$U$3,-1),ROUNDUP($J31*$U$4*$U$3,-1)))</f>
        <v>786000</v>
      </c>
      <c r="V31" s="186">
        <f>IF($J31="","",IF('5.手当・賞与配分の設計'!$O$4=1,ROUNDUP(($J31+$L31)*$U$4*$V$3,-1),ROUNDUP($J31*$U$4*$V$3,-1)))</f>
        <v>707400</v>
      </c>
      <c r="W31" s="203">
        <f>IF($J31="","",IF('5.手当・賞与配分の設計'!$O$4=1,ROUNDUP(($J31+$L31)*$U$4*$W$3,-1),ROUNDUP($J31*$U$4*$W$3,-1)))</f>
        <v>628800</v>
      </c>
      <c r="X31" s="128">
        <f t="shared" si="14"/>
        <v>5722080</v>
      </c>
      <c r="Y31" s="88">
        <f>IF($J31="","",$Q31+$R31+T31)</f>
        <v>5643480</v>
      </c>
      <c r="Z31" s="88">
        <f t="shared" si="6"/>
        <v>5564880</v>
      </c>
      <c r="AA31" s="88">
        <f t="shared" si="7"/>
        <v>5486280</v>
      </c>
      <c r="AB31" s="201">
        <f t="shared" si="8"/>
        <v>5407680</v>
      </c>
    </row>
    <row r="32" spans="2:28" ht="18" customHeight="1">
      <c r="B32" s="166">
        <v>28</v>
      </c>
      <c r="C32" s="167" t="str">
        <f>IFERROR(VLOOKUP($B32,'3.サラリースケール'!$A$6:$E$38,5,0),"")</f>
        <v/>
      </c>
      <c r="E32" s="193" t="str">
        <f t="shared" si="0"/>
        <v>J-1</v>
      </c>
      <c r="F32" s="204">
        <f t="shared" si="1"/>
        <v>27</v>
      </c>
      <c r="G32" s="124">
        <f t="shared" si="2"/>
        <v>27</v>
      </c>
      <c r="H32" s="124" t="str">
        <f t="shared" si="3"/>
        <v>J-1-27</v>
      </c>
      <c r="I32" s="179">
        <v>44</v>
      </c>
      <c r="J32" s="150">
        <f>IF($E32="","",INDEX('3.サラリースケール'!$R$5:$BH$38,MATCH('7.グレード別年俸表の作成'!$E32,'3.サラリースケール'!$R$5:$R$38,0),MATCH('7.グレード別年俸表の作成'!$I32,'3.サラリースケール'!$R$5:$BH$5,0)))</f>
        <v>317550</v>
      </c>
      <c r="K32" s="194">
        <f t="shared" si="4"/>
        <v>3150</v>
      </c>
      <c r="L32" s="195">
        <f>IF($J32="","",VLOOKUP($E32,'6.モデル年俸表の作成'!$C$6:$F$48,4,0))</f>
        <v>0</v>
      </c>
      <c r="M32" s="196">
        <f t="shared" si="9"/>
        <v>0.1</v>
      </c>
      <c r="N32" s="197">
        <f t="shared" si="10"/>
        <v>31760</v>
      </c>
      <c r="O32" s="185">
        <f t="shared" si="11"/>
        <v>13</v>
      </c>
      <c r="P32" s="198">
        <f t="shared" si="12"/>
        <v>349310</v>
      </c>
      <c r="Q32" s="195">
        <f t="shared" si="13"/>
        <v>4191720</v>
      </c>
      <c r="R32" s="187">
        <f>IF($J32="","",IF('5.手当・賞与配分の設計'!$O$4=1,ROUNDUP((J32+$L32)*$R$5,-1),ROUNDUP(J32*$R$5,-1)))</f>
        <v>635100</v>
      </c>
      <c r="S32" s="202">
        <f>IF($J32="","",IF('5.手当・賞与配分の設計'!$O$4=1,ROUNDUP(($J32+$L32)*$U$4*$S$3,-1),ROUNDUP($J32*$U$4*$S$3,-1)))</f>
        <v>952650</v>
      </c>
      <c r="T32" s="186">
        <f>IF($J32="","",IF('5.手当・賞与配分の設計'!$O$4=1,ROUNDUP(($J32+$L32)*$U$4*$T$3,-1),ROUNDUP($J32*$U$4*$T$3,-1)))</f>
        <v>873270</v>
      </c>
      <c r="U32" s="186">
        <f>IF($J32="","",IF('5.手当・賞与配分の設計'!$O$4=1,ROUNDUP(($J32+$L32)*$U$4*$U$3,-1),ROUNDUP($J32*$U$4*$U$3,-1)))</f>
        <v>793880</v>
      </c>
      <c r="V32" s="186">
        <f>IF($J32="","",IF('5.手当・賞与配分の設計'!$O$4=1,ROUNDUP(($J32+$L32)*$U$4*$V$3,-1),ROUNDUP($J32*$U$4*$V$3,-1)))</f>
        <v>714490</v>
      </c>
      <c r="W32" s="203">
        <f>IF($J32="","",IF('5.手当・賞与配分の設計'!$O$4=1,ROUNDUP(($J32+$L32)*$U$4*$W$3,-1),ROUNDUP($J32*$U$4*$W$3,-1)))</f>
        <v>635100</v>
      </c>
      <c r="X32" s="128">
        <f t="shared" si="14"/>
        <v>5779470</v>
      </c>
      <c r="Y32" s="88">
        <f t="shared" si="5"/>
        <v>5700090</v>
      </c>
      <c r="Z32" s="88">
        <f t="shared" si="6"/>
        <v>5620700</v>
      </c>
      <c r="AA32" s="88">
        <f t="shared" si="7"/>
        <v>5541310</v>
      </c>
      <c r="AB32" s="201">
        <f t="shared" si="8"/>
        <v>5461920</v>
      </c>
    </row>
    <row r="33" spans="2:28" ht="18" customHeight="1">
      <c r="B33" s="166">
        <v>29</v>
      </c>
      <c r="C33" s="167" t="str">
        <f>IFERROR(VLOOKUP($B33,'3.サラリースケール'!$A$6:$E$38,5,0),"")</f>
        <v/>
      </c>
      <c r="E33" s="193" t="str">
        <f t="shared" si="0"/>
        <v>J-1</v>
      </c>
      <c r="F33" s="204">
        <f t="shared" si="1"/>
        <v>28</v>
      </c>
      <c r="G33" s="124">
        <f t="shared" si="2"/>
        <v>28</v>
      </c>
      <c r="H33" s="124" t="str">
        <f t="shared" si="3"/>
        <v>J-1-28</v>
      </c>
      <c r="I33" s="179">
        <v>45</v>
      </c>
      <c r="J33" s="150">
        <f>IF($E33="","",INDEX('3.サラリースケール'!$R$5:$BH$38,MATCH('7.グレード別年俸表の作成'!$E33,'3.サラリースケール'!$R$5:$R$38,0),MATCH('7.グレード別年俸表の作成'!$I33,'3.サラリースケール'!$R$5:$BH$5,0)))</f>
        <v>320700</v>
      </c>
      <c r="K33" s="194">
        <f t="shared" si="4"/>
        <v>3150</v>
      </c>
      <c r="L33" s="195">
        <f>IF($J33="","",VLOOKUP($E33,'6.モデル年俸表の作成'!$C$6:$F$48,4,0))</f>
        <v>0</v>
      </c>
      <c r="M33" s="196">
        <f t="shared" si="9"/>
        <v>0.1</v>
      </c>
      <c r="N33" s="197">
        <f t="shared" si="10"/>
        <v>32070</v>
      </c>
      <c r="O33" s="185">
        <f t="shared" si="11"/>
        <v>13</v>
      </c>
      <c r="P33" s="198">
        <f t="shared" si="12"/>
        <v>352770</v>
      </c>
      <c r="Q33" s="195">
        <f t="shared" si="13"/>
        <v>4233240</v>
      </c>
      <c r="R33" s="187">
        <f>IF($J33="","",IF('5.手当・賞与配分の設計'!$O$4=1,ROUNDUP((J33+$L33)*$R$5,-1),ROUNDUP(J33*$R$5,-1)))</f>
        <v>641400</v>
      </c>
      <c r="S33" s="202">
        <f>IF($J33="","",IF('5.手当・賞与配分の設計'!$O$4=1,ROUNDUP(($J33+$L33)*$U$4*$S$3,-1),ROUNDUP($J33*$U$4*$S$3,-1)))</f>
        <v>962100</v>
      </c>
      <c r="T33" s="186">
        <f>IF($J33="","",IF('5.手当・賞与配分の設計'!$O$4=1,ROUNDUP(($J33+$L33)*$U$4*$T$3,-1),ROUNDUP($J33*$U$4*$T$3,-1)))</f>
        <v>881930</v>
      </c>
      <c r="U33" s="186">
        <f>IF($J33="","",IF('5.手当・賞与配分の設計'!$O$4=1,ROUNDUP(($J33+$L33)*$U$4*$U$3,-1),ROUNDUP($J33*$U$4*$U$3,-1)))</f>
        <v>801750</v>
      </c>
      <c r="V33" s="186">
        <f>IF($J33="","",IF('5.手当・賞与配分の設計'!$O$4=1,ROUNDUP(($J33+$L33)*$U$4*$V$3,-1),ROUNDUP($J33*$U$4*$V$3,-1)))</f>
        <v>721580</v>
      </c>
      <c r="W33" s="203">
        <f>IF($J33="","",IF('5.手当・賞与配分の設計'!$O$4=1,ROUNDUP(($J33+$L33)*$U$4*$W$3,-1),ROUNDUP($J33*$U$4*$W$3,-1)))</f>
        <v>641400</v>
      </c>
      <c r="X33" s="128">
        <f t="shared" si="14"/>
        <v>5836740</v>
      </c>
      <c r="Y33" s="88">
        <f t="shared" si="5"/>
        <v>5756570</v>
      </c>
      <c r="Z33" s="88">
        <f t="shared" si="6"/>
        <v>5676390</v>
      </c>
      <c r="AA33" s="88">
        <f t="shared" si="7"/>
        <v>5596220</v>
      </c>
      <c r="AB33" s="201">
        <f t="shared" si="8"/>
        <v>5516040</v>
      </c>
    </row>
    <row r="34" spans="2:28" ht="18" customHeight="1">
      <c r="B34" s="166">
        <v>30</v>
      </c>
      <c r="C34" s="167" t="str">
        <f>IFERROR(VLOOKUP($B34,'3.サラリースケール'!$A$6:$E$38,5,0),"")</f>
        <v/>
      </c>
      <c r="E34" s="193" t="str">
        <f t="shared" si="0"/>
        <v>J-1</v>
      </c>
      <c r="F34" s="204">
        <f t="shared" si="1"/>
        <v>28</v>
      </c>
      <c r="G34" s="124">
        <f t="shared" si="2"/>
        <v>28</v>
      </c>
      <c r="H34" s="124" t="str">
        <f t="shared" si="3"/>
        <v/>
      </c>
      <c r="I34" s="179">
        <v>46</v>
      </c>
      <c r="J34" s="150">
        <f>IF($E34="","",INDEX('3.サラリースケール'!$R$5:$BH$38,MATCH('7.グレード別年俸表の作成'!$E34,'3.サラリースケール'!$R$5:$R$38,0),MATCH('7.グレード別年俸表の作成'!$I34,'3.サラリースケール'!$R$5:$BH$5,0)))</f>
        <v>320700</v>
      </c>
      <c r="K34" s="194">
        <f t="shared" si="4"/>
        <v>0</v>
      </c>
      <c r="L34" s="195">
        <f>IF($J34="","",VLOOKUP($E34,'6.モデル年俸表の作成'!$C$6:$F$48,4,0))</f>
        <v>0</v>
      </c>
      <c r="M34" s="196">
        <f t="shared" si="9"/>
        <v>0.1</v>
      </c>
      <c r="N34" s="197">
        <f t="shared" si="10"/>
        <v>32070</v>
      </c>
      <c r="O34" s="185">
        <f t="shared" si="11"/>
        <v>13</v>
      </c>
      <c r="P34" s="198">
        <f t="shared" si="12"/>
        <v>352770</v>
      </c>
      <c r="Q34" s="195">
        <f t="shared" si="13"/>
        <v>4233240</v>
      </c>
      <c r="R34" s="187">
        <f>IF($J34="","",IF('5.手当・賞与配分の設計'!$O$4=1,ROUNDUP((J34+$L34)*$R$5,-1),ROUNDUP(J34*$R$5,-1)))</f>
        <v>641400</v>
      </c>
      <c r="S34" s="202">
        <f>IF($J34="","",IF('5.手当・賞与配分の設計'!$O$4=1,ROUNDUP(($J34+$L34)*$U$4*$S$3,-1),ROUNDUP($J34*$U$4*$S$3,-1)))</f>
        <v>962100</v>
      </c>
      <c r="T34" s="186">
        <f>IF($J34="","",IF('5.手当・賞与配分の設計'!$O$4=1,ROUNDUP(($J34+$L34)*$U$4*$T$3,-1),ROUNDUP($J34*$U$4*$T$3,-1)))</f>
        <v>881930</v>
      </c>
      <c r="U34" s="186">
        <f>IF($J34="","",IF('5.手当・賞与配分の設計'!$O$4=1,ROUNDUP(($J34+$L34)*$U$4*$U$3,-1),ROUNDUP($J34*$U$4*$U$3,-1)))</f>
        <v>801750</v>
      </c>
      <c r="V34" s="186">
        <f>IF($J34="","",IF('5.手当・賞与配分の設計'!$O$4=1,ROUNDUP(($J34+$L34)*$U$4*$V$3,-1),ROUNDUP($J34*$U$4*$V$3,-1)))</f>
        <v>721580</v>
      </c>
      <c r="W34" s="203">
        <f>IF($J34="","",IF('5.手当・賞与配分の設計'!$O$4=1,ROUNDUP(($J34+$L34)*$U$4*$W$3,-1),ROUNDUP($J34*$U$4*$W$3,-1)))</f>
        <v>641400</v>
      </c>
      <c r="X34" s="128">
        <f t="shared" si="14"/>
        <v>5836740</v>
      </c>
      <c r="Y34" s="88">
        <f t="shared" si="5"/>
        <v>5756570</v>
      </c>
      <c r="Z34" s="88">
        <f t="shared" si="6"/>
        <v>5676390</v>
      </c>
      <c r="AA34" s="88">
        <f t="shared" si="7"/>
        <v>5596220</v>
      </c>
      <c r="AB34" s="201">
        <f t="shared" si="8"/>
        <v>5516040</v>
      </c>
    </row>
    <row r="35" spans="2:28" ht="18" customHeight="1">
      <c r="B35" s="166">
        <v>31</v>
      </c>
      <c r="C35" s="167" t="str">
        <f>IFERROR(VLOOKUP($B35,'3.サラリースケール'!$A$6:$E$38,5,0),"")</f>
        <v/>
      </c>
      <c r="E35" s="193" t="str">
        <f t="shared" si="0"/>
        <v>J-1</v>
      </c>
      <c r="F35" s="204">
        <f t="shared" si="1"/>
        <v>28</v>
      </c>
      <c r="G35" s="124">
        <f t="shared" si="2"/>
        <v>28</v>
      </c>
      <c r="H35" s="124" t="str">
        <f t="shared" si="3"/>
        <v/>
      </c>
      <c r="I35" s="179">
        <v>47</v>
      </c>
      <c r="J35" s="150">
        <f>IF($E35="","",INDEX('3.サラリースケール'!$R$5:$BH$38,MATCH('7.グレード別年俸表の作成'!$E35,'3.サラリースケール'!$R$5:$R$38,0),MATCH('7.グレード別年俸表の作成'!$I35,'3.サラリースケール'!$R$5:$BH$5,0)))</f>
        <v>320700</v>
      </c>
      <c r="K35" s="194">
        <f t="shared" si="4"/>
        <v>0</v>
      </c>
      <c r="L35" s="195">
        <f>IF($J35="","",VLOOKUP($E35,'6.モデル年俸表の作成'!$C$6:$F$48,4,0))</f>
        <v>0</v>
      </c>
      <c r="M35" s="196">
        <f t="shared" si="9"/>
        <v>0.1</v>
      </c>
      <c r="N35" s="197">
        <f t="shared" si="10"/>
        <v>32070</v>
      </c>
      <c r="O35" s="185">
        <f t="shared" si="11"/>
        <v>13</v>
      </c>
      <c r="P35" s="198">
        <f t="shared" si="12"/>
        <v>352770</v>
      </c>
      <c r="Q35" s="195">
        <f t="shared" si="13"/>
        <v>4233240</v>
      </c>
      <c r="R35" s="187">
        <f>IF($J35="","",IF('5.手当・賞与配分の設計'!$O$4=1,ROUNDUP((J35+$L35)*$R$5,-1),ROUNDUP(J35*$R$5,-1)))</f>
        <v>641400</v>
      </c>
      <c r="S35" s="202">
        <f>IF($J35="","",IF('5.手当・賞与配分の設計'!$O$4=1,ROUNDUP(($J35+$L35)*$U$4*$S$3,-1),ROUNDUP($J35*$U$4*$S$3,-1)))</f>
        <v>962100</v>
      </c>
      <c r="T35" s="186">
        <f>IF($J35="","",IF('5.手当・賞与配分の設計'!$O$4=1,ROUNDUP(($J35+$L35)*$U$4*$T$3,-1),ROUNDUP($J35*$U$4*$T$3,-1)))</f>
        <v>881930</v>
      </c>
      <c r="U35" s="186">
        <f>IF($J35="","",IF('5.手当・賞与配分の設計'!$O$4=1,ROUNDUP(($J35+$L35)*$U$4*$U$3,-1),ROUNDUP($J35*$U$4*$U$3,-1)))</f>
        <v>801750</v>
      </c>
      <c r="V35" s="186">
        <f>IF($J35="","",IF('5.手当・賞与配分の設計'!$O$4=1,ROUNDUP(($J35+$L35)*$U$4*$V$3,-1),ROUNDUP($J35*$U$4*$V$3,-1)))</f>
        <v>721580</v>
      </c>
      <c r="W35" s="203">
        <f>IF($J35="","",IF('5.手当・賞与配分の設計'!$O$4=1,ROUNDUP(($J35+$L35)*$U$4*$W$3,-1),ROUNDUP($J35*$U$4*$W$3,-1)))</f>
        <v>641400</v>
      </c>
      <c r="X35" s="128">
        <f t="shared" si="14"/>
        <v>5836740</v>
      </c>
      <c r="Y35" s="88">
        <f t="shared" si="5"/>
        <v>5756570</v>
      </c>
      <c r="Z35" s="88">
        <f t="shared" si="6"/>
        <v>5676390</v>
      </c>
      <c r="AA35" s="88">
        <f t="shared" si="7"/>
        <v>5596220</v>
      </c>
      <c r="AB35" s="201">
        <f t="shared" si="8"/>
        <v>5516040</v>
      </c>
    </row>
    <row r="36" spans="2:28" ht="18" customHeight="1">
      <c r="B36" s="166">
        <v>32</v>
      </c>
      <c r="C36" s="167" t="str">
        <f>IFERROR(VLOOKUP($B36,'3.サラリースケール'!$A$6:$E$38,5,0),"")</f>
        <v/>
      </c>
      <c r="E36" s="193" t="str">
        <f t="shared" si="0"/>
        <v>J-1</v>
      </c>
      <c r="F36" s="204">
        <f t="shared" si="1"/>
        <v>28</v>
      </c>
      <c r="G36" s="124">
        <f t="shared" si="2"/>
        <v>28</v>
      </c>
      <c r="H36" s="124" t="str">
        <f t="shared" si="3"/>
        <v/>
      </c>
      <c r="I36" s="179">
        <v>48</v>
      </c>
      <c r="J36" s="150">
        <f>IF($E36="","",INDEX('3.サラリースケール'!$R$5:$BH$38,MATCH('7.グレード別年俸表の作成'!$E36,'3.サラリースケール'!$R$5:$R$38,0),MATCH('7.グレード別年俸表の作成'!$I36,'3.サラリースケール'!$R$5:$BH$5,0)))</f>
        <v>320700</v>
      </c>
      <c r="K36" s="194">
        <f t="shared" si="4"/>
        <v>0</v>
      </c>
      <c r="L36" s="195">
        <f>IF($J36="","",VLOOKUP($E36,'6.モデル年俸表の作成'!$C$6:$F$48,4,0))</f>
        <v>0</v>
      </c>
      <c r="M36" s="196">
        <f t="shared" si="9"/>
        <v>0.1</v>
      </c>
      <c r="N36" s="197">
        <f t="shared" si="10"/>
        <v>32070</v>
      </c>
      <c r="O36" s="185">
        <f t="shared" si="11"/>
        <v>13</v>
      </c>
      <c r="P36" s="198">
        <f t="shared" si="12"/>
        <v>352770</v>
      </c>
      <c r="Q36" s="195">
        <f t="shared" si="13"/>
        <v>4233240</v>
      </c>
      <c r="R36" s="187">
        <f>IF($J36="","",IF('5.手当・賞与配分の設計'!$O$4=1,ROUNDUP((J36+$L36)*$R$5,-1),ROUNDUP(J36*$R$5,-1)))</f>
        <v>641400</v>
      </c>
      <c r="S36" s="202">
        <f>IF($J36="","",IF('5.手当・賞与配分の設計'!$O$4=1,ROUNDUP(($J36+$L36)*$U$4*$S$3,-1),ROUNDUP($J36*$U$4*$S$3,-1)))</f>
        <v>962100</v>
      </c>
      <c r="T36" s="186">
        <f>IF($J36="","",IF('5.手当・賞与配分の設計'!$O$4=1,ROUNDUP(($J36+$L36)*$U$4*$T$3,-1),ROUNDUP($J36*$U$4*$T$3,-1)))</f>
        <v>881930</v>
      </c>
      <c r="U36" s="186">
        <f>IF($J36="","",IF('5.手当・賞与配分の設計'!$O$4=1,ROUNDUP(($J36+$L36)*$U$4*$U$3,-1),ROUNDUP($J36*$U$4*$U$3,-1)))</f>
        <v>801750</v>
      </c>
      <c r="V36" s="186">
        <f>IF($J36="","",IF('5.手当・賞与配分の設計'!$O$4=1,ROUNDUP(($J36+$L36)*$U$4*$V$3,-1),ROUNDUP($J36*$U$4*$V$3,-1)))</f>
        <v>721580</v>
      </c>
      <c r="W36" s="203">
        <f>IF($J36="","",IF('5.手当・賞与配分の設計'!$O$4=1,ROUNDUP(($J36+$L36)*$U$4*$W$3,-1),ROUNDUP($J36*$U$4*$W$3,-1)))</f>
        <v>641400</v>
      </c>
      <c r="X36" s="128">
        <f t="shared" si="14"/>
        <v>5836740</v>
      </c>
      <c r="Y36" s="88">
        <f t="shared" si="5"/>
        <v>5756570</v>
      </c>
      <c r="Z36" s="88">
        <f t="shared" si="6"/>
        <v>5676390</v>
      </c>
      <c r="AA36" s="88">
        <f t="shared" si="7"/>
        <v>5596220</v>
      </c>
      <c r="AB36" s="201">
        <f t="shared" si="8"/>
        <v>5516040</v>
      </c>
    </row>
    <row r="37" spans="2:28" ht="18" customHeight="1">
      <c r="B37" s="166">
        <v>33</v>
      </c>
      <c r="C37" s="167" t="str">
        <f>IFERROR(VLOOKUP($B37,'3.サラリースケール'!$A$6:$E$38,5,0),"")</f>
        <v/>
      </c>
      <c r="E37" s="193" t="str">
        <f t="shared" si="0"/>
        <v>J-1</v>
      </c>
      <c r="F37" s="204">
        <f t="shared" si="1"/>
        <v>28</v>
      </c>
      <c r="G37" s="124">
        <f t="shared" si="2"/>
        <v>28</v>
      </c>
      <c r="H37" s="124" t="str">
        <f t="shared" si="3"/>
        <v/>
      </c>
      <c r="I37" s="179">
        <v>49</v>
      </c>
      <c r="J37" s="150">
        <f>IF($E37="","",INDEX('3.サラリースケール'!$R$5:$BH$38,MATCH('7.グレード別年俸表の作成'!$E37,'3.サラリースケール'!$R$5:$R$38,0),MATCH('7.グレード別年俸表の作成'!$I37,'3.サラリースケール'!$R$5:$BH$5,0)))</f>
        <v>320700</v>
      </c>
      <c r="K37" s="194">
        <f t="shared" si="4"/>
        <v>0</v>
      </c>
      <c r="L37" s="195">
        <f>IF($J37="","",VLOOKUP($E37,'6.モデル年俸表の作成'!$C$6:$F$48,4,0))</f>
        <v>0</v>
      </c>
      <c r="M37" s="196">
        <f t="shared" si="9"/>
        <v>0.1</v>
      </c>
      <c r="N37" s="197">
        <f t="shared" si="10"/>
        <v>32070</v>
      </c>
      <c r="O37" s="185">
        <f t="shared" si="11"/>
        <v>13</v>
      </c>
      <c r="P37" s="198">
        <f t="shared" si="12"/>
        <v>352770</v>
      </c>
      <c r="Q37" s="195">
        <f t="shared" si="13"/>
        <v>4233240</v>
      </c>
      <c r="R37" s="187">
        <f>IF($J37="","",IF('5.手当・賞与配分の設計'!$O$4=1,ROUNDUP((J37+$L37)*$R$5,-1),ROUNDUP(J37*$R$5,-1)))</f>
        <v>641400</v>
      </c>
      <c r="S37" s="202">
        <f>IF($J37="","",IF('5.手当・賞与配分の設計'!$O$4=1,ROUNDUP(($J37+$L37)*$U$4*$S$3,-1),ROUNDUP($J37*$U$4*$S$3,-1)))</f>
        <v>962100</v>
      </c>
      <c r="T37" s="186">
        <f>IF($J37="","",IF('5.手当・賞与配分の設計'!$O$4=1,ROUNDUP(($J37+$L37)*$U$4*$T$3,-1),ROUNDUP($J37*$U$4*$T$3,-1)))</f>
        <v>881930</v>
      </c>
      <c r="U37" s="186">
        <f>IF($J37="","",IF('5.手当・賞与配分の設計'!$O$4=1,ROUNDUP(($J37+$L37)*$U$4*$U$3,-1),ROUNDUP($J37*$U$4*$U$3,-1)))</f>
        <v>801750</v>
      </c>
      <c r="V37" s="186">
        <f>IF($J37="","",IF('5.手当・賞与配分の設計'!$O$4=1,ROUNDUP(($J37+$L37)*$U$4*$V$3,-1),ROUNDUP($J37*$U$4*$V$3,-1)))</f>
        <v>721580</v>
      </c>
      <c r="W37" s="203">
        <f>IF($J37="","",IF('5.手当・賞与配分の設計'!$O$4=1,ROUNDUP(($J37+$L37)*$U$4*$W$3,-1),ROUNDUP($J37*$U$4*$W$3,-1)))</f>
        <v>641400</v>
      </c>
      <c r="X37" s="128">
        <f t="shared" si="14"/>
        <v>5836740</v>
      </c>
      <c r="Y37" s="88">
        <f t="shared" si="5"/>
        <v>5756570</v>
      </c>
      <c r="Z37" s="88">
        <f t="shared" si="6"/>
        <v>5676390</v>
      </c>
      <c r="AA37" s="88">
        <f t="shared" si="7"/>
        <v>5596220</v>
      </c>
      <c r="AB37" s="201">
        <f t="shared" si="8"/>
        <v>5516040</v>
      </c>
    </row>
    <row r="38" spans="2:28" ht="18" customHeight="1">
      <c r="E38" s="193" t="str">
        <f t="shared" si="0"/>
        <v>J-1</v>
      </c>
      <c r="F38" s="204">
        <f t="shared" si="1"/>
        <v>28</v>
      </c>
      <c r="G38" s="124">
        <f t="shared" si="2"/>
        <v>28</v>
      </c>
      <c r="H38" s="124" t="str">
        <f t="shared" si="3"/>
        <v/>
      </c>
      <c r="I38" s="179">
        <v>50</v>
      </c>
      <c r="J38" s="150">
        <f>IF($E38="","",INDEX('3.サラリースケール'!$R$5:$BH$38,MATCH('7.グレード別年俸表の作成'!$E38,'3.サラリースケール'!$R$5:$R$38,0),MATCH('7.グレード別年俸表の作成'!$I38,'3.サラリースケール'!$R$5:$BH$5,0)))</f>
        <v>320700</v>
      </c>
      <c r="K38" s="194">
        <f t="shared" si="4"/>
        <v>0</v>
      </c>
      <c r="L38" s="195">
        <f>IF($J38="","",VLOOKUP($E38,'6.モデル年俸表の作成'!$C$6:$F$48,4,0))</f>
        <v>0</v>
      </c>
      <c r="M38" s="196">
        <f t="shared" si="9"/>
        <v>0.1</v>
      </c>
      <c r="N38" s="197">
        <f t="shared" si="10"/>
        <v>32070</v>
      </c>
      <c r="O38" s="185">
        <f t="shared" si="11"/>
        <v>13</v>
      </c>
      <c r="P38" s="198">
        <f t="shared" si="12"/>
        <v>352770</v>
      </c>
      <c r="Q38" s="195">
        <f t="shared" si="13"/>
        <v>4233240</v>
      </c>
      <c r="R38" s="187">
        <f>IF($J38="","",IF('5.手当・賞与配分の設計'!$O$4=1,ROUNDUP((J38+$L38)*$R$5,-1),ROUNDUP(J38*$R$5,-1)))</f>
        <v>641400</v>
      </c>
      <c r="S38" s="202">
        <f>IF($J38="","",IF('5.手当・賞与配分の設計'!$O$4=1,ROUNDUP(($J38+$L38)*$U$4*$S$3,-1),ROUNDUP($J38*$U$4*$S$3,-1)))</f>
        <v>962100</v>
      </c>
      <c r="T38" s="186">
        <f>IF($J38="","",IF('5.手当・賞与配分の設計'!$O$4=1,ROUNDUP(($J38+$L38)*$U$4*$T$3,-1),ROUNDUP($J38*$U$4*$T$3,-1)))</f>
        <v>881930</v>
      </c>
      <c r="U38" s="186">
        <f>IF($J38="","",IF('5.手当・賞与配分の設計'!$O$4=1,ROUNDUP(($J38+$L38)*$U$4*$U$3,-1),ROUNDUP($J38*$U$4*$U$3,-1)))</f>
        <v>801750</v>
      </c>
      <c r="V38" s="186">
        <f>IF($J38="","",IF('5.手当・賞与配分の設計'!$O$4=1,ROUNDUP(($J38+$L38)*$U$4*$V$3,-1),ROUNDUP($J38*$U$4*$V$3,-1)))</f>
        <v>721580</v>
      </c>
      <c r="W38" s="203">
        <f>IF($J38="","",IF('5.手当・賞与配分の設計'!$O$4=1,ROUNDUP(($J38+$L38)*$U$4*$W$3,-1),ROUNDUP($J38*$U$4*$W$3,-1)))</f>
        <v>641400</v>
      </c>
      <c r="X38" s="128">
        <f t="shared" si="14"/>
        <v>5836740</v>
      </c>
      <c r="Y38" s="88">
        <f t="shared" si="5"/>
        <v>5756570</v>
      </c>
      <c r="Z38" s="88">
        <f t="shared" si="6"/>
        <v>5676390</v>
      </c>
      <c r="AA38" s="88">
        <f t="shared" si="7"/>
        <v>5596220</v>
      </c>
      <c r="AB38" s="201">
        <f t="shared" si="8"/>
        <v>5516040</v>
      </c>
    </row>
    <row r="39" spans="2:28" ht="18" customHeight="1">
      <c r="E39" s="193" t="str">
        <f t="shared" si="0"/>
        <v>J-1</v>
      </c>
      <c r="F39" s="204">
        <f t="shared" si="1"/>
        <v>28</v>
      </c>
      <c r="G39" s="124">
        <f t="shared" si="2"/>
        <v>28</v>
      </c>
      <c r="H39" s="124" t="str">
        <f t="shared" si="3"/>
        <v/>
      </c>
      <c r="I39" s="179">
        <v>51</v>
      </c>
      <c r="J39" s="150">
        <f>IF($E39="","",INDEX('3.サラリースケール'!$R$5:$BH$38,MATCH('7.グレード別年俸表の作成'!$E39,'3.サラリースケール'!$R$5:$R$38,0),MATCH('7.グレード別年俸表の作成'!$I39,'3.サラリースケール'!$R$5:$BH$5,0)))</f>
        <v>320700</v>
      </c>
      <c r="K39" s="194">
        <f t="shared" si="4"/>
        <v>0</v>
      </c>
      <c r="L39" s="195">
        <f>IF($J39="","",VLOOKUP($E39,'6.モデル年俸表の作成'!$C$6:$F$48,4,0))</f>
        <v>0</v>
      </c>
      <c r="M39" s="196">
        <f t="shared" si="9"/>
        <v>0.1</v>
      </c>
      <c r="N39" s="197">
        <f t="shared" si="10"/>
        <v>32070</v>
      </c>
      <c r="O39" s="185">
        <f t="shared" si="11"/>
        <v>13</v>
      </c>
      <c r="P39" s="198">
        <f t="shared" si="12"/>
        <v>352770</v>
      </c>
      <c r="Q39" s="195">
        <f t="shared" si="13"/>
        <v>4233240</v>
      </c>
      <c r="R39" s="187">
        <f>IF($J39="","",IF('5.手当・賞与配分の設計'!$O$4=1,ROUNDUP((J39+$L39)*$R$5,-1),ROUNDUP(J39*$R$5,-1)))</f>
        <v>641400</v>
      </c>
      <c r="S39" s="202">
        <f>IF($J39="","",IF('5.手当・賞与配分の設計'!$O$4=1,ROUNDUP(($J39+$L39)*$U$4*$S$3,-1),ROUNDUP($J39*$U$4*$S$3,-1)))</f>
        <v>962100</v>
      </c>
      <c r="T39" s="186">
        <f>IF($J39="","",IF('5.手当・賞与配分の設計'!$O$4=1,ROUNDUP(($J39+$L39)*$U$4*$T$3,-1),ROUNDUP($J39*$U$4*$T$3,-1)))</f>
        <v>881930</v>
      </c>
      <c r="U39" s="186">
        <f>IF($J39="","",IF('5.手当・賞与配分の設計'!$O$4=1,ROUNDUP(($J39+$L39)*$U$4*$U$3,-1),ROUNDUP($J39*$U$4*$U$3,-1)))</f>
        <v>801750</v>
      </c>
      <c r="V39" s="186">
        <f>IF($J39="","",IF('5.手当・賞与配分の設計'!$O$4=1,ROUNDUP(($J39+$L39)*$U$4*$V$3,-1),ROUNDUP($J39*$U$4*$V$3,-1)))</f>
        <v>721580</v>
      </c>
      <c r="W39" s="203">
        <f>IF($J39="","",IF('5.手当・賞与配分の設計'!$O$4=1,ROUNDUP(($J39+$L39)*$U$4*$W$3,-1),ROUNDUP($J39*$U$4*$W$3,-1)))</f>
        <v>641400</v>
      </c>
      <c r="X39" s="128">
        <f t="shared" si="14"/>
        <v>5836740</v>
      </c>
      <c r="Y39" s="88">
        <f t="shared" si="5"/>
        <v>5756570</v>
      </c>
      <c r="Z39" s="88">
        <f t="shared" si="6"/>
        <v>5676390</v>
      </c>
      <c r="AA39" s="88">
        <f t="shared" si="7"/>
        <v>5596220</v>
      </c>
      <c r="AB39" s="201">
        <f t="shared" si="8"/>
        <v>5516040</v>
      </c>
    </row>
    <row r="40" spans="2:28" ht="18" customHeight="1">
      <c r="E40" s="193" t="str">
        <f t="shared" si="0"/>
        <v>J-1</v>
      </c>
      <c r="F40" s="204">
        <f t="shared" si="1"/>
        <v>28</v>
      </c>
      <c r="G40" s="124">
        <f t="shared" si="2"/>
        <v>28</v>
      </c>
      <c r="H40" s="124" t="str">
        <f t="shared" si="3"/>
        <v/>
      </c>
      <c r="I40" s="179">
        <v>52</v>
      </c>
      <c r="J40" s="150">
        <f>IF($E40="","",INDEX('3.サラリースケール'!$R$5:$BH$38,MATCH('7.グレード別年俸表の作成'!$E40,'3.サラリースケール'!$R$5:$R$38,0),MATCH('7.グレード別年俸表の作成'!$I40,'3.サラリースケール'!$R$5:$BH$5,0)))</f>
        <v>320700</v>
      </c>
      <c r="K40" s="194">
        <f t="shared" si="4"/>
        <v>0</v>
      </c>
      <c r="L40" s="195">
        <f>IF($J40="","",VLOOKUP($E40,'6.モデル年俸表の作成'!$C$6:$F$48,4,0))</f>
        <v>0</v>
      </c>
      <c r="M40" s="196">
        <f t="shared" si="9"/>
        <v>0.1</v>
      </c>
      <c r="N40" s="197">
        <f t="shared" si="10"/>
        <v>32070</v>
      </c>
      <c r="O40" s="185">
        <f t="shared" si="11"/>
        <v>13</v>
      </c>
      <c r="P40" s="198">
        <f t="shared" si="12"/>
        <v>352770</v>
      </c>
      <c r="Q40" s="195">
        <f t="shared" si="13"/>
        <v>4233240</v>
      </c>
      <c r="R40" s="187">
        <f>IF($J40="","",IF('5.手当・賞与配分の設計'!$O$4=1,ROUNDUP((J40+$L40)*$R$5,-1),ROUNDUP(J40*$R$5,-1)))</f>
        <v>641400</v>
      </c>
      <c r="S40" s="202">
        <f>IF($J40="","",IF('5.手当・賞与配分の設計'!$O$4=1,ROUNDUP(($J40+$L40)*$U$4*$S$3,-1),ROUNDUP($J40*$U$4*$S$3,-1)))</f>
        <v>962100</v>
      </c>
      <c r="T40" s="186">
        <f>IF($J40="","",IF('5.手当・賞与配分の設計'!$O$4=1,ROUNDUP(($J40+$L40)*$U$4*$T$3,-1),ROUNDUP($J40*$U$4*$T$3,-1)))</f>
        <v>881930</v>
      </c>
      <c r="U40" s="186">
        <f>IF($J40="","",IF('5.手当・賞与配分の設計'!$O$4=1,ROUNDUP(($J40+$L40)*$U$4*$U$3,-1),ROUNDUP($J40*$U$4*$U$3,-1)))</f>
        <v>801750</v>
      </c>
      <c r="V40" s="186">
        <f>IF($J40="","",IF('5.手当・賞与配分の設計'!$O$4=1,ROUNDUP(($J40+$L40)*$U$4*$V$3,-1),ROUNDUP($J40*$U$4*$V$3,-1)))</f>
        <v>721580</v>
      </c>
      <c r="W40" s="203">
        <f>IF($J40="","",IF('5.手当・賞与配分の設計'!$O$4=1,ROUNDUP(($J40+$L40)*$U$4*$W$3,-1),ROUNDUP($J40*$U$4*$W$3,-1)))</f>
        <v>641400</v>
      </c>
      <c r="X40" s="128">
        <f t="shared" si="14"/>
        <v>5836740</v>
      </c>
      <c r="Y40" s="88">
        <f t="shared" si="5"/>
        <v>5756570</v>
      </c>
      <c r="Z40" s="88">
        <f t="shared" si="6"/>
        <v>5676390</v>
      </c>
      <c r="AA40" s="88">
        <f t="shared" si="7"/>
        <v>5596220</v>
      </c>
      <c r="AB40" s="201">
        <f t="shared" si="8"/>
        <v>5516040</v>
      </c>
    </row>
    <row r="41" spans="2:28" ht="18" customHeight="1">
      <c r="E41" s="193" t="str">
        <f t="shared" si="0"/>
        <v>J-1</v>
      </c>
      <c r="F41" s="204">
        <f t="shared" si="1"/>
        <v>28</v>
      </c>
      <c r="G41" s="124">
        <f t="shared" si="2"/>
        <v>28</v>
      </c>
      <c r="H41" s="124" t="str">
        <f t="shared" si="3"/>
        <v/>
      </c>
      <c r="I41" s="179">
        <v>53</v>
      </c>
      <c r="J41" s="150">
        <f>IF($E41="","",INDEX('3.サラリースケール'!$R$5:$BH$38,MATCH('7.グレード別年俸表の作成'!$E41,'3.サラリースケール'!$R$5:$R$38,0),MATCH('7.グレード別年俸表の作成'!$I41,'3.サラリースケール'!$R$5:$BH$5,0)))</f>
        <v>320700</v>
      </c>
      <c r="K41" s="194">
        <f t="shared" si="4"/>
        <v>0</v>
      </c>
      <c r="L41" s="195">
        <f>IF($J41="","",VLOOKUP($E41,'6.モデル年俸表の作成'!$C$6:$F$48,4,0))</f>
        <v>0</v>
      </c>
      <c r="M41" s="196">
        <f t="shared" si="9"/>
        <v>0.1</v>
      </c>
      <c r="N41" s="197">
        <f t="shared" si="10"/>
        <v>32070</v>
      </c>
      <c r="O41" s="185">
        <f t="shared" si="11"/>
        <v>13</v>
      </c>
      <c r="P41" s="198">
        <f t="shared" si="12"/>
        <v>352770</v>
      </c>
      <c r="Q41" s="195">
        <f t="shared" si="13"/>
        <v>4233240</v>
      </c>
      <c r="R41" s="187">
        <f>IF($J41="","",IF('5.手当・賞与配分の設計'!$O$4=1,ROUNDUP((J41+$L41)*$R$5,-1),ROUNDUP(J41*$R$5,-1)))</f>
        <v>641400</v>
      </c>
      <c r="S41" s="202">
        <f>IF($J41="","",IF('5.手当・賞与配分の設計'!$O$4=1,ROUNDUP(($J41+$L41)*$U$4*$S$3,-1),ROUNDUP($J41*$U$4*$S$3,-1)))</f>
        <v>962100</v>
      </c>
      <c r="T41" s="186">
        <f>IF($J41="","",IF('5.手当・賞与配分の設計'!$O$4=1,ROUNDUP(($J41+$L41)*$U$4*$T$3,-1),ROUNDUP($J41*$U$4*$T$3,-1)))</f>
        <v>881930</v>
      </c>
      <c r="U41" s="186">
        <f>IF($J41="","",IF('5.手当・賞与配分の設計'!$O$4=1,ROUNDUP(($J41+$L41)*$U$4*$U$3,-1),ROUNDUP($J41*$U$4*$U$3,-1)))</f>
        <v>801750</v>
      </c>
      <c r="V41" s="186">
        <f>IF($J41="","",IF('5.手当・賞与配分の設計'!$O$4=1,ROUNDUP(($J41+$L41)*$U$4*$V$3,-1),ROUNDUP($J41*$U$4*$V$3,-1)))</f>
        <v>721580</v>
      </c>
      <c r="W41" s="203">
        <f>IF($J41="","",IF('5.手当・賞与配分の設計'!$O$4=1,ROUNDUP(($J41+$L41)*$U$4*$W$3,-1),ROUNDUP($J41*$U$4*$W$3,-1)))</f>
        <v>641400</v>
      </c>
      <c r="X41" s="128">
        <f t="shared" si="14"/>
        <v>5836740</v>
      </c>
      <c r="Y41" s="88">
        <f t="shared" si="5"/>
        <v>5756570</v>
      </c>
      <c r="Z41" s="88">
        <f t="shared" si="6"/>
        <v>5676390</v>
      </c>
      <c r="AA41" s="88">
        <f t="shared" si="7"/>
        <v>5596220</v>
      </c>
      <c r="AB41" s="201">
        <f t="shared" si="8"/>
        <v>5516040</v>
      </c>
    </row>
    <row r="42" spans="2:28" ht="18" customHeight="1">
      <c r="E42" s="193" t="str">
        <f t="shared" si="0"/>
        <v>J-1</v>
      </c>
      <c r="F42" s="204">
        <f t="shared" si="1"/>
        <v>28</v>
      </c>
      <c r="G42" s="124">
        <f t="shared" si="2"/>
        <v>28</v>
      </c>
      <c r="H42" s="124" t="str">
        <f t="shared" si="3"/>
        <v/>
      </c>
      <c r="I42" s="179">
        <v>54</v>
      </c>
      <c r="J42" s="150">
        <f>IF($E42="","",INDEX('3.サラリースケール'!$R$5:$BH$38,MATCH('7.グレード別年俸表の作成'!$E42,'3.サラリースケール'!$R$5:$R$38,0),MATCH('7.グレード別年俸表の作成'!$I42,'3.サラリースケール'!$R$5:$BH$5,0)))</f>
        <v>320700</v>
      </c>
      <c r="K42" s="194">
        <f t="shared" si="4"/>
        <v>0</v>
      </c>
      <c r="L42" s="195">
        <f>IF($J42="","",VLOOKUP($E42,'6.モデル年俸表の作成'!$C$6:$F$48,4,0))</f>
        <v>0</v>
      </c>
      <c r="M42" s="196">
        <f t="shared" si="9"/>
        <v>0.1</v>
      </c>
      <c r="N42" s="197">
        <f t="shared" si="10"/>
        <v>32070</v>
      </c>
      <c r="O42" s="185">
        <f t="shared" si="11"/>
        <v>13</v>
      </c>
      <c r="P42" s="198">
        <f t="shared" si="12"/>
        <v>352770</v>
      </c>
      <c r="Q42" s="195">
        <f t="shared" si="13"/>
        <v>4233240</v>
      </c>
      <c r="R42" s="187">
        <f>IF($J42="","",IF('5.手当・賞与配分の設計'!$O$4=1,ROUNDUP((J42+$L42)*$R$5,-1),ROUNDUP(J42*$R$5,-1)))</f>
        <v>641400</v>
      </c>
      <c r="S42" s="202">
        <f>IF($J42="","",IF('5.手当・賞与配分の設計'!$O$4=1,ROUNDUP(($J42+$L42)*$U$4*$S$3,-1),ROUNDUP($J42*$U$4*$S$3,-1)))</f>
        <v>962100</v>
      </c>
      <c r="T42" s="186">
        <f>IF($J42="","",IF('5.手当・賞与配分の設計'!$O$4=1,ROUNDUP(($J42+$L42)*$U$4*$T$3,-1),ROUNDUP($J42*$U$4*$T$3,-1)))</f>
        <v>881930</v>
      </c>
      <c r="U42" s="186">
        <f>IF($J42="","",IF('5.手当・賞与配分の設計'!$O$4=1,ROUNDUP(($J42+$L42)*$U$4*$U$3,-1),ROUNDUP($J42*$U$4*$U$3,-1)))</f>
        <v>801750</v>
      </c>
      <c r="V42" s="186">
        <f>IF($J42="","",IF('5.手当・賞与配分の設計'!$O$4=1,ROUNDUP(($J42+$L42)*$U$4*$V$3,-1),ROUNDUP($J42*$U$4*$V$3,-1)))</f>
        <v>721580</v>
      </c>
      <c r="W42" s="203">
        <f>IF($J42="","",IF('5.手当・賞与配分の設計'!$O$4=1,ROUNDUP(($J42+$L42)*$U$4*$W$3,-1),ROUNDUP($J42*$U$4*$W$3,-1)))</f>
        <v>641400</v>
      </c>
      <c r="X42" s="128">
        <f t="shared" si="14"/>
        <v>5836740</v>
      </c>
      <c r="Y42" s="88">
        <f t="shared" si="5"/>
        <v>5756570</v>
      </c>
      <c r="Z42" s="88">
        <f t="shared" si="6"/>
        <v>5676390</v>
      </c>
      <c r="AA42" s="88">
        <f t="shared" si="7"/>
        <v>5596220</v>
      </c>
      <c r="AB42" s="201">
        <f t="shared" si="8"/>
        <v>5516040</v>
      </c>
    </row>
    <row r="43" spans="2:28" ht="18" customHeight="1">
      <c r="E43" s="193" t="str">
        <f t="shared" si="0"/>
        <v>J-1</v>
      </c>
      <c r="F43" s="204">
        <f t="shared" si="1"/>
        <v>28</v>
      </c>
      <c r="G43" s="124">
        <f t="shared" si="2"/>
        <v>28</v>
      </c>
      <c r="H43" s="124" t="str">
        <f t="shared" si="3"/>
        <v/>
      </c>
      <c r="I43" s="179">
        <v>55</v>
      </c>
      <c r="J43" s="150">
        <f>IF($E43="","",INDEX('3.サラリースケール'!$R$5:$BH$38,MATCH('7.グレード別年俸表の作成'!$E43,'3.サラリースケール'!$R$5:$R$38,0),MATCH('7.グレード別年俸表の作成'!$I43,'3.サラリースケール'!$R$5:$BH$5,0)))</f>
        <v>320700</v>
      </c>
      <c r="K43" s="194">
        <f t="shared" si="4"/>
        <v>0</v>
      </c>
      <c r="L43" s="195">
        <f>IF($J43="","",VLOOKUP($E43,'6.モデル年俸表の作成'!$C$6:$F$48,4,0))</f>
        <v>0</v>
      </c>
      <c r="M43" s="196">
        <f t="shared" si="9"/>
        <v>0.1</v>
      </c>
      <c r="N43" s="197">
        <f t="shared" si="10"/>
        <v>32070</v>
      </c>
      <c r="O43" s="185">
        <f t="shared" si="11"/>
        <v>13</v>
      </c>
      <c r="P43" s="198">
        <f t="shared" si="12"/>
        <v>352770</v>
      </c>
      <c r="Q43" s="195">
        <f t="shared" si="13"/>
        <v>4233240</v>
      </c>
      <c r="R43" s="187">
        <f>IF($J43="","",IF('5.手当・賞与配分の設計'!$O$4=1,ROUNDUP((J43+$L43)*$R$5,-1),ROUNDUP(J43*$R$5,-1)))</f>
        <v>641400</v>
      </c>
      <c r="S43" s="202">
        <f>IF($J43="","",IF('5.手当・賞与配分の設計'!$O$4=1,ROUNDUP(($J43+$L43)*$U$4*$S$3,-1),ROUNDUP($J43*$U$4*$S$3,-1)))</f>
        <v>962100</v>
      </c>
      <c r="T43" s="186">
        <f>IF($J43="","",IF('5.手当・賞与配分の設計'!$O$4=1,ROUNDUP(($J43+$L43)*$U$4*$T$3,-1),ROUNDUP($J43*$U$4*$T$3,-1)))</f>
        <v>881930</v>
      </c>
      <c r="U43" s="186">
        <f>IF($J43="","",IF('5.手当・賞与配分の設計'!$O$4=1,ROUNDUP(($J43+$L43)*$U$4*$U$3,-1),ROUNDUP($J43*$U$4*$U$3,-1)))</f>
        <v>801750</v>
      </c>
      <c r="V43" s="186">
        <f>IF($J43="","",IF('5.手当・賞与配分の設計'!$O$4=1,ROUNDUP(($J43+$L43)*$U$4*$V$3,-1),ROUNDUP($J43*$U$4*$V$3,-1)))</f>
        <v>721580</v>
      </c>
      <c r="W43" s="203">
        <f>IF($J43="","",IF('5.手当・賞与配分の設計'!$O$4=1,ROUNDUP(($J43+$L43)*$U$4*$W$3,-1),ROUNDUP($J43*$U$4*$W$3,-1)))</f>
        <v>641400</v>
      </c>
      <c r="X43" s="128">
        <f t="shared" si="14"/>
        <v>5836740</v>
      </c>
      <c r="Y43" s="88">
        <f t="shared" si="5"/>
        <v>5756570</v>
      </c>
      <c r="Z43" s="88">
        <f t="shared" si="6"/>
        <v>5676390</v>
      </c>
      <c r="AA43" s="88">
        <f t="shared" si="7"/>
        <v>5596220</v>
      </c>
      <c r="AB43" s="201">
        <f t="shared" si="8"/>
        <v>5516040</v>
      </c>
    </row>
    <row r="44" spans="2:28" ht="18" customHeight="1">
      <c r="E44" s="193" t="str">
        <f t="shared" si="0"/>
        <v>J-1</v>
      </c>
      <c r="F44" s="204">
        <f t="shared" si="1"/>
        <v>28</v>
      </c>
      <c r="G44" s="124">
        <f t="shared" si="2"/>
        <v>28</v>
      </c>
      <c r="H44" s="124" t="str">
        <f t="shared" si="3"/>
        <v/>
      </c>
      <c r="I44" s="179">
        <v>56</v>
      </c>
      <c r="J44" s="150">
        <f>IF($E44="","",INDEX('3.サラリースケール'!$R$5:$BH$38,MATCH('7.グレード別年俸表の作成'!$E44,'3.サラリースケール'!$R$5:$R$38,0),MATCH('7.グレード別年俸表の作成'!$I44,'3.サラリースケール'!$R$5:$BH$5,0)))</f>
        <v>320700</v>
      </c>
      <c r="K44" s="194">
        <f t="shared" si="4"/>
        <v>0</v>
      </c>
      <c r="L44" s="195">
        <f>IF($J44="","",VLOOKUP($E44,'6.モデル年俸表の作成'!$C$6:$F$48,4,0))</f>
        <v>0</v>
      </c>
      <c r="M44" s="196">
        <f t="shared" si="9"/>
        <v>0.1</v>
      </c>
      <c r="N44" s="197">
        <f t="shared" si="10"/>
        <v>32070</v>
      </c>
      <c r="O44" s="185">
        <f t="shared" si="11"/>
        <v>13</v>
      </c>
      <c r="P44" s="198">
        <f t="shared" si="12"/>
        <v>352770</v>
      </c>
      <c r="Q44" s="195">
        <f t="shared" si="13"/>
        <v>4233240</v>
      </c>
      <c r="R44" s="187">
        <f>IF($J44="","",IF('5.手当・賞与配分の設計'!$O$4=1,ROUNDUP((J44+$L44)*$R$5,-1),ROUNDUP(J44*$R$5,-1)))</f>
        <v>641400</v>
      </c>
      <c r="S44" s="202">
        <f>IF($J44="","",IF('5.手当・賞与配分の設計'!$O$4=1,ROUNDUP(($J44+$L44)*$U$4*$S$3,-1),ROUNDUP($J44*$U$4*$S$3,-1)))</f>
        <v>962100</v>
      </c>
      <c r="T44" s="186">
        <f>IF($J44="","",IF('5.手当・賞与配分の設計'!$O$4=1,ROUNDUP(($J44+$L44)*$U$4*$T$3,-1),ROUNDUP($J44*$U$4*$T$3,-1)))</f>
        <v>881930</v>
      </c>
      <c r="U44" s="186">
        <f>IF($J44="","",IF('5.手当・賞与配分の設計'!$O$4=1,ROUNDUP(($J44+$L44)*$U$4*$U$3,-1),ROUNDUP($J44*$U$4*$U$3,-1)))</f>
        <v>801750</v>
      </c>
      <c r="V44" s="186">
        <f>IF($J44="","",IF('5.手当・賞与配分の設計'!$O$4=1,ROUNDUP(($J44+$L44)*$U$4*$V$3,-1),ROUNDUP($J44*$U$4*$V$3,-1)))</f>
        <v>721580</v>
      </c>
      <c r="W44" s="203">
        <f>IF($J44="","",IF('5.手当・賞与配分の設計'!$O$4=1,ROUNDUP(($J44+$L44)*$U$4*$W$3,-1),ROUNDUP($J44*$U$4*$W$3,-1)))</f>
        <v>641400</v>
      </c>
      <c r="X44" s="128">
        <f t="shared" si="14"/>
        <v>5836740</v>
      </c>
      <c r="Y44" s="88">
        <f t="shared" si="5"/>
        <v>5756570</v>
      </c>
      <c r="Z44" s="88">
        <f t="shared" si="6"/>
        <v>5676390</v>
      </c>
      <c r="AA44" s="88">
        <f t="shared" si="7"/>
        <v>5596220</v>
      </c>
      <c r="AB44" s="201">
        <f t="shared" si="8"/>
        <v>5516040</v>
      </c>
    </row>
    <row r="45" spans="2:28" ht="18" customHeight="1">
      <c r="E45" s="193" t="str">
        <f t="shared" si="0"/>
        <v>J-1</v>
      </c>
      <c r="F45" s="204">
        <f t="shared" si="1"/>
        <v>28</v>
      </c>
      <c r="G45" s="124">
        <f t="shared" si="2"/>
        <v>28</v>
      </c>
      <c r="H45" s="124" t="str">
        <f t="shared" si="3"/>
        <v/>
      </c>
      <c r="I45" s="179">
        <v>57</v>
      </c>
      <c r="J45" s="150">
        <f>IF($E45="","",INDEX('3.サラリースケール'!$R$5:$BH$38,MATCH('7.グレード別年俸表の作成'!$E45,'3.サラリースケール'!$R$5:$R$38,0),MATCH('7.グレード別年俸表の作成'!$I45,'3.サラリースケール'!$R$5:$BH$5,0)))</f>
        <v>320700</v>
      </c>
      <c r="K45" s="194">
        <f t="shared" si="4"/>
        <v>0</v>
      </c>
      <c r="L45" s="195">
        <f>IF($J45="","",VLOOKUP($E45,'6.モデル年俸表の作成'!$C$6:$F$48,4,0))</f>
        <v>0</v>
      </c>
      <c r="M45" s="196">
        <f t="shared" si="9"/>
        <v>0.1</v>
      </c>
      <c r="N45" s="197">
        <f t="shared" si="10"/>
        <v>32070</v>
      </c>
      <c r="O45" s="185">
        <f t="shared" si="11"/>
        <v>13</v>
      </c>
      <c r="P45" s="198">
        <f t="shared" si="12"/>
        <v>352770</v>
      </c>
      <c r="Q45" s="195">
        <f t="shared" si="13"/>
        <v>4233240</v>
      </c>
      <c r="R45" s="187">
        <f>IF($J45="","",IF('5.手当・賞与配分の設計'!$O$4=1,ROUNDUP((J45+$L45)*$R$5,-1),ROUNDUP(J45*$R$5,-1)))</f>
        <v>641400</v>
      </c>
      <c r="S45" s="202">
        <f>IF($J45="","",IF('5.手当・賞与配分の設計'!$O$4=1,ROUNDUP(($J45+$L45)*$U$4*$S$3,-1),ROUNDUP($J45*$U$4*$S$3,-1)))</f>
        <v>962100</v>
      </c>
      <c r="T45" s="186">
        <f>IF($J45="","",IF('5.手当・賞与配分の設計'!$O$4=1,ROUNDUP(($J45+$L45)*$U$4*$T$3,-1),ROUNDUP($J45*$U$4*$T$3,-1)))</f>
        <v>881930</v>
      </c>
      <c r="U45" s="186">
        <f>IF($J45="","",IF('5.手当・賞与配分の設計'!$O$4=1,ROUNDUP(($J45+$L45)*$U$4*$U$3,-1),ROUNDUP($J45*$U$4*$U$3,-1)))</f>
        <v>801750</v>
      </c>
      <c r="V45" s="186">
        <f>IF($J45="","",IF('5.手当・賞与配分の設計'!$O$4=1,ROUNDUP(($J45+$L45)*$U$4*$V$3,-1),ROUNDUP($J45*$U$4*$V$3,-1)))</f>
        <v>721580</v>
      </c>
      <c r="W45" s="203">
        <f>IF($J45="","",IF('5.手当・賞与配分の設計'!$O$4=1,ROUNDUP(($J45+$L45)*$U$4*$W$3,-1),ROUNDUP($J45*$U$4*$W$3,-1)))</f>
        <v>641400</v>
      </c>
      <c r="X45" s="128">
        <f t="shared" si="14"/>
        <v>5836740</v>
      </c>
      <c r="Y45" s="88">
        <f t="shared" si="5"/>
        <v>5756570</v>
      </c>
      <c r="Z45" s="88">
        <f t="shared" si="6"/>
        <v>5676390</v>
      </c>
      <c r="AA45" s="88">
        <f t="shared" si="7"/>
        <v>5596220</v>
      </c>
      <c r="AB45" s="201">
        <f t="shared" si="8"/>
        <v>5516040</v>
      </c>
    </row>
    <row r="46" spans="2:28" ht="18" customHeight="1">
      <c r="E46" s="193" t="str">
        <f t="shared" si="0"/>
        <v>J-1</v>
      </c>
      <c r="F46" s="204">
        <f t="shared" si="1"/>
        <v>28</v>
      </c>
      <c r="G46" s="124">
        <f t="shared" si="2"/>
        <v>28</v>
      </c>
      <c r="H46" s="124" t="str">
        <f t="shared" si="3"/>
        <v/>
      </c>
      <c r="I46" s="179">
        <v>58</v>
      </c>
      <c r="J46" s="150">
        <f>IF($E46="","",INDEX('3.サラリースケール'!$R$5:$BH$38,MATCH('7.グレード別年俸表の作成'!$E46,'3.サラリースケール'!$R$5:$R$38,0),MATCH('7.グレード別年俸表の作成'!$I46,'3.サラリースケール'!$R$5:$BH$5,0)))</f>
        <v>320700</v>
      </c>
      <c r="K46" s="194">
        <f t="shared" si="4"/>
        <v>0</v>
      </c>
      <c r="L46" s="195">
        <f>IF($J46="","",VLOOKUP($E46,'6.モデル年俸表の作成'!$C$6:$F$48,4,0))</f>
        <v>0</v>
      </c>
      <c r="M46" s="196">
        <f t="shared" si="9"/>
        <v>0.1</v>
      </c>
      <c r="N46" s="197">
        <f t="shared" si="10"/>
        <v>32070</v>
      </c>
      <c r="O46" s="185">
        <f t="shared" si="11"/>
        <v>13</v>
      </c>
      <c r="P46" s="198">
        <f t="shared" si="12"/>
        <v>352770</v>
      </c>
      <c r="Q46" s="195">
        <f t="shared" si="13"/>
        <v>4233240</v>
      </c>
      <c r="R46" s="187">
        <f>IF($J46="","",IF('5.手当・賞与配分の設計'!$O$4=1,ROUNDUP((J46+$L46)*$R$5,-1),ROUNDUP(J46*$R$5,-1)))</f>
        <v>641400</v>
      </c>
      <c r="S46" s="202">
        <f>IF($J46="","",IF('5.手当・賞与配分の設計'!$O$4=1,ROUNDUP(($J46+$L46)*$U$4*$S$3,-1),ROUNDUP($J46*$U$4*$S$3,-1)))</f>
        <v>962100</v>
      </c>
      <c r="T46" s="186">
        <f>IF($J46="","",IF('5.手当・賞与配分の設計'!$O$4=1,ROUNDUP(($J46+$L46)*$U$4*$T$3,-1),ROUNDUP($J46*$U$4*$T$3,-1)))</f>
        <v>881930</v>
      </c>
      <c r="U46" s="186">
        <f>IF($J46="","",IF('5.手当・賞与配分の設計'!$O$4=1,ROUNDUP(($J46+$L46)*$U$4*$U$3,-1),ROUNDUP($J46*$U$4*$U$3,-1)))</f>
        <v>801750</v>
      </c>
      <c r="V46" s="186">
        <f>IF($J46="","",IF('5.手当・賞与配分の設計'!$O$4=1,ROUNDUP(($J46+$L46)*$U$4*$V$3,-1),ROUNDUP($J46*$U$4*$V$3,-1)))</f>
        <v>721580</v>
      </c>
      <c r="W46" s="203">
        <f>IF($J46="","",IF('5.手当・賞与配分の設計'!$O$4=1,ROUNDUP(($J46+$L46)*$U$4*$W$3,-1),ROUNDUP($J46*$U$4*$W$3,-1)))</f>
        <v>641400</v>
      </c>
      <c r="X46" s="128">
        <f t="shared" si="14"/>
        <v>5836740</v>
      </c>
      <c r="Y46" s="88">
        <f t="shared" si="5"/>
        <v>5756570</v>
      </c>
      <c r="Z46" s="88">
        <f t="shared" si="6"/>
        <v>5676390</v>
      </c>
      <c r="AA46" s="88">
        <f t="shared" si="7"/>
        <v>5596220</v>
      </c>
      <c r="AB46" s="201">
        <f t="shared" si="8"/>
        <v>5516040</v>
      </c>
    </row>
    <row r="47" spans="2:28" ht="18" customHeight="1" thickBot="1">
      <c r="E47" s="193" t="str">
        <f t="shared" si="0"/>
        <v>J-1</v>
      </c>
      <c r="F47" s="204">
        <f t="shared" si="1"/>
        <v>28</v>
      </c>
      <c r="G47" s="124">
        <f t="shared" si="2"/>
        <v>28</v>
      </c>
      <c r="H47" s="124" t="str">
        <f t="shared" si="3"/>
        <v/>
      </c>
      <c r="I47" s="179">
        <v>59</v>
      </c>
      <c r="J47" s="205">
        <f>IF($E47="","",INDEX('3.サラリースケール'!$R$5:$BH$38,MATCH('7.グレード別年俸表の作成'!$E47,'3.サラリースケール'!$R$5:$R$38,0),MATCH('7.グレード別年俸表の作成'!$I47,'3.サラリースケール'!$R$5:$BH$5,0)))</f>
        <v>320700</v>
      </c>
      <c r="K47" s="206">
        <f t="shared" si="4"/>
        <v>0</v>
      </c>
      <c r="L47" s="207">
        <f>IF($J47="","",VLOOKUP($E47,'6.モデル年俸表の作成'!$C$6:$F$48,4,0))</f>
        <v>0</v>
      </c>
      <c r="M47" s="208">
        <f t="shared" si="9"/>
        <v>0.1</v>
      </c>
      <c r="N47" s="209">
        <f t="shared" si="10"/>
        <v>32070</v>
      </c>
      <c r="O47" s="185">
        <f t="shared" si="11"/>
        <v>13</v>
      </c>
      <c r="P47" s="210">
        <f t="shared" si="12"/>
        <v>352770</v>
      </c>
      <c r="Q47" s="207">
        <f t="shared" si="13"/>
        <v>4233240</v>
      </c>
      <c r="R47" s="211">
        <f>IF($J47="","",IF('5.手当・賞与配分の設計'!$O$4=1,ROUNDUP((J47+$L47)*$R$5,-1),ROUNDUP(J47*$R$5,-1)))</f>
        <v>641400</v>
      </c>
      <c r="S47" s="212">
        <f>IF($J47="","",IF('5.手当・賞与配分の設計'!$O$4=1,ROUNDUP(($J47+$L47)*$U$4*$S$3,-1),ROUNDUP($J47*$U$4*$S$3,-1)))</f>
        <v>962100</v>
      </c>
      <c r="T47" s="213">
        <f>IF($J47="","",IF('5.手当・賞与配分の設計'!$O$4=1,ROUNDUP(($J47+$L47)*$U$4*$T$3,-1),ROUNDUP($J47*$U$4*$T$3,-1)))</f>
        <v>881930</v>
      </c>
      <c r="U47" s="213">
        <f>IF($J47="","",IF('5.手当・賞与配分の設計'!$O$4=1,ROUNDUP(($J47+$L47)*$U$4*$U$3,-1),ROUNDUP($J47*$U$4*$U$3,-1)))</f>
        <v>801750</v>
      </c>
      <c r="V47" s="213">
        <f>IF($J47="","",IF('5.手当・賞与配分の設計'!$O$4=1,ROUNDUP(($J47+$L47)*$U$4*$V$3,-1),ROUNDUP($J47*$U$4*$V$3,-1)))</f>
        <v>721580</v>
      </c>
      <c r="W47" s="214">
        <f>IF($J47="","",IF('5.手当・賞与配分の設計'!$O$4=1,ROUNDUP(($J47+$L47)*$U$4*$W$3,-1),ROUNDUP($J47*$U$4*$W$3,-1)))</f>
        <v>641400</v>
      </c>
      <c r="X47" s="215">
        <f t="shared" si="14"/>
        <v>5836740</v>
      </c>
      <c r="Y47" s="216">
        <f t="shared" si="5"/>
        <v>5756570</v>
      </c>
      <c r="Z47" s="216">
        <f t="shared" si="6"/>
        <v>5676390</v>
      </c>
      <c r="AA47" s="216">
        <f t="shared" si="7"/>
        <v>5596220</v>
      </c>
      <c r="AB47" s="217">
        <f t="shared" si="8"/>
        <v>5516040</v>
      </c>
    </row>
    <row r="48" spans="2:28" ht="9" customHeight="1">
      <c r="M48" s="99"/>
    </row>
    <row r="49" spans="3:28" ht="20.100000000000001" customHeight="1" thickBot="1">
      <c r="C49" s="374"/>
      <c r="E49" s="102"/>
      <c r="F49" s="102"/>
      <c r="G49" s="102"/>
      <c r="H49" s="102"/>
      <c r="L49" s="102"/>
      <c r="O49" s="98" t="s">
        <v>95</v>
      </c>
      <c r="S49" s="218"/>
      <c r="T49" s="218"/>
    </row>
    <row r="50" spans="3:28" ht="23.1" customHeight="1" thickBot="1">
      <c r="E50" s="161" t="s">
        <v>84</v>
      </c>
      <c r="F50" s="162" t="s">
        <v>29</v>
      </c>
      <c r="G50" s="537" t="s">
        <v>85</v>
      </c>
      <c r="H50" s="537" t="s">
        <v>29</v>
      </c>
      <c r="I50" s="539" t="s">
        <v>92</v>
      </c>
      <c r="J50" s="543" t="s">
        <v>96</v>
      </c>
      <c r="K50" s="535" t="s">
        <v>98</v>
      </c>
      <c r="L50" s="541" t="s">
        <v>94</v>
      </c>
      <c r="M50" s="531" t="s">
        <v>130</v>
      </c>
      <c r="N50" s="532"/>
      <c r="O50" s="163">
        <f>IF($E51="","",'5.手当・賞与配分の設計'!$L$4)</f>
        <v>173</v>
      </c>
      <c r="P50" s="533" t="s">
        <v>89</v>
      </c>
      <c r="Q50" s="535" t="s">
        <v>90</v>
      </c>
      <c r="R50" s="164" t="s">
        <v>91</v>
      </c>
      <c r="S50" s="524" t="s">
        <v>131</v>
      </c>
      <c r="T50" s="525"/>
      <c r="U50" s="526">
        <f>IF($E51="","",'5.手当・賞与配分の設計'!$O$11)</f>
        <v>2.5</v>
      </c>
      <c r="V50" s="527"/>
      <c r="W50" s="165"/>
      <c r="X50" s="528" t="s">
        <v>132</v>
      </c>
      <c r="Y50" s="529"/>
      <c r="Z50" s="529"/>
      <c r="AA50" s="529"/>
      <c r="AB50" s="530"/>
    </row>
    <row r="51" spans="3:28" ht="27.9" customHeight="1" thickBot="1">
      <c r="E51" s="168" t="str">
        <f>IF(C$6="","",$C$6)</f>
        <v>J-2</v>
      </c>
      <c r="F51" s="162">
        <v>0</v>
      </c>
      <c r="G51" s="538"/>
      <c r="H51" s="538"/>
      <c r="I51" s="540"/>
      <c r="J51" s="544"/>
      <c r="K51" s="536"/>
      <c r="L51" s="542"/>
      <c r="M51" s="169">
        <f>IF($E51="","",VLOOKUP($E51,'5.手当・賞与配分の設計'!$C$7:$L$48,8,0))</f>
        <v>0.1</v>
      </c>
      <c r="N51" s="170" t="s">
        <v>87</v>
      </c>
      <c r="O51" s="171" t="s">
        <v>88</v>
      </c>
      <c r="P51" s="534"/>
      <c r="Q51" s="536"/>
      <c r="R51" s="400">
        <f>IF($E51="","",'5.手当・賞与配分の設計'!$N$11)</f>
        <v>2</v>
      </c>
      <c r="S51" s="172" t="str">
        <f>IF('5.手当・賞与配分の設計'!$N$16="","",'5.手当・賞与配分の設計'!$N$16)</f>
        <v>S</v>
      </c>
      <c r="T51" s="173" t="str">
        <f>IF('5.手当・賞与配分の設計'!$N$17="","",'5.手当・賞与配分の設計'!$N$17)</f>
        <v>A</v>
      </c>
      <c r="U51" s="174" t="str">
        <f>IF('5.手当・賞与配分の設計'!$N$18="","",'5.手当・賞与配分の設計'!$N$18)</f>
        <v>B</v>
      </c>
      <c r="V51" s="174" t="str">
        <f>IF('5.手当・賞与配分の設計'!$N$19="","",'5.手当・賞与配分の設計'!$N$19)</f>
        <v>C</v>
      </c>
      <c r="W51" s="175" t="str">
        <f>IF('5.手当・賞与配分の設計'!$N$20="","",'5.手当・賞与配分の設計'!$N$20)</f>
        <v>D</v>
      </c>
      <c r="X51" s="176" t="str">
        <f>IF($E51="","",$E51&amp;"-"&amp;S51)</f>
        <v>J-2-S</v>
      </c>
      <c r="Y51" s="170" t="str">
        <f>IF($E51="","",$E51&amp;"-"&amp;T51)</f>
        <v>J-2-A</v>
      </c>
      <c r="Z51" s="170" t="str">
        <f>IF($E51="","",$E51&amp;"-"&amp;U51)</f>
        <v>J-2-B</v>
      </c>
      <c r="AA51" s="170" t="str">
        <f>IF($E51="","",$E51&amp;"-"&amp;V51)</f>
        <v>J-2-C</v>
      </c>
      <c r="AB51" s="177" t="str">
        <f>IF($E51="","",$E51&amp;"-"&amp;W51)</f>
        <v>J-2-D</v>
      </c>
    </row>
    <row r="52" spans="3:28" ht="18" customHeight="1">
      <c r="E52" s="178" t="str">
        <f>IF($E$51="","",$E$51)</f>
        <v>J-2</v>
      </c>
      <c r="F52" s="124">
        <f t="shared" ref="F52:F93" si="15">IF(J52="",0,IF(AND(J51&lt;J52,J52=J53),F51+1,IF(J52&lt;J53,F51+1,F51)))</f>
        <v>0</v>
      </c>
      <c r="G52" s="124" t="str">
        <f t="shared" ref="G52:G93" si="16">IF(AND(F52=0,J52=""),"",IF(AND(F52=0,J52&gt;0),1,IF(F52=0,"",F52)))</f>
        <v/>
      </c>
      <c r="H52" s="124" t="str">
        <f t="shared" ref="H52:H93" si="17">IF($G52="","",IF(F51&lt;F52,$E52&amp;"-"&amp;$G52,""))</f>
        <v/>
      </c>
      <c r="I52" s="179">
        <v>18</v>
      </c>
      <c r="J52" s="180" t="str">
        <f>IF($E52="","",INDEX('3.サラリースケール'!$R$5:$BH$38,MATCH('7.グレード別年俸表の作成'!$E52,'3.サラリースケール'!$R$5:$R$38,0),MATCH('7.グレード別年俸表の作成'!$I52,'3.サラリースケール'!$R$5:$BH$5,0)))</f>
        <v/>
      </c>
      <c r="K52" s="181" t="str">
        <f t="shared" ref="K52:K93" si="18">IF($F52&lt;=1,"",IF($J51="",0,$J52-$J51))</f>
        <v/>
      </c>
      <c r="L52" s="182" t="str">
        <f>IF($J52="","",VLOOKUP($E52,'6.モデル年俸表の作成'!$C$6:$F$48,4,0))</f>
        <v/>
      </c>
      <c r="M52" s="183" t="str">
        <f>IF($G52="","",$M$51)</f>
        <v/>
      </c>
      <c r="N52" s="184" t="str">
        <f>IF($J52="","",ROUNDUP((J52*$M52),-1))</f>
        <v/>
      </c>
      <c r="O52" s="185" t="str">
        <f t="shared" ref="O52:O93" si="19">IF($J52="","",ROUNDDOWN($N52/($J52/$O$4*1.25),0))</f>
        <v/>
      </c>
      <c r="P52" s="186" t="str">
        <f>IF($J52="","",$J52+$L52+$N52)</f>
        <v/>
      </c>
      <c r="Q52" s="182" t="str">
        <f>IF($J52="","",$P52*12)</f>
        <v/>
      </c>
      <c r="R52" s="187" t="str">
        <f>IF($J52="","",IF('5.手当・賞与配分の設計'!$O$4=1,ROUNDUP((J52+$L52)*$R$5,-1),ROUNDUP(J52*$R$5,-1)))</f>
        <v/>
      </c>
      <c r="S52" s="188" t="str">
        <f>IF($J52="","",IF('5.手当・賞与配分の設計'!$O$4=1,ROUNDUP(($J52+$L52)*$U$4*$S$3,-1),ROUNDUP($J52*$U$4*$S$3,-1)))</f>
        <v/>
      </c>
      <c r="T52" s="189" t="str">
        <f>IF($J52="","",IF('5.手当・賞与配分の設計'!$O$4=1,ROUNDUP(($J52+$L52)*$U$4*$T$3,-1),ROUNDUP($J52*$U$4*$T$3,-1)))</f>
        <v/>
      </c>
      <c r="U52" s="189" t="str">
        <f>IF($J52="","",IF('5.手当・賞与配分の設計'!$O$4=1,ROUNDUP(($J52+$L52)*$U$4*$U$3,-1),ROUNDUP($J52*$U$4*$U$3,-1)))</f>
        <v/>
      </c>
      <c r="V52" s="189" t="str">
        <f>IF($J52="","",IF('5.手当・賞与配分の設計'!$O$4=1,ROUNDUP(($J52+$L52)*$U$4*$V$3,-1),ROUNDUP($J52*$U$4*$V$3,-1)))</f>
        <v/>
      </c>
      <c r="W52" s="190" t="str">
        <f>IF($J52="","",IF('5.手当・賞与配分の設計'!$O$4=1,ROUNDUP(($J52+$L52)*$U$4*$W$3,-1),ROUNDUP($J52*$U$4*$W$3,-1)))</f>
        <v/>
      </c>
      <c r="X52" s="191" t="str">
        <f>IF($J52="","",$Q52+$R52+S52)</f>
        <v/>
      </c>
      <c r="Y52" s="152" t="str">
        <f t="shared" ref="Y52:Y76" si="20">IF($J52="","",$Q52+$R52+T52)</f>
        <v/>
      </c>
      <c r="Z52" s="152" t="str">
        <f t="shared" ref="Z52:Z93" si="21">IF($J52="","",$Q52+$R52+U52)</f>
        <v/>
      </c>
      <c r="AA52" s="152" t="str">
        <f t="shared" ref="AA52:AA93" si="22">IF($J52="","",$Q52+$R52+V52)</f>
        <v/>
      </c>
      <c r="AB52" s="192" t="str">
        <f t="shared" ref="AB52:AB93" si="23">IF($J52="","",$Q52+$R52+W52)</f>
        <v/>
      </c>
    </row>
    <row r="53" spans="3:28" ht="18" customHeight="1">
      <c r="E53" s="193" t="str">
        <f t="shared" ref="E53:E93" si="24">IF($E$51="","",$E$51)</f>
        <v>J-2</v>
      </c>
      <c r="F53" s="124">
        <f t="shared" si="15"/>
        <v>1</v>
      </c>
      <c r="G53" s="124">
        <f t="shared" si="16"/>
        <v>1</v>
      </c>
      <c r="H53" s="124" t="str">
        <f t="shared" si="17"/>
        <v>J-2-1</v>
      </c>
      <c r="I53" s="179">
        <v>19</v>
      </c>
      <c r="J53" s="180">
        <f>IF($E53="","",INDEX('3.サラリースケール'!$R$5:$BH$38,MATCH('7.グレード別年俸表の作成'!$E53,'3.サラリースケール'!$R$5:$R$38,0),MATCH('7.グレード別年俸表の作成'!$I53,'3.サラリースケール'!$R$5:$BH$5,0)))</f>
        <v>199300</v>
      </c>
      <c r="K53" s="194" t="str">
        <f t="shared" si="18"/>
        <v/>
      </c>
      <c r="L53" s="195">
        <f>IF($J53="","",VLOOKUP($E53,'6.モデル年俸表の作成'!$C$6:$F$48,4,0))</f>
        <v>0</v>
      </c>
      <c r="M53" s="196">
        <f t="shared" ref="M53:M93" si="25">IF($G53="","",$M$51)</f>
        <v>0.1</v>
      </c>
      <c r="N53" s="197">
        <f t="shared" ref="N53:N93" si="26">IF($J53="","",ROUNDUP((J53*$M53),-1))</f>
        <v>19930</v>
      </c>
      <c r="O53" s="219">
        <f t="shared" si="19"/>
        <v>13</v>
      </c>
      <c r="P53" s="198">
        <f t="shared" ref="P53:P93" si="27">IF($J53="","",$J53+$L53+$N53)</f>
        <v>219230</v>
      </c>
      <c r="Q53" s="195">
        <f t="shared" ref="Q53:Q93" si="28">IF($J53="","",$P53*12)</f>
        <v>2630760</v>
      </c>
      <c r="R53" s="187">
        <f>IF($J53="","",IF('5.手当・賞与配分の設計'!$O$4=1,ROUNDUP((J53+$L53)*$R$5,-1),ROUNDUP(J53*$R$5,-1)))</f>
        <v>398600</v>
      </c>
      <c r="S53" s="199">
        <f>IF($J53="","",IF('5.手当・賞与配分の設計'!$O$4=1,ROUNDUP(($J53+$L53)*$U$4*$S$3,-1),ROUNDUP($J53*$U$4*$S$3,-1)))</f>
        <v>597900</v>
      </c>
      <c r="T53" s="198">
        <f>IF($J53="","",IF('5.手当・賞与配分の設計'!$O$4=1,ROUNDUP(($J53+$L53)*$U$4*$T$3,-1),ROUNDUP($J53*$U$4*$T$3,-1)))</f>
        <v>548080</v>
      </c>
      <c r="U53" s="198">
        <f>IF($J53="","",IF('5.手当・賞与配分の設計'!$O$4=1,ROUNDUP(($J53+$L53)*$U$4*$U$3,-1),ROUNDUP($J53*$U$4*$U$3,-1)))</f>
        <v>498250</v>
      </c>
      <c r="V53" s="198">
        <f>IF($J53="","",IF('5.手当・賞与配分の設計'!$O$4=1,ROUNDUP(($J53+$L53)*$U$4*$V$3,-1),ROUNDUP($J53*$U$4*$V$3,-1)))</f>
        <v>448430</v>
      </c>
      <c r="W53" s="200">
        <f>IF($J53="","",IF('5.手当・賞与配分の設計'!$O$4=1,ROUNDUP(($J53+$L53)*$U$4*$W$3,-1),ROUNDUP($J53*$U$4*$W$3,-1)))</f>
        <v>398600</v>
      </c>
      <c r="X53" s="128">
        <f t="shared" ref="X53:X93" si="29">IF($J53="","",$Q53+$R53+S53)</f>
        <v>3627260</v>
      </c>
      <c r="Y53" s="88">
        <f t="shared" si="20"/>
        <v>3577440</v>
      </c>
      <c r="Z53" s="88">
        <f t="shared" si="21"/>
        <v>3527610</v>
      </c>
      <c r="AA53" s="88">
        <f t="shared" si="22"/>
        <v>3477790</v>
      </c>
      <c r="AB53" s="201">
        <f t="shared" si="23"/>
        <v>3427960</v>
      </c>
    </row>
    <row r="54" spans="3:28" ht="18" customHeight="1">
      <c r="E54" s="193" t="str">
        <f t="shared" si="24"/>
        <v>J-2</v>
      </c>
      <c r="F54" s="124">
        <f t="shared" si="15"/>
        <v>2</v>
      </c>
      <c r="G54" s="124">
        <f t="shared" si="16"/>
        <v>2</v>
      </c>
      <c r="H54" s="124" t="str">
        <f t="shared" si="17"/>
        <v>J-2-2</v>
      </c>
      <c r="I54" s="179">
        <v>20</v>
      </c>
      <c r="J54" s="150">
        <f>IF($E54="","",INDEX('3.サラリースケール'!$R$5:$BH$38,MATCH('7.グレード別年俸表の作成'!$E54,'3.サラリースケール'!$R$5:$R$38,0),MATCH('7.グレード別年俸表の作成'!$I54,'3.サラリースケール'!$R$5:$BH$5,0)))</f>
        <v>205600</v>
      </c>
      <c r="K54" s="194">
        <f t="shared" si="18"/>
        <v>6300</v>
      </c>
      <c r="L54" s="195">
        <f>IF($J54="","",VLOOKUP($E54,'6.モデル年俸表の作成'!$C$6:$F$48,4,0))</f>
        <v>0</v>
      </c>
      <c r="M54" s="196">
        <f t="shared" si="25"/>
        <v>0.1</v>
      </c>
      <c r="N54" s="197">
        <f t="shared" si="26"/>
        <v>20560</v>
      </c>
      <c r="O54" s="219">
        <f t="shared" si="19"/>
        <v>13</v>
      </c>
      <c r="P54" s="198">
        <f t="shared" si="27"/>
        <v>226160</v>
      </c>
      <c r="Q54" s="195">
        <f t="shared" si="28"/>
        <v>2713920</v>
      </c>
      <c r="R54" s="187">
        <f>IF($J54="","",IF('5.手当・賞与配分の設計'!$O$4=1,ROUNDUP((J54+$L54)*$R$5,-1),ROUNDUP(J54*$R$5,-1)))</f>
        <v>411200</v>
      </c>
      <c r="S54" s="199">
        <f>IF($J54="","",IF('5.手当・賞与配分の設計'!$O$4=1,ROUNDUP(($J54+$L54)*$U$4*$S$3,-1),ROUNDUP($J54*$U$4*$S$3,-1)))</f>
        <v>616800</v>
      </c>
      <c r="T54" s="198">
        <f>IF($J54="","",IF('5.手当・賞与配分の設計'!$O$4=1,ROUNDUP(($J54+$L54)*$U$4*$T$3,-1),ROUNDUP($J54*$U$4*$T$3,-1)))</f>
        <v>565400</v>
      </c>
      <c r="U54" s="198">
        <f>IF($J54="","",IF('5.手当・賞与配分の設計'!$O$4=1,ROUNDUP(($J54+$L54)*$U$4*$U$3,-1),ROUNDUP($J54*$U$4*$U$3,-1)))</f>
        <v>514000</v>
      </c>
      <c r="V54" s="198">
        <f>IF($J54="","",IF('5.手当・賞与配分の設計'!$O$4=1,ROUNDUP(($J54+$L54)*$U$4*$V$3,-1),ROUNDUP($J54*$U$4*$V$3,-1)))</f>
        <v>462600</v>
      </c>
      <c r="W54" s="200">
        <f>IF($J54="","",IF('5.手当・賞与配分の設計'!$O$4=1,ROUNDUP(($J54+$L54)*$U$4*$W$3,-1),ROUNDUP($J54*$U$4*$W$3,-1)))</f>
        <v>411200</v>
      </c>
      <c r="X54" s="128">
        <f t="shared" si="29"/>
        <v>3741920</v>
      </c>
      <c r="Y54" s="88">
        <f t="shared" si="20"/>
        <v>3690520</v>
      </c>
      <c r="Z54" s="88">
        <f t="shared" si="21"/>
        <v>3639120</v>
      </c>
      <c r="AA54" s="88">
        <f t="shared" si="22"/>
        <v>3587720</v>
      </c>
      <c r="AB54" s="201">
        <f t="shared" si="23"/>
        <v>3536320</v>
      </c>
    </row>
    <row r="55" spans="3:28" ht="18" customHeight="1">
      <c r="E55" s="193" t="str">
        <f t="shared" si="24"/>
        <v>J-2</v>
      </c>
      <c r="F55" s="124">
        <f t="shared" si="15"/>
        <v>3</v>
      </c>
      <c r="G55" s="124">
        <f t="shared" si="16"/>
        <v>3</v>
      </c>
      <c r="H55" s="124" t="str">
        <f t="shared" si="17"/>
        <v>J-2-3</v>
      </c>
      <c r="I55" s="179">
        <v>21</v>
      </c>
      <c r="J55" s="150">
        <f>IF($E55="","",INDEX('3.サラリースケール'!$R$5:$BH$38,MATCH('7.グレード別年俸表の作成'!$E55,'3.サラリースケール'!$R$5:$R$38,0),MATCH('7.グレード別年俸表の作成'!$I55,'3.サラリースケール'!$R$5:$BH$5,0)))</f>
        <v>211900</v>
      </c>
      <c r="K55" s="194">
        <f t="shared" si="18"/>
        <v>6300</v>
      </c>
      <c r="L55" s="195">
        <f>IF($J55="","",VLOOKUP($E55,'6.モデル年俸表の作成'!$C$6:$F$48,4,0))</f>
        <v>0</v>
      </c>
      <c r="M55" s="196">
        <f t="shared" si="25"/>
        <v>0.1</v>
      </c>
      <c r="N55" s="197">
        <f t="shared" si="26"/>
        <v>21190</v>
      </c>
      <c r="O55" s="219">
        <f t="shared" si="19"/>
        <v>13</v>
      </c>
      <c r="P55" s="198">
        <f t="shared" si="27"/>
        <v>233090</v>
      </c>
      <c r="Q55" s="195">
        <f t="shared" si="28"/>
        <v>2797080</v>
      </c>
      <c r="R55" s="187">
        <f>IF($J55="","",IF('5.手当・賞与配分の設計'!$O$4=1,ROUNDUP((J55+$L55)*$R$5,-1),ROUNDUP(J55*$R$5,-1)))</f>
        <v>423800</v>
      </c>
      <c r="S55" s="202">
        <f>IF($J55="","",IF('5.手当・賞与配分の設計'!$O$4=1,ROUNDUP(($J55+$L55)*$U$4*$S$3,-1),ROUNDUP($J55*$U$4*$S$3,-1)))</f>
        <v>635700</v>
      </c>
      <c r="T55" s="186">
        <f>IF($J55="","",IF('5.手当・賞与配分の設計'!$O$4=1,ROUNDUP(($J55+$L55)*$U$4*$T$3,-1),ROUNDUP($J55*$U$4*$T$3,-1)))</f>
        <v>582730</v>
      </c>
      <c r="U55" s="186">
        <f>IF($J55="","",IF('5.手当・賞与配分の設計'!$O$4=1,ROUNDUP(($J55+$L55)*$U$4*$U$3,-1),ROUNDUP($J55*$U$4*$U$3,-1)))</f>
        <v>529750</v>
      </c>
      <c r="V55" s="186">
        <f>IF($J55="","",IF('5.手当・賞与配分の設計'!$O$4=1,ROUNDUP(($J55+$L55)*$U$4*$V$3,-1),ROUNDUP($J55*$U$4*$V$3,-1)))</f>
        <v>476780</v>
      </c>
      <c r="W55" s="203">
        <f>IF($J55="","",IF('5.手当・賞与配分の設計'!$O$4=1,ROUNDUP(($J55+$L55)*$U$4*$W$3,-1),ROUNDUP($J55*$U$4*$W$3,-1)))</f>
        <v>423800</v>
      </c>
      <c r="X55" s="128">
        <f t="shared" si="29"/>
        <v>3856580</v>
      </c>
      <c r="Y55" s="88">
        <f t="shared" si="20"/>
        <v>3803610</v>
      </c>
      <c r="Z55" s="88">
        <f t="shared" si="21"/>
        <v>3750630</v>
      </c>
      <c r="AA55" s="88">
        <f t="shared" si="22"/>
        <v>3697660</v>
      </c>
      <c r="AB55" s="201">
        <f t="shared" si="23"/>
        <v>3644680</v>
      </c>
    </row>
    <row r="56" spans="3:28" ht="18" customHeight="1">
      <c r="E56" s="193" t="str">
        <f t="shared" si="24"/>
        <v>J-2</v>
      </c>
      <c r="F56" s="124">
        <f t="shared" si="15"/>
        <v>4</v>
      </c>
      <c r="G56" s="124">
        <f t="shared" si="16"/>
        <v>4</v>
      </c>
      <c r="H56" s="124" t="str">
        <f t="shared" si="17"/>
        <v>J-2-4</v>
      </c>
      <c r="I56" s="179">
        <v>22</v>
      </c>
      <c r="J56" s="150">
        <f>IF($E56="","",INDEX('3.サラリースケール'!$R$5:$BH$38,MATCH('7.グレード別年俸表の作成'!$E56,'3.サラリースケール'!$R$5:$R$38,0),MATCH('7.グレード別年俸表の作成'!$I56,'3.サラリースケール'!$R$5:$BH$5,0)))</f>
        <v>218200</v>
      </c>
      <c r="K56" s="194">
        <f t="shared" si="18"/>
        <v>6300</v>
      </c>
      <c r="L56" s="195">
        <f>IF($J56="","",VLOOKUP($E56,'6.モデル年俸表の作成'!$C$6:$F$48,4,0))</f>
        <v>0</v>
      </c>
      <c r="M56" s="196">
        <f t="shared" si="25"/>
        <v>0.1</v>
      </c>
      <c r="N56" s="197">
        <f t="shared" si="26"/>
        <v>21820</v>
      </c>
      <c r="O56" s="219">
        <f t="shared" si="19"/>
        <v>13</v>
      </c>
      <c r="P56" s="198">
        <f t="shared" si="27"/>
        <v>240020</v>
      </c>
      <c r="Q56" s="195">
        <f t="shared" si="28"/>
        <v>2880240</v>
      </c>
      <c r="R56" s="187">
        <f>IF($J56="","",IF('5.手当・賞与配分の設計'!$O$4=1,ROUNDUP((J56+$L56)*$R$5,-1),ROUNDUP(J56*$R$5,-1)))</f>
        <v>436400</v>
      </c>
      <c r="S56" s="202">
        <f>IF($J56="","",IF('5.手当・賞与配分の設計'!$O$4=1,ROUNDUP(($J56+$L56)*$U$4*$S$3,-1),ROUNDUP($J56*$U$4*$S$3,-1)))</f>
        <v>654600</v>
      </c>
      <c r="T56" s="186">
        <f>IF($J56="","",IF('5.手当・賞与配分の設計'!$O$4=1,ROUNDUP(($J56+$L56)*$U$4*$T$3,-1),ROUNDUP($J56*$U$4*$T$3,-1)))</f>
        <v>600050</v>
      </c>
      <c r="U56" s="186">
        <f>IF($J56="","",IF('5.手当・賞与配分の設計'!$O$4=1,ROUNDUP(($J56+$L56)*$U$4*$U$3,-1),ROUNDUP($J56*$U$4*$U$3,-1)))</f>
        <v>545500</v>
      </c>
      <c r="V56" s="186">
        <f>IF($J56="","",IF('5.手当・賞与配分の設計'!$O$4=1,ROUNDUP(($J56+$L56)*$U$4*$V$3,-1),ROUNDUP($J56*$U$4*$V$3,-1)))</f>
        <v>490950</v>
      </c>
      <c r="W56" s="203">
        <f>IF($J56="","",IF('5.手当・賞与配分の設計'!$O$4=1,ROUNDUP(($J56+$L56)*$U$4*$W$3,-1),ROUNDUP($J56*$U$4*$W$3,-1)))</f>
        <v>436400</v>
      </c>
      <c r="X56" s="128">
        <f t="shared" si="29"/>
        <v>3971240</v>
      </c>
      <c r="Y56" s="88">
        <f t="shared" si="20"/>
        <v>3916690</v>
      </c>
      <c r="Z56" s="88">
        <f t="shared" si="21"/>
        <v>3862140</v>
      </c>
      <c r="AA56" s="88">
        <f t="shared" si="22"/>
        <v>3807590</v>
      </c>
      <c r="AB56" s="201">
        <f t="shared" si="23"/>
        <v>3753040</v>
      </c>
    </row>
    <row r="57" spans="3:28" ht="18" customHeight="1">
      <c r="E57" s="193" t="str">
        <f t="shared" si="24"/>
        <v>J-2</v>
      </c>
      <c r="F57" s="124">
        <f t="shared" si="15"/>
        <v>5</v>
      </c>
      <c r="G57" s="124">
        <f t="shared" si="16"/>
        <v>5</v>
      </c>
      <c r="H57" s="124" t="str">
        <f t="shared" si="17"/>
        <v>J-2-5</v>
      </c>
      <c r="I57" s="179">
        <v>23</v>
      </c>
      <c r="J57" s="150">
        <f>IF($E57="","",INDEX('3.サラリースケール'!$R$5:$BH$38,MATCH('7.グレード別年俸表の作成'!$E57,'3.サラリースケール'!$R$5:$R$38,0),MATCH('7.グレード別年俸表の作成'!$I57,'3.サラリースケール'!$R$5:$BH$5,0)))</f>
        <v>224500</v>
      </c>
      <c r="K57" s="194">
        <f t="shared" si="18"/>
        <v>6300</v>
      </c>
      <c r="L57" s="195">
        <f>IF($J57="","",VLOOKUP($E57,'6.モデル年俸表の作成'!$C$6:$F$48,4,0))</f>
        <v>0</v>
      </c>
      <c r="M57" s="196">
        <f t="shared" si="25"/>
        <v>0.1</v>
      </c>
      <c r="N57" s="197">
        <f t="shared" si="26"/>
        <v>22450</v>
      </c>
      <c r="O57" s="219">
        <f t="shared" si="19"/>
        <v>13</v>
      </c>
      <c r="P57" s="198">
        <f t="shared" si="27"/>
        <v>246950</v>
      </c>
      <c r="Q57" s="195">
        <f t="shared" si="28"/>
        <v>2963400</v>
      </c>
      <c r="R57" s="187">
        <f>IF($J57="","",IF('5.手当・賞与配分の設計'!$O$4=1,ROUNDUP((J57+$L57)*$R$5,-1),ROUNDUP(J57*$R$5,-1)))</f>
        <v>449000</v>
      </c>
      <c r="S57" s="202">
        <f>IF($J57="","",IF('5.手当・賞与配分の設計'!$O$4=1,ROUNDUP(($J57+$L57)*$U$4*$S$3,-1),ROUNDUP($J57*$U$4*$S$3,-1)))</f>
        <v>673500</v>
      </c>
      <c r="T57" s="186">
        <f>IF($J57="","",IF('5.手当・賞与配分の設計'!$O$4=1,ROUNDUP(($J57+$L57)*$U$4*$T$3,-1),ROUNDUP($J57*$U$4*$T$3,-1)))</f>
        <v>617380</v>
      </c>
      <c r="U57" s="186">
        <f>IF($J57="","",IF('5.手当・賞与配分の設計'!$O$4=1,ROUNDUP(($J57+$L57)*$U$4*$U$3,-1),ROUNDUP($J57*$U$4*$U$3,-1)))</f>
        <v>561250</v>
      </c>
      <c r="V57" s="186">
        <f>IF($J57="","",IF('5.手当・賞与配分の設計'!$O$4=1,ROUNDUP(($J57+$L57)*$U$4*$V$3,-1),ROUNDUP($J57*$U$4*$V$3,-1)))</f>
        <v>505130</v>
      </c>
      <c r="W57" s="203">
        <f>IF($J57="","",IF('5.手当・賞与配分の設計'!$O$4=1,ROUNDUP(($J57+$L57)*$U$4*$W$3,-1),ROUNDUP($J57*$U$4*$W$3,-1)))</f>
        <v>449000</v>
      </c>
      <c r="X57" s="128">
        <f t="shared" si="29"/>
        <v>4085900</v>
      </c>
      <c r="Y57" s="88">
        <f t="shared" si="20"/>
        <v>4029780</v>
      </c>
      <c r="Z57" s="88">
        <f t="shared" si="21"/>
        <v>3973650</v>
      </c>
      <c r="AA57" s="88">
        <f t="shared" si="22"/>
        <v>3917530</v>
      </c>
      <c r="AB57" s="201">
        <f t="shared" si="23"/>
        <v>3861400</v>
      </c>
    </row>
    <row r="58" spans="3:28" ht="18" customHeight="1">
      <c r="E58" s="193" t="str">
        <f t="shared" si="24"/>
        <v>J-2</v>
      </c>
      <c r="F58" s="124">
        <f t="shared" si="15"/>
        <v>6</v>
      </c>
      <c r="G58" s="124">
        <f t="shared" si="16"/>
        <v>6</v>
      </c>
      <c r="H58" s="124" t="str">
        <f t="shared" si="17"/>
        <v>J-2-6</v>
      </c>
      <c r="I58" s="179">
        <v>24</v>
      </c>
      <c r="J58" s="150">
        <f>IF($E58="","",INDEX('3.サラリースケール'!$R$5:$BH$38,MATCH('7.グレード別年俸表の作成'!$E58,'3.サラリースケール'!$R$5:$R$38,0),MATCH('7.グレード別年俸表の作成'!$I58,'3.サラリースケール'!$R$5:$BH$5,0)))</f>
        <v>230800</v>
      </c>
      <c r="K58" s="194">
        <f t="shared" si="18"/>
        <v>6300</v>
      </c>
      <c r="L58" s="195">
        <f>IF($J58="","",VLOOKUP($E58,'6.モデル年俸表の作成'!$C$6:$F$48,4,0))</f>
        <v>0</v>
      </c>
      <c r="M58" s="196">
        <f t="shared" si="25"/>
        <v>0.1</v>
      </c>
      <c r="N58" s="197">
        <f t="shared" si="26"/>
        <v>23080</v>
      </c>
      <c r="O58" s="219">
        <f t="shared" si="19"/>
        <v>13</v>
      </c>
      <c r="P58" s="198">
        <f t="shared" si="27"/>
        <v>253880</v>
      </c>
      <c r="Q58" s="195">
        <f t="shared" si="28"/>
        <v>3046560</v>
      </c>
      <c r="R58" s="187">
        <f>IF($J58="","",IF('5.手当・賞与配分の設計'!$O$4=1,ROUNDUP((J58+$L58)*$R$5,-1),ROUNDUP(J58*$R$5,-1)))</f>
        <v>461600</v>
      </c>
      <c r="S58" s="202">
        <f>IF($J58="","",IF('5.手当・賞与配分の設計'!$O$4=1,ROUNDUP(($J58+$L58)*$U$4*$S$3,-1),ROUNDUP($J58*$U$4*$S$3,-1)))</f>
        <v>692400</v>
      </c>
      <c r="T58" s="186">
        <f>IF($J58="","",IF('5.手当・賞与配分の設計'!$O$4=1,ROUNDUP(($J58+$L58)*$U$4*$T$3,-1),ROUNDUP($J58*$U$4*$T$3,-1)))</f>
        <v>634700</v>
      </c>
      <c r="U58" s="186">
        <f>IF($J58="","",IF('5.手当・賞与配分の設計'!$O$4=1,ROUNDUP(($J58+$L58)*$U$4*$U$3,-1),ROUNDUP($J58*$U$4*$U$3,-1)))</f>
        <v>577000</v>
      </c>
      <c r="V58" s="186">
        <f>IF($J58="","",IF('5.手当・賞与配分の設計'!$O$4=1,ROUNDUP(($J58+$L58)*$U$4*$V$3,-1),ROUNDUP($J58*$U$4*$V$3,-1)))</f>
        <v>519300</v>
      </c>
      <c r="W58" s="203">
        <f>IF($J58="","",IF('5.手当・賞与配分の設計'!$O$4=1,ROUNDUP(($J58+$L58)*$U$4*$W$3,-1),ROUNDUP($J58*$U$4*$W$3,-1)))</f>
        <v>461600</v>
      </c>
      <c r="X58" s="128">
        <f t="shared" si="29"/>
        <v>4200560</v>
      </c>
      <c r="Y58" s="88">
        <f t="shared" si="20"/>
        <v>4142860</v>
      </c>
      <c r="Z58" s="88">
        <f t="shared" si="21"/>
        <v>4085160</v>
      </c>
      <c r="AA58" s="88">
        <f t="shared" si="22"/>
        <v>4027460</v>
      </c>
      <c r="AB58" s="201">
        <f t="shared" si="23"/>
        <v>3969760</v>
      </c>
    </row>
    <row r="59" spans="3:28" ht="18" customHeight="1">
      <c r="E59" s="193" t="str">
        <f t="shared" si="24"/>
        <v>J-2</v>
      </c>
      <c r="F59" s="124">
        <f t="shared" si="15"/>
        <v>7</v>
      </c>
      <c r="G59" s="124">
        <f t="shared" si="16"/>
        <v>7</v>
      </c>
      <c r="H59" s="124" t="str">
        <f t="shared" si="17"/>
        <v>J-2-7</v>
      </c>
      <c r="I59" s="179">
        <v>25</v>
      </c>
      <c r="J59" s="150">
        <f>IF($E59="","",INDEX('3.サラリースケール'!$R$5:$BH$38,MATCH('7.グレード別年俸表の作成'!$E59,'3.サラリースケール'!$R$5:$R$38,0),MATCH('7.グレード別年俸表の作成'!$I59,'3.サラリースケール'!$R$5:$BH$5,0)))</f>
        <v>237100</v>
      </c>
      <c r="K59" s="194">
        <f t="shared" si="18"/>
        <v>6300</v>
      </c>
      <c r="L59" s="195">
        <f>IF($J59="","",VLOOKUP($E59,'6.モデル年俸表の作成'!$C$6:$F$48,4,0))</f>
        <v>0</v>
      </c>
      <c r="M59" s="196">
        <f t="shared" si="25"/>
        <v>0.1</v>
      </c>
      <c r="N59" s="197">
        <f t="shared" si="26"/>
        <v>23710</v>
      </c>
      <c r="O59" s="219">
        <f t="shared" si="19"/>
        <v>13</v>
      </c>
      <c r="P59" s="198">
        <f t="shared" si="27"/>
        <v>260810</v>
      </c>
      <c r="Q59" s="195">
        <f t="shared" si="28"/>
        <v>3129720</v>
      </c>
      <c r="R59" s="187">
        <f>IF($J59="","",IF('5.手当・賞与配分の設計'!$O$4=1,ROUNDUP((J59+$L59)*$R$5,-1),ROUNDUP(J59*$R$5,-1)))</f>
        <v>474200</v>
      </c>
      <c r="S59" s="202">
        <f>IF($J59="","",IF('5.手当・賞与配分の設計'!$O$4=1,ROUNDUP(($J59+$L59)*$U$4*$S$3,-1),ROUNDUP($J59*$U$4*$S$3,-1)))</f>
        <v>711300</v>
      </c>
      <c r="T59" s="186">
        <f>IF($J59="","",IF('5.手当・賞与配分の設計'!$O$4=1,ROUNDUP(($J59+$L59)*$U$4*$T$3,-1),ROUNDUP($J59*$U$4*$T$3,-1)))</f>
        <v>652030</v>
      </c>
      <c r="U59" s="186">
        <f>IF($J59="","",IF('5.手当・賞与配分の設計'!$O$4=1,ROUNDUP(($J59+$L59)*$U$4*$U$3,-1),ROUNDUP($J59*$U$4*$U$3,-1)))</f>
        <v>592750</v>
      </c>
      <c r="V59" s="186">
        <f>IF($J59="","",IF('5.手当・賞与配分の設計'!$O$4=1,ROUNDUP(($J59+$L59)*$U$4*$V$3,-1),ROUNDUP($J59*$U$4*$V$3,-1)))</f>
        <v>533480</v>
      </c>
      <c r="W59" s="203">
        <f>IF($J59="","",IF('5.手当・賞与配分の設計'!$O$4=1,ROUNDUP(($J59+$L59)*$U$4*$W$3,-1),ROUNDUP($J59*$U$4*$W$3,-1)))</f>
        <v>474200</v>
      </c>
      <c r="X59" s="128">
        <f t="shared" si="29"/>
        <v>4315220</v>
      </c>
      <c r="Y59" s="88">
        <f t="shared" si="20"/>
        <v>4255950</v>
      </c>
      <c r="Z59" s="88">
        <f t="shared" si="21"/>
        <v>4196670</v>
      </c>
      <c r="AA59" s="88">
        <f t="shared" si="22"/>
        <v>4137400</v>
      </c>
      <c r="AB59" s="201">
        <f t="shared" si="23"/>
        <v>4078120</v>
      </c>
    </row>
    <row r="60" spans="3:28" ht="18" customHeight="1">
      <c r="E60" s="193" t="str">
        <f t="shared" si="24"/>
        <v>J-2</v>
      </c>
      <c r="F60" s="124">
        <f t="shared" si="15"/>
        <v>8</v>
      </c>
      <c r="G60" s="124">
        <f t="shared" si="16"/>
        <v>8</v>
      </c>
      <c r="H60" s="124" t="str">
        <f t="shared" si="17"/>
        <v>J-2-8</v>
      </c>
      <c r="I60" s="179">
        <v>26</v>
      </c>
      <c r="J60" s="150">
        <f>IF($E60="","",INDEX('3.サラリースケール'!$R$5:$BH$38,MATCH('7.グレード別年俸表の作成'!$E60,'3.サラリースケール'!$R$5:$R$38,0),MATCH('7.グレード別年俸表の作成'!$I60,'3.サラリースケール'!$R$5:$BH$5,0)))</f>
        <v>243400</v>
      </c>
      <c r="K60" s="194">
        <f t="shared" si="18"/>
        <v>6300</v>
      </c>
      <c r="L60" s="195">
        <f>IF($J60="","",VLOOKUP($E60,'6.モデル年俸表の作成'!$C$6:$F$48,4,0))</f>
        <v>0</v>
      </c>
      <c r="M60" s="196">
        <f t="shared" si="25"/>
        <v>0.1</v>
      </c>
      <c r="N60" s="197">
        <f t="shared" si="26"/>
        <v>24340</v>
      </c>
      <c r="O60" s="219">
        <f t="shared" si="19"/>
        <v>13</v>
      </c>
      <c r="P60" s="198">
        <f t="shared" si="27"/>
        <v>267740</v>
      </c>
      <c r="Q60" s="195">
        <f t="shared" si="28"/>
        <v>3212880</v>
      </c>
      <c r="R60" s="187">
        <f>IF($J60="","",IF('5.手当・賞与配分の設計'!$O$4=1,ROUNDUP((J60+$L60)*$R$5,-1),ROUNDUP(J60*$R$5,-1)))</f>
        <v>486800</v>
      </c>
      <c r="S60" s="202">
        <f>IF($J60="","",IF('5.手当・賞与配分の設計'!$O$4=1,ROUNDUP(($J60+$L60)*$U$4*$S$3,-1),ROUNDUP($J60*$U$4*$S$3,-1)))</f>
        <v>730200</v>
      </c>
      <c r="T60" s="186">
        <f>IF($J60="","",IF('5.手当・賞与配分の設計'!$O$4=1,ROUNDUP(($J60+$L60)*$U$4*$T$3,-1),ROUNDUP($J60*$U$4*$T$3,-1)))</f>
        <v>669350</v>
      </c>
      <c r="U60" s="186">
        <f>IF($J60="","",IF('5.手当・賞与配分の設計'!$O$4=1,ROUNDUP(($J60+$L60)*$U$4*$U$3,-1),ROUNDUP($J60*$U$4*$U$3,-1)))</f>
        <v>608500</v>
      </c>
      <c r="V60" s="186">
        <f>IF($J60="","",IF('5.手当・賞与配分の設計'!$O$4=1,ROUNDUP(($J60+$L60)*$U$4*$V$3,-1),ROUNDUP($J60*$U$4*$V$3,-1)))</f>
        <v>547650</v>
      </c>
      <c r="W60" s="203">
        <f>IF($J60="","",IF('5.手当・賞与配分の設計'!$O$4=1,ROUNDUP(($J60+$L60)*$U$4*$W$3,-1),ROUNDUP($J60*$U$4*$W$3,-1)))</f>
        <v>486800</v>
      </c>
      <c r="X60" s="128">
        <f t="shared" si="29"/>
        <v>4429880</v>
      </c>
      <c r="Y60" s="88">
        <f t="shared" si="20"/>
        <v>4369030</v>
      </c>
      <c r="Z60" s="88">
        <f t="shared" si="21"/>
        <v>4308180</v>
      </c>
      <c r="AA60" s="88">
        <f t="shared" si="22"/>
        <v>4247330</v>
      </c>
      <c r="AB60" s="201">
        <f t="shared" si="23"/>
        <v>4186480</v>
      </c>
    </row>
    <row r="61" spans="3:28" ht="18" customHeight="1">
      <c r="E61" s="193" t="str">
        <f t="shared" si="24"/>
        <v>J-2</v>
      </c>
      <c r="F61" s="124">
        <f t="shared" si="15"/>
        <v>9</v>
      </c>
      <c r="G61" s="124">
        <f t="shared" si="16"/>
        <v>9</v>
      </c>
      <c r="H61" s="124" t="str">
        <f t="shared" si="17"/>
        <v>J-2-9</v>
      </c>
      <c r="I61" s="179">
        <v>27</v>
      </c>
      <c r="J61" s="150">
        <f>IF($E61="","",INDEX('3.サラリースケール'!$R$5:$BH$38,MATCH('7.グレード別年俸表の作成'!$E61,'3.サラリースケール'!$R$5:$R$38,0),MATCH('7.グレード別年俸表の作成'!$I61,'3.サラリースケール'!$R$5:$BH$5,0)))</f>
        <v>249700</v>
      </c>
      <c r="K61" s="194">
        <f t="shared" si="18"/>
        <v>6300</v>
      </c>
      <c r="L61" s="195">
        <f>IF($J61="","",VLOOKUP($E61,'6.モデル年俸表の作成'!$C$6:$F$48,4,0))</f>
        <v>0</v>
      </c>
      <c r="M61" s="196">
        <f t="shared" si="25"/>
        <v>0.1</v>
      </c>
      <c r="N61" s="197">
        <f t="shared" si="26"/>
        <v>24970</v>
      </c>
      <c r="O61" s="219">
        <f t="shared" si="19"/>
        <v>13</v>
      </c>
      <c r="P61" s="198">
        <f t="shared" si="27"/>
        <v>274670</v>
      </c>
      <c r="Q61" s="195">
        <f t="shared" si="28"/>
        <v>3296040</v>
      </c>
      <c r="R61" s="187">
        <f>IF($J61="","",IF('5.手当・賞与配分の設計'!$O$4=1,ROUNDUP((J61+$L61)*$R$5,-1),ROUNDUP(J61*$R$5,-1)))</f>
        <v>499400</v>
      </c>
      <c r="S61" s="202">
        <f>IF($J61="","",IF('5.手当・賞与配分の設計'!$O$4=1,ROUNDUP(($J61+$L61)*$U$4*$S$3,-1),ROUNDUP($J61*$U$4*$S$3,-1)))</f>
        <v>749100</v>
      </c>
      <c r="T61" s="186">
        <f>IF($J61="","",IF('5.手当・賞与配分の設計'!$O$4=1,ROUNDUP(($J61+$L61)*$U$4*$T$3,-1),ROUNDUP($J61*$U$4*$T$3,-1)))</f>
        <v>686680</v>
      </c>
      <c r="U61" s="186">
        <f>IF($J61="","",IF('5.手当・賞与配分の設計'!$O$4=1,ROUNDUP(($J61+$L61)*$U$4*$U$3,-1),ROUNDUP($J61*$U$4*$U$3,-1)))</f>
        <v>624250</v>
      </c>
      <c r="V61" s="186">
        <f>IF($J61="","",IF('5.手当・賞与配分の設計'!$O$4=1,ROUNDUP(($J61+$L61)*$U$4*$V$3,-1),ROUNDUP($J61*$U$4*$V$3,-1)))</f>
        <v>561830</v>
      </c>
      <c r="W61" s="203">
        <f>IF($J61="","",IF('5.手当・賞与配分の設計'!$O$4=1,ROUNDUP(($J61+$L61)*$U$4*$W$3,-1),ROUNDUP($J61*$U$4*$W$3,-1)))</f>
        <v>499400</v>
      </c>
      <c r="X61" s="128">
        <f t="shared" si="29"/>
        <v>4544540</v>
      </c>
      <c r="Y61" s="88">
        <f t="shared" si="20"/>
        <v>4482120</v>
      </c>
      <c r="Z61" s="88">
        <f t="shared" si="21"/>
        <v>4419690</v>
      </c>
      <c r="AA61" s="88">
        <f t="shared" si="22"/>
        <v>4357270</v>
      </c>
      <c r="AB61" s="201">
        <f t="shared" si="23"/>
        <v>4294840</v>
      </c>
    </row>
    <row r="62" spans="3:28" ht="18" customHeight="1">
      <c r="E62" s="193" t="str">
        <f t="shared" si="24"/>
        <v>J-2</v>
      </c>
      <c r="F62" s="124">
        <f t="shared" si="15"/>
        <v>10</v>
      </c>
      <c r="G62" s="124">
        <f t="shared" si="16"/>
        <v>10</v>
      </c>
      <c r="H62" s="124" t="str">
        <f t="shared" si="17"/>
        <v>J-2-10</v>
      </c>
      <c r="I62" s="179">
        <v>28</v>
      </c>
      <c r="J62" s="150">
        <f>IF($E62="","",INDEX('3.サラリースケール'!$R$5:$BH$38,MATCH('7.グレード別年俸表の作成'!$E62,'3.サラリースケール'!$R$5:$R$38,0),MATCH('7.グレード別年俸表の作成'!$I62,'3.サラリースケール'!$R$5:$BH$5,0)))</f>
        <v>256000</v>
      </c>
      <c r="K62" s="194">
        <f t="shared" si="18"/>
        <v>6300</v>
      </c>
      <c r="L62" s="195">
        <f>IF($J62="","",VLOOKUP($E62,'6.モデル年俸表の作成'!$C$6:$F$48,4,0))</f>
        <v>0</v>
      </c>
      <c r="M62" s="196">
        <f t="shared" si="25"/>
        <v>0.1</v>
      </c>
      <c r="N62" s="197">
        <f t="shared" si="26"/>
        <v>25600</v>
      </c>
      <c r="O62" s="219">
        <f t="shared" si="19"/>
        <v>13</v>
      </c>
      <c r="P62" s="198">
        <f t="shared" si="27"/>
        <v>281600</v>
      </c>
      <c r="Q62" s="195">
        <f t="shared" si="28"/>
        <v>3379200</v>
      </c>
      <c r="R62" s="187">
        <f>IF($J62="","",IF('5.手当・賞与配分の設計'!$O$4=1,ROUNDUP((J62+$L62)*$R$5,-1),ROUNDUP(J62*$R$5,-1)))</f>
        <v>512000</v>
      </c>
      <c r="S62" s="202">
        <f>IF($J62="","",IF('5.手当・賞与配分の設計'!$O$4=1,ROUNDUP(($J62+$L62)*$U$4*$S$3,-1),ROUNDUP($J62*$U$4*$S$3,-1)))</f>
        <v>768000</v>
      </c>
      <c r="T62" s="186">
        <f>IF($J62="","",IF('5.手当・賞与配分の設計'!$O$4=1,ROUNDUP(($J62+$L62)*$U$4*$T$3,-1),ROUNDUP($J62*$U$4*$T$3,-1)))</f>
        <v>704000</v>
      </c>
      <c r="U62" s="186">
        <f>IF($J62="","",IF('5.手当・賞与配分の設計'!$O$4=1,ROUNDUP(($J62+$L62)*$U$4*$U$3,-1),ROUNDUP($J62*$U$4*$U$3,-1)))</f>
        <v>640000</v>
      </c>
      <c r="V62" s="186">
        <f>IF($J62="","",IF('5.手当・賞与配分の設計'!$O$4=1,ROUNDUP(($J62+$L62)*$U$4*$V$3,-1),ROUNDUP($J62*$U$4*$V$3,-1)))</f>
        <v>576000</v>
      </c>
      <c r="W62" s="203">
        <f>IF($J62="","",IF('5.手当・賞与配分の設計'!$O$4=1,ROUNDUP(($J62+$L62)*$U$4*$W$3,-1),ROUNDUP($J62*$U$4*$W$3,-1)))</f>
        <v>512000</v>
      </c>
      <c r="X62" s="128">
        <f t="shared" si="29"/>
        <v>4659200</v>
      </c>
      <c r="Y62" s="88">
        <f t="shared" si="20"/>
        <v>4595200</v>
      </c>
      <c r="Z62" s="88">
        <f t="shared" si="21"/>
        <v>4531200</v>
      </c>
      <c r="AA62" s="88">
        <f t="shared" si="22"/>
        <v>4467200</v>
      </c>
      <c r="AB62" s="201">
        <f t="shared" si="23"/>
        <v>4403200</v>
      </c>
    </row>
    <row r="63" spans="3:28" ht="18" customHeight="1">
      <c r="E63" s="193" t="str">
        <f t="shared" si="24"/>
        <v>J-2</v>
      </c>
      <c r="F63" s="124">
        <f t="shared" si="15"/>
        <v>11</v>
      </c>
      <c r="G63" s="124">
        <f t="shared" si="16"/>
        <v>11</v>
      </c>
      <c r="H63" s="124" t="str">
        <f t="shared" si="17"/>
        <v>J-2-11</v>
      </c>
      <c r="I63" s="179">
        <v>29</v>
      </c>
      <c r="J63" s="150">
        <f>IF($E63="","",INDEX('3.サラリースケール'!$R$5:$BH$38,MATCH('7.グレード別年俸表の作成'!$E63,'3.サラリースケール'!$R$5:$R$38,0),MATCH('7.グレード別年俸表の作成'!$I63,'3.サラリースケール'!$R$5:$BH$5,0)))</f>
        <v>262300</v>
      </c>
      <c r="K63" s="194">
        <f t="shared" si="18"/>
        <v>6300</v>
      </c>
      <c r="L63" s="195">
        <f>IF($J63="","",VLOOKUP($E63,'6.モデル年俸表の作成'!$C$6:$F$48,4,0))</f>
        <v>0</v>
      </c>
      <c r="M63" s="196">
        <f t="shared" si="25"/>
        <v>0.1</v>
      </c>
      <c r="N63" s="197">
        <f t="shared" si="26"/>
        <v>26230</v>
      </c>
      <c r="O63" s="219">
        <f t="shared" si="19"/>
        <v>13</v>
      </c>
      <c r="P63" s="198">
        <f t="shared" si="27"/>
        <v>288530</v>
      </c>
      <c r="Q63" s="195">
        <f t="shared" si="28"/>
        <v>3462360</v>
      </c>
      <c r="R63" s="187">
        <f>IF($J63="","",IF('5.手当・賞与配分の設計'!$O$4=1,ROUNDUP((J63+$L63)*$R$5,-1),ROUNDUP(J63*$R$5,-1)))</f>
        <v>524600</v>
      </c>
      <c r="S63" s="202">
        <f>IF($J63="","",IF('5.手当・賞与配分の設計'!$O$4=1,ROUNDUP(($J63+$L63)*$U$4*$S$3,-1),ROUNDUP($J63*$U$4*$S$3,-1)))</f>
        <v>786900</v>
      </c>
      <c r="T63" s="186">
        <f>IF($J63="","",IF('5.手当・賞与配分の設計'!$O$4=1,ROUNDUP(($J63+$L63)*$U$4*$T$3,-1),ROUNDUP($J63*$U$4*$T$3,-1)))</f>
        <v>721330</v>
      </c>
      <c r="U63" s="186">
        <f>IF($J63="","",IF('5.手当・賞与配分の設計'!$O$4=1,ROUNDUP(($J63+$L63)*$U$4*$U$3,-1),ROUNDUP($J63*$U$4*$U$3,-1)))</f>
        <v>655750</v>
      </c>
      <c r="V63" s="186">
        <f>IF($J63="","",IF('5.手当・賞与配分の設計'!$O$4=1,ROUNDUP(($J63+$L63)*$U$4*$V$3,-1),ROUNDUP($J63*$U$4*$V$3,-1)))</f>
        <v>590180</v>
      </c>
      <c r="W63" s="203">
        <f>IF($J63="","",IF('5.手当・賞与配分の設計'!$O$4=1,ROUNDUP(($J63+$L63)*$U$4*$W$3,-1),ROUNDUP($J63*$U$4*$W$3,-1)))</f>
        <v>524600</v>
      </c>
      <c r="X63" s="128">
        <f t="shared" si="29"/>
        <v>4773860</v>
      </c>
      <c r="Y63" s="88">
        <f t="shared" si="20"/>
        <v>4708290</v>
      </c>
      <c r="Z63" s="88">
        <f t="shared" si="21"/>
        <v>4642710</v>
      </c>
      <c r="AA63" s="88">
        <f t="shared" si="22"/>
        <v>4577140</v>
      </c>
      <c r="AB63" s="201">
        <f t="shared" si="23"/>
        <v>4511560</v>
      </c>
    </row>
    <row r="64" spans="3:28" ht="18" customHeight="1">
      <c r="E64" s="193" t="str">
        <f t="shared" si="24"/>
        <v>J-2</v>
      </c>
      <c r="F64" s="124">
        <f t="shared" si="15"/>
        <v>12</v>
      </c>
      <c r="G64" s="124">
        <f t="shared" si="16"/>
        <v>12</v>
      </c>
      <c r="H64" s="124" t="str">
        <f t="shared" si="17"/>
        <v>J-2-12</v>
      </c>
      <c r="I64" s="179">
        <v>30</v>
      </c>
      <c r="J64" s="150">
        <f>IF($E64="","",INDEX('3.サラリースケール'!$R$5:$BH$38,MATCH('7.グレード別年俸表の作成'!$E64,'3.サラリースケール'!$R$5:$R$38,0),MATCH('7.グレード別年俸表の作成'!$I64,'3.サラリースケール'!$R$5:$BH$5,0)))</f>
        <v>268600</v>
      </c>
      <c r="K64" s="194">
        <f t="shared" si="18"/>
        <v>6300</v>
      </c>
      <c r="L64" s="195">
        <f>IF($J64="","",VLOOKUP($E64,'6.モデル年俸表の作成'!$C$6:$F$48,4,0))</f>
        <v>0</v>
      </c>
      <c r="M64" s="196">
        <f t="shared" si="25"/>
        <v>0.1</v>
      </c>
      <c r="N64" s="197">
        <f t="shared" si="26"/>
        <v>26860</v>
      </c>
      <c r="O64" s="219">
        <f t="shared" si="19"/>
        <v>13</v>
      </c>
      <c r="P64" s="198">
        <f t="shared" si="27"/>
        <v>295460</v>
      </c>
      <c r="Q64" s="195">
        <f t="shared" si="28"/>
        <v>3545520</v>
      </c>
      <c r="R64" s="187">
        <f>IF($J64="","",IF('5.手当・賞与配分の設計'!$O$4=1,ROUNDUP((J64+$L64)*$R$5,-1),ROUNDUP(J64*$R$5,-1)))</f>
        <v>537200</v>
      </c>
      <c r="S64" s="202">
        <f>IF($J64="","",IF('5.手当・賞与配分の設計'!$O$4=1,ROUNDUP(($J64+$L64)*$U$4*$S$3,-1),ROUNDUP($J64*$U$4*$S$3,-1)))</f>
        <v>805800</v>
      </c>
      <c r="T64" s="186">
        <f>IF($J64="","",IF('5.手当・賞与配分の設計'!$O$4=1,ROUNDUP(($J64+$L64)*$U$4*$T$3,-1),ROUNDUP($J64*$U$4*$T$3,-1)))</f>
        <v>738650</v>
      </c>
      <c r="U64" s="186">
        <f>IF($J64="","",IF('5.手当・賞与配分の設計'!$O$4=1,ROUNDUP(($J64+$L64)*$U$4*$U$3,-1),ROUNDUP($J64*$U$4*$U$3,-1)))</f>
        <v>671500</v>
      </c>
      <c r="V64" s="186">
        <f>IF($J64="","",IF('5.手当・賞与配分の設計'!$O$4=1,ROUNDUP(($J64+$L64)*$U$4*$V$3,-1),ROUNDUP($J64*$U$4*$V$3,-1)))</f>
        <v>604350</v>
      </c>
      <c r="W64" s="203">
        <f>IF($J64="","",IF('5.手当・賞与配分の設計'!$O$4=1,ROUNDUP(($J64+$L64)*$U$4*$W$3,-1),ROUNDUP($J64*$U$4*$W$3,-1)))</f>
        <v>537200</v>
      </c>
      <c r="X64" s="128">
        <f t="shared" si="29"/>
        <v>4888520</v>
      </c>
      <c r="Y64" s="88">
        <f t="shared" si="20"/>
        <v>4821370</v>
      </c>
      <c r="Z64" s="88">
        <f t="shared" si="21"/>
        <v>4754220</v>
      </c>
      <c r="AA64" s="88">
        <f t="shared" si="22"/>
        <v>4687070</v>
      </c>
      <c r="AB64" s="201">
        <f t="shared" si="23"/>
        <v>4619920</v>
      </c>
    </row>
    <row r="65" spans="5:28" ht="18" customHeight="1">
      <c r="E65" s="193" t="str">
        <f t="shared" si="24"/>
        <v>J-2</v>
      </c>
      <c r="F65" s="124">
        <f t="shared" si="15"/>
        <v>13</v>
      </c>
      <c r="G65" s="124">
        <f t="shared" si="16"/>
        <v>13</v>
      </c>
      <c r="H65" s="124" t="str">
        <f t="shared" si="17"/>
        <v>J-2-13</v>
      </c>
      <c r="I65" s="179">
        <v>31</v>
      </c>
      <c r="J65" s="150">
        <f>IF($E65="","",INDEX('3.サラリースケール'!$R$5:$BH$38,MATCH('7.グレード別年俸表の作成'!$E65,'3.サラリースケール'!$R$5:$R$38,0),MATCH('7.グレード別年俸表の作成'!$I65,'3.サラリースケール'!$R$5:$BH$5,0)))</f>
        <v>274900</v>
      </c>
      <c r="K65" s="194">
        <f t="shared" si="18"/>
        <v>6300</v>
      </c>
      <c r="L65" s="195">
        <f>IF($J65="","",VLOOKUP($E65,'6.モデル年俸表の作成'!$C$6:$F$48,4,0))</f>
        <v>0</v>
      </c>
      <c r="M65" s="196">
        <f t="shared" si="25"/>
        <v>0.1</v>
      </c>
      <c r="N65" s="197">
        <f t="shared" si="26"/>
        <v>27490</v>
      </c>
      <c r="O65" s="219">
        <f t="shared" si="19"/>
        <v>13</v>
      </c>
      <c r="P65" s="198">
        <f t="shared" si="27"/>
        <v>302390</v>
      </c>
      <c r="Q65" s="195">
        <f t="shared" si="28"/>
        <v>3628680</v>
      </c>
      <c r="R65" s="187">
        <f>IF($J65="","",IF('5.手当・賞与配分の設計'!$O$4=1,ROUNDUP((J65+$L65)*$R$5,-1),ROUNDUP(J65*$R$5,-1)))</f>
        <v>549800</v>
      </c>
      <c r="S65" s="202">
        <f>IF($J65="","",IF('5.手当・賞与配分の設計'!$O$4=1,ROUNDUP(($J65+$L65)*$U$4*$S$3,-1),ROUNDUP($J65*$U$4*$S$3,-1)))</f>
        <v>824700</v>
      </c>
      <c r="T65" s="186">
        <f>IF($J65="","",IF('5.手当・賞与配分の設計'!$O$4=1,ROUNDUP(($J65+$L65)*$U$4*$T$3,-1),ROUNDUP($J65*$U$4*$T$3,-1)))</f>
        <v>755980</v>
      </c>
      <c r="U65" s="186">
        <f>IF($J65="","",IF('5.手当・賞与配分の設計'!$O$4=1,ROUNDUP(($J65+$L65)*$U$4*$U$3,-1),ROUNDUP($J65*$U$4*$U$3,-1)))</f>
        <v>687250</v>
      </c>
      <c r="V65" s="186">
        <f>IF($J65="","",IF('5.手当・賞与配分の設計'!$O$4=1,ROUNDUP(($J65+$L65)*$U$4*$V$3,-1),ROUNDUP($J65*$U$4*$V$3,-1)))</f>
        <v>618530</v>
      </c>
      <c r="W65" s="203">
        <f>IF($J65="","",IF('5.手当・賞与配分の設計'!$O$4=1,ROUNDUP(($J65+$L65)*$U$4*$W$3,-1),ROUNDUP($J65*$U$4*$W$3,-1)))</f>
        <v>549800</v>
      </c>
      <c r="X65" s="128">
        <f t="shared" si="29"/>
        <v>5003180</v>
      </c>
      <c r="Y65" s="88">
        <f t="shared" si="20"/>
        <v>4934460</v>
      </c>
      <c r="Z65" s="88">
        <f t="shared" si="21"/>
        <v>4865730</v>
      </c>
      <c r="AA65" s="88">
        <f t="shared" si="22"/>
        <v>4797010</v>
      </c>
      <c r="AB65" s="201">
        <f t="shared" si="23"/>
        <v>4728280</v>
      </c>
    </row>
    <row r="66" spans="5:28" ht="18" customHeight="1">
      <c r="E66" s="193" t="str">
        <f t="shared" si="24"/>
        <v>J-2</v>
      </c>
      <c r="F66" s="124">
        <f t="shared" si="15"/>
        <v>14</v>
      </c>
      <c r="G66" s="124">
        <f t="shared" si="16"/>
        <v>14</v>
      </c>
      <c r="H66" s="124" t="str">
        <f t="shared" si="17"/>
        <v>J-2-14</v>
      </c>
      <c r="I66" s="179">
        <v>32</v>
      </c>
      <c r="J66" s="150">
        <f>IF($E66="","",INDEX('3.サラリースケール'!$R$5:$BH$38,MATCH('7.グレード別年俸表の作成'!$E66,'3.サラリースケール'!$R$5:$R$38,0),MATCH('7.グレード別年俸表の作成'!$I66,'3.サラリースケール'!$R$5:$BH$5,0)))</f>
        <v>281200</v>
      </c>
      <c r="K66" s="194">
        <f t="shared" si="18"/>
        <v>6300</v>
      </c>
      <c r="L66" s="195">
        <f>IF($J66="","",VLOOKUP($E66,'6.モデル年俸表の作成'!$C$6:$F$48,4,0))</f>
        <v>0</v>
      </c>
      <c r="M66" s="196">
        <f t="shared" si="25"/>
        <v>0.1</v>
      </c>
      <c r="N66" s="197">
        <f t="shared" si="26"/>
        <v>28120</v>
      </c>
      <c r="O66" s="219">
        <f t="shared" si="19"/>
        <v>13</v>
      </c>
      <c r="P66" s="198">
        <f t="shared" si="27"/>
        <v>309320</v>
      </c>
      <c r="Q66" s="195">
        <f t="shared" si="28"/>
        <v>3711840</v>
      </c>
      <c r="R66" s="187">
        <f>IF($J66="","",IF('5.手当・賞与配分の設計'!$O$4=1,ROUNDUP((J66+$L66)*$R$5,-1),ROUNDUP(J66*$R$5,-1)))</f>
        <v>562400</v>
      </c>
      <c r="S66" s="202">
        <f>IF($J66="","",IF('5.手当・賞与配分の設計'!$O$4=1,ROUNDUP(($J66+$L66)*$U$4*$S$3,-1),ROUNDUP($J66*$U$4*$S$3,-1)))</f>
        <v>843600</v>
      </c>
      <c r="T66" s="186">
        <f>IF($J66="","",IF('5.手当・賞与配分の設計'!$O$4=1,ROUNDUP(($J66+$L66)*$U$4*$T$3,-1),ROUNDUP($J66*$U$4*$T$3,-1)))</f>
        <v>773300</v>
      </c>
      <c r="U66" s="186">
        <f>IF($J66="","",IF('5.手当・賞与配分の設計'!$O$4=1,ROUNDUP(($J66+$L66)*$U$4*$U$3,-1),ROUNDUP($J66*$U$4*$U$3,-1)))</f>
        <v>703000</v>
      </c>
      <c r="V66" s="186">
        <f>IF($J66="","",IF('5.手当・賞与配分の設計'!$O$4=1,ROUNDUP(($J66+$L66)*$U$4*$V$3,-1),ROUNDUP($J66*$U$4*$V$3,-1)))</f>
        <v>632700</v>
      </c>
      <c r="W66" s="203">
        <f>IF($J66="","",IF('5.手当・賞与配分の設計'!$O$4=1,ROUNDUP(($J66+$L66)*$U$4*$W$3,-1),ROUNDUP($J66*$U$4*$W$3,-1)))</f>
        <v>562400</v>
      </c>
      <c r="X66" s="128">
        <f t="shared" si="29"/>
        <v>5117840</v>
      </c>
      <c r="Y66" s="88">
        <f t="shared" si="20"/>
        <v>5047540</v>
      </c>
      <c r="Z66" s="88">
        <f t="shared" si="21"/>
        <v>4977240</v>
      </c>
      <c r="AA66" s="88">
        <f t="shared" si="22"/>
        <v>4906940</v>
      </c>
      <c r="AB66" s="201">
        <f t="shared" si="23"/>
        <v>4836640</v>
      </c>
    </row>
    <row r="67" spans="5:28" ht="18" customHeight="1">
      <c r="E67" s="193" t="str">
        <f t="shared" si="24"/>
        <v>J-2</v>
      </c>
      <c r="F67" s="124">
        <f t="shared" si="15"/>
        <v>15</v>
      </c>
      <c r="G67" s="124">
        <f t="shared" si="16"/>
        <v>15</v>
      </c>
      <c r="H67" s="124" t="str">
        <f t="shared" si="17"/>
        <v>J-2-15</v>
      </c>
      <c r="I67" s="179">
        <v>33</v>
      </c>
      <c r="J67" s="150">
        <f>IF($E67="","",INDEX('3.サラリースケール'!$R$5:$BH$38,MATCH('7.グレード別年俸表の作成'!$E67,'3.サラリースケール'!$R$5:$R$38,0),MATCH('7.グレード別年俸表の作成'!$I67,'3.サラリースケール'!$R$5:$BH$5,0)))</f>
        <v>287500</v>
      </c>
      <c r="K67" s="194">
        <f t="shared" si="18"/>
        <v>6300</v>
      </c>
      <c r="L67" s="195">
        <f>IF($J67="","",VLOOKUP($E67,'6.モデル年俸表の作成'!$C$6:$F$48,4,0))</f>
        <v>0</v>
      </c>
      <c r="M67" s="196">
        <f t="shared" si="25"/>
        <v>0.1</v>
      </c>
      <c r="N67" s="197">
        <f t="shared" si="26"/>
        <v>28750</v>
      </c>
      <c r="O67" s="219">
        <f t="shared" si="19"/>
        <v>13</v>
      </c>
      <c r="P67" s="198">
        <f t="shared" si="27"/>
        <v>316250</v>
      </c>
      <c r="Q67" s="195">
        <f t="shared" si="28"/>
        <v>3795000</v>
      </c>
      <c r="R67" s="187">
        <f>IF($J67="","",IF('5.手当・賞与配分の設計'!$O$4=1,ROUNDUP((J67+$L67)*$R$5,-1),ROUNDUP(J67*$R$5,-1)))</f>
        <v>575000</v>
      </c>
      <c r="S67" s="202">
        <f>IF($J67="","",IF('5.手当・賞与配分の設計'!$O$4=1,ROUNDUP(($J67+$L67)*$U$4*$S$3,-1),ROUNDUP($J67*$U$4*$S$3,-1)))</f>
        <v>862500</v>
      </c>
      <c r="T67" s="186">
        <f>IF($J67="","",IF('5.手当・賞与配分の設計'!$O$4=1,ROUNDUP(($J67+$L67)*$U$4*$T$3,-1),ROUNDUP($J67*$U$4*$T$3,-1)))</f>
        <v>790630</v>
      </c>
      <c r="U67" s="186">
        <f>IF($J67="","",IF('5.手当・賞与配分の設計'!$O$4=1,ROUNDUP(($J67+$L67)*$U$4*$U$3,-1),ROUNDUP($J67*$U$4*$U$3,-1)))</f>
        <v>718750</v>
      </c>
      <c r="V67" s="186">
        <f>IF($J67="","",IF('5.手当・賞与配分の設計'!$O$4=1,ROUNDUP(($J67+$L67)*$U$4*$V$3,-1),ROUNDUP($J67*$U$4*$V$3,-1)))</f>
        <v>646880</v>
      </c>
      <c r="W67" s="203">
        <f>IF($J67="","",IF('5.手当・賞与配分の設計'!$O$4=1,ROUNDUP(($J67+$L67)*$U$4*$W$3,-1),ROUNDUP($J67*$U$4*$W$3,-1)))</f>
        <v>575000</v>
      </c>
      <c r="X67" s="128">
        <f t="shared" si="29"/>
        <v>5232500</v>
      </c>
      <c r="Y67" s="88">
        <f t="shared" si="20"/>
        <v>5160630</v>
      </c>
      <c r="Z67" s="88">
        <f t="shared" si="21"/>
        <v>5088750</v>
      </c>
      <c r="AA67" s="88">
        <f t="shared" si="22"/>
        <v>5016880</v>
      </c>
      <c r="AB67" s="201">
        <f t="shared" si="23"/>
        <v>4945000</v>
      </c>
    </row>
    <row r="68" spans="5:28" ht="18" customHeight="1">
      <c r="E68" s="193" t="str">
        <f t="shared" si="24"/>
        <v>J-2</v>
      </c>
      <c r="F68" s="124">
        <f t="shared" si="15"/>
        <v>16</v>
      </c>
      <c r="G68" s="124">
        <f t="shared" si="16"/>
        <v>16</v>
      </c>
      <c r="H68" s="124" t="str">
        <f t="shared" si="17"/>
        <v>J-2-16</v>
      </c>
      <c r="I68" s="179">
        <v>34</v>
      </c>
      <c r="J68" s="150">
        <f>IF($E68="","",INDEX('3.サラリースケール'!$R$5:$BH$38,MATCH('7.グレード別年俸表の作成'!$E68,'3.サラリースケール'!$R$5:$R$38,0),MATCH('7.グレード別年俸表の作成'!$I68,'3.サラリースケール'!$R$5:$BH$5,0)))</f>
        <v>293800</v>
      </c>
      <c r="K68" s="194">
        <f t="shared" si="18"/>
        <v>6300</v>
      </c>
      <c r="L68" s="195">
        <f>IF($J68="","",VLOOKUP($E68,'6.モデル年俸表の作成'!$C$6:$F$48,4,0))</f>
        <v>0</v>
      </c>
      <c r="M68" s="196">
        <f t="shared" si="25"/>
        <v>0.1</v>
      </c>
      <c r="N68" s="197">
        <f t="shared" si="26"/>
        <v>29380</v>
      </c>
      <c r="O68" s="219">
        <f t="shared" si="19"/>
        <v>13</v>
      </c>
      <c r="P68" s="198">
        <f t="shared" si="27"/>
        <v>323180</v>
      </c>
      <c r="Q68" s="195">
        <f t="shared" si="28"/>
        <v>3878160</v>
      </c>
      <c r="R68" s="187">
        <f>IF($J68="","",IF('5.手当・賞与配分の設計'!$O$4=1,ROUNDUP((J68+$L68)*$R$5,-1),ROUNDUP(J68*$R$5,-1)))</f>
        <v>587600</v>
      </c>
      <c r="S68" s="202">
        <f>IF($J68="","",IF('5.手当・賞与配分の設計'!$O$4=1,ROUNDUP(($J68+$L68)*$U$4*$S$3,-1),ROUNDUP($J68*$U$4*$S$3,-1)))</f>
        <v>881400</v>
      </c>
      <c r="T68" s="186">
        <f>IF($J68="","",IF('5.手当・賞与配分の設計'!$O$4=1,ROUNDUP(($J68+$L68)*$U$4*$T$3,-1),ROUNDUP($J68*$U$4*$T$3,-1)))</f>
        <v>807950</v>
      </c>
      <c r="U68" s="186">
        <f>IF($J68="","",IF('5.手当・賞与配分の設計'!$O$4=1,ROUNDUP(($J68+$L68)*$U$4*$U$3,-1),ROUNDUP($J68*$U$4*$U$3,-1)))</f>
        <v>734500</v>
      </c>
      <c r="V68" s="186">
        <f>IF($J68="","",IF('5.手当・賞与配分の設計'!$O$4=1,ROUNDUP(($J68+$L68)*$U$4*$V$3,-1),ROUNDUP($J68*$U$4*$V$3,-1)))</f>
        <v>661050</v>
      </c>
      <c r="W68" s="203">
        <f>IF($J68="","",IF('5.手当・賞与配分の設計'!$O$4=1,ROUNDUP(($J68+$L68)*$U$4*$W$3,-1),ROUNDUP($J68*$U$4*$W$3,-1)))</f>
        <v>587600</v>
      </c>
      <c r="X68" s="128">
        <f t="shared" si="29"/>
        <v>5347160</v>
      </c>
      <c r="Y68" s="88">
        <f t="shared" si="20"/>
        <v>5273710</v>
      </c>
      <c r="Z68" s="88">
        <f t="shared" si="21"/>
        <v>5200260</v>
      </c>
      <c r="AA68" s="88">
        <f t="shared" si="22"/>
        <v>5126810</v>
      </c>
      <c r="AB68" s="201">
        <f t="shared" si="23"/>
        <v>5053360</v>
      </c>
    </row>
    <row r="69" spans="5:28" ht="18" customHeight="1">
      <c r="E69" s="193" t="str">
        <f t="shared" si="24"/>
        <v>J-2</v>
      </c>
      <c r="F69" s="124">
        <f t="shared" si="15"/>
        <v>17</v>
      </c>
      <c r="G69" s="124">
        <f t="shared" si="16"/>
        <v>17</v>
      </c>
      <c r="H69" s="124" t="str">
        <f t="shared" si="17"/>
        <v>J-2-17</v>
      </c>
      <c r="I69" s="179">
        <v>35</v>
      </c>
      <c r="J69" s="150">
        <f>IF($E69="","",INDEX('3.サラリースケール'!$R$5:$BH$38,MATCH('7.グレード別年俸表の作成'!$E69,'3.サラリースケール'!$R$5:$R$38,0),MATCH('7.グレード別年俸表の作成'!$I69,'3.サラリースケール'!$R$5:$BH$5,0)))</f>
        <v>296950</v>
      </c>
      <c r="K69" s="194">
        <f t="shared" si="18"/>
        <v>3150</v>
      </c>
      <c r="L69" s="195">
        <f>IF($J69="","",VLOOKUP($E69,'6.モデル年俸表の作成'!$C$6:$F$48,4,0))</f>
        <v>0</v>
      </c>
      <c r="M69" s="196">
        <f t="shared" si="25"/>
        <v>0.1</v>
      </c>
      <c r="N69" s="197">
        <f t="shared" si="26"/>
        <v>29700</v>
      </c>
      <c r="O69" s="219">
        <f t="shared" si="19"/>
        <v>13</v>
      </c>
      <c r="P69" s="198">
        <f t="shared" si="27"/>
        <v>326650</v>
      </c>
      <c r="Q69" s="195">
        <f t="shared" si="28"/>
        <v>3919800</v>
      </c>
      <c r="R69" s="187">
        <f>IF($J69="","",IF('5.手当・賞与配分の設計'!$O$4=1,ROUNDUP((J69+$L69)*$R$5,-1),ROUNDUP(J69*$R$5,-1)))</f>
        <v>593900</v>
      </c>
      <c r="S69" s="202">
        <f>IF($J69="","",IF('5.手当・賞与配分の設計'!$O$4=1,ROUNDUP(($J69+$L69)*$U$4*$S$3,-1),ROUNDUP($J69*$U$4*$S$3,-1)))</f>
        <v>890850</v>
      </c>
      <c r="T69" s="186">
        <f>IF($J69="","",IF('5.手当・賞与配分の設計'!$O$4=1,ROUNDUP(($J69+$L69)*$U$4*$T$3,-1),ROUNDUP($J69*$U$4*$T$3,-1)))</f>
        <v>816620</v>
      </c>
      <c r="U69" s="186">
        <f>IF($J69="","",IF('5.手当・賞与配分の設計'!$O$4=1,ROUNDUP(($J69+$L69)*$U$4*$U$3,-1),ROUNDUP($J69*$U$4*$U$3,-1)))</f>
        <v>742380</v>
      </c>
      <c r="V69" s="186">
        <f>IF($J69="","",IF('5.手当・賞与配分の設計'!$O$4=1,ROUNDUP(($J69+$L69)*$U$4*$V$3,-1),ROUNDUP($J69*$U$4*$V$3,-1)))</f>
        <v>668140</v>
      </c>
      <c r="W69" s="203">
        <f>IF($J69="","",IF('5.手当・賞与配分の設計'!$O$4=1,ROUNDUP(($J69+$L69)*$U$4*$W$3,-1),ROUNDUP($J69*$U$4*$W$3,-1)))</f>
        <v>593900</v>
      </c>
      <c r="X69" s="128">
        <f t="shared" si="29"/>
        <v>5404550</v>
      </c>
      <c r="Y69" s="88">
        <f t="shared" si="20"/>
        <v>5330320</v>
      </c>
      <c r="Z69" s="88">
        <f t="shared" si="21"/>
        <v>5256080</v>
      </c>
      <c r="AA69" s="88">
        <f t="shared" si="22"/>
        <v>5181840</v>
      </c>
      <c r="AB69" s="201">
        <f t="shared" si="23"/>
        <v>5107600</v>
      </c>
    </row>
    <row r="70" spans="5:28" ht="18" customHeight="1">
      <c r="E70" s="193" t="str">
        <f t="shared" si="24"/>
        <v>J-2</v>
      </c>
      <c r="F70" s="124">
        <f t="shared" si="15"/>
        <v>18</v>
      </c>
      <c r="G70" s="124">
        <f t="shared" si="16"/>
        <v>18</v>
      </c>
      <c r="H70" s="124" t="str">
        <f t="shared" si="17"/>
        <v>J-2-18</v>
      </c>
      <c r="I70" s="179">
        <v>36</v>
      </c>
      <c r="J70" s="150">
        <f>IF($E70="","",INDEX('3.サラリースケール'!$R$5:$BH$38,MATCH('7.グレード別年俸表の作成'!$E70,'3.サラリースケール'!$R$5:$R$38,0),MATCH('7.グレード別年俸表の作成'!$I70,'3.サラリースケール'!$R$5:$BH$5,0)))</f>
        <v>300100</v>
      </c>
      <c r="K70" s="194">
        <f t="shared" si="18"/>
        <v>3150</v>
      </c>
      <c r="L70" s="195">
        <f>IF($J70="","",VLOOKUP($E70,'6.モデル年俸表の作成'!$C$6:$F$48,4,0))</f>
        <v>0</v>
      </c>
      <c r="M70" s="196">
        <f t="shared" si="25"/>
        <v>0.1</v>
      </c>
      <c r="N70" s="197">
        <f t="shared" si="26"/>
        <v>30010</v>
      </c>
      <c r="O70" s="219">
        <f t="shared" si="19"/>
        <v>13</v>
      </c>
      <c r="P70" s="198">
        <f t="shared" si="27"/>
        <v>330110</v>
      </c>
      <c r="Q70" s="195">
        <f t="shared" si="28"/>
        <v>3961320</v>
      </c>
      <c r="R70" s="187">
        <f>IF($J70="","",IF('5.手当・賞与配分の設計'!$O$4=1,ROUNDUP((J70+$L70)*$R$5,-1),ROUNDUP(J70*$R$5,-1)))</f>
        <v>600200</v>
      </c>
      <c r="S70" s="202">
        <f>IF($J70="","",IF('5.手当・賞与配分の設計'!$O$4=1,ROUNDUP(($J70+$L70)*$U$4*$S$3,-1),ROUNDUP($J70*$U$4*$S$3,-1)))</f>
        <v>900300</v>
      </c>
      <c r="T70" s="186">
        <f>IF($J70="","",IF('5.手当・賞与配分の設計'!$O$4=1,ROUNDUP(($J70+$L70)*$U$4*$T$3,-1),ROUNDUP($J70*$U$4*$T$3,-1)))</f>
        <v>825280</v>
      </c>
      <c r="U70" s="186">
        <f>IF($J70="","",IF('5.手当・賞与配分の設計'!$O$4=1,ROUNDUP(($J70+$L70)*$U$4*$U$3,-1),ROUNDUP($J70*$U$4*$U$3,-1)))</f>
        <v>750250</v>
      </c>
      <c r="V70" s="186">
        <f>IF($J70="","",IF('5.手当・賞与配分の設計'!$O$4=1,ROUNDUP(($J70+$L70)*$U$4*$V$3,-1),ROUNDUP($J70*$U$4*$V$3,-1)))</f>
        <v>675230</v>
      </c>
      <c r="W70" s="203">
        <f>IF($J70="","",IF('5.手当・賞与配分の設計'!$O$4=1,ROUNDUP(($J70+$L70)*$U$4*$W$3,-1),ROUNDUP($J70*$U$4*$W$3,-1)))</f>
        <v>600200</v>
      </c>
      <c r="X70" s="128">
        <f t="shared" si="29"/>
        <v>5461820</v>
      </c>
      <c r="Y70" s="88">
        <f t="shared" si="20"/>
        <v>5386800</v>
      </c>
      <c r="Z70" s="88">
        <f t="shared" si="21"/>
        <v>5311770</v>
      </c>
      <c r="AA70" s="88">
        <f t="shared" si="22"/>
        <v>5236750</v>
      </c>
      <c r="AB70" s="201">
        <f t="shared" si="23"/>
        <v>5161720</v>
      </c>
    </row>
    <row r="71" spans="5:28" ht="18" customHeight="1">
      <c r="E71" s="193" t="str">
        <f t="shared" si="24"/>
        <v>J-2</v>
      </c>
      <c r="F71" s="124">
        <f t="shared" si="15"/>
        <v>19</v>
      </c>
      <c r="G71" s="124">
        <f t="shared" si="16"/>
        <v>19</v>
      </c>
      <c r="H71" s="124" t="str">
        <f t="shared" si="17"/>
        <v>J-2-19</v>
      </c>
      <c r="I71" s="179">
        <v>37</v>
      </c>
      <c r="J71" s="150">
        <f>IF($E71="","",INDEX('3.サラリースケール'!$R$5:$BH$38,MATCH('7.グレード別年俸表の作成'!$E71,'3.サラリースケール'!$R$5:$R$38,0),MATCH('7.グレード別年俸表の作成'!$I71,'3.サラリースケール'!$R$5:$BH$5,0)))</f>
        <v>303250</v>
      </c>
      <c r="K71" s="194">
        <f t="shared" si="18"/>
        <v>3150</v>
      </c>
      <c r="L71" s="195">
        <f>IF($J71="","",VLOOKUP($E71,'6.モデル年俸表の作成'!$C$6:$F$48,4,0))</f>
        <v>0</v>
      </c>
      <c r="M71" s="196">
        <f t="shared" si="25"/>
        <v>0.1</v>
      </c>
      <c r="N71" s="197">
        <f t="shared" si="26"/>
        <v>30330</v>
      </c>
      <c r="O71" s="219">
        <f t="shared" si="19"/>
        <v>13</v>
      </c>
      <c r="P71" s="198">
        <f t="shared" si="27"/>
        <v>333580</v>
      </c>
      <c r="Q71" s="195">
        <f t="shared" si="28"/>
        <v>4002960</v>
      </c>
      <c r="R71" s="187">
        <f>IF($J71="","",IF('5.手当・賞与配分の設計'!$O$4=1,ROUNDUP((J71+$L71)*$R$5,-1),ROUNDUP(J71*$R$5,-1)))</f>
        <v>606500</v>
      </c>
      <c r="S71" s="202">
        <f>IF($J71="","",IF('5.手当・賞与配分の設計'!$O$4=1,ROUNDUP(($J71+$L71)*$U$4*$S$3,-1),ROUNDUP($J71*$U$4*$S$3,-1)))</f>
        <v>909750</v>
      </c>
      <c r="T71" s="186">
        <f>IF($J71="","",IF('5.手当・賞与配分の設計'!$O$4=1,ROUNDUP(($J71+$L71)*$U$4*$T$3,-1),ROUNDUP($J71*$U$4*$T$3,-1)))</f>
        <v>833940</v>
      </c>
      <c r="U71" s="186">
        <f>IF($J71="","",IF('5.手当・賞与配分の設計'!$O$4=1,ROUNDUP(($J71+$L71)*$U$4*$U$3,-1),ROUNDUP($J71*$U$4*$U$3,-1)))</f>
        <v>758130</v>
      </c>
      <c r="V71" s="186">
        <f>IF($J71="","",IF('5.手当・賞与配分の設計'!$O$4=1,ROUNDUP(($J71+$L71)*$U$4*$V$3,-1),ROUNDUP($J71*$U$4*$V$3,-1)))</f>
        <v>682320</v>
      </c>
      <c r="W71" s="203">
        <f>IF($J71="","",IF('5.手当・賞与配分の設計'!$O$4=1,ROUNDUP(($J71+$L71)*$U$4*$W$3,-1),ROUNDUP($J71*$U$4*$W$3,-1)))</f>
        <v>606500</v>
      </c>
      <c r="X71" s="128">
        <f t="shared" si="29"/>
        <v>5519210</v>
      </c>
      <c r="Y71" s="88">
        <f t="shared" si="20"/>
        <v>5443400</v>
      </c>
      <c r="Z71" s="88">
        <f t="shared" si="21"/>
        <v>5367590</v>
      </c>
      <c r="AA71" s="88">
        <f t="shared" si="22"/>
        <v>5291780</v>
      </c>
      <c r="AB71" s="201">
        <f t="shared" si="23"/>
        <v>5215960</v>
      </c>
    </row>
    <row r="72" spans="5:28" ht="18" customHeight="1">
      <c r="E72" s="193" t="str">
        <f t="shared" si="24"/>
        <v>J-2</v>
      </c>
      <c r="F72" s="124">
        <f t="shared" si="15"/>
        <v>20</v>
      </c>
      <c r="G72" s="124">
        <f t="shared" si="16"/>
        <v>20</v>
      </c>
      <c r="H72" s="124" t="str">
        <f t="shared" si="17"/>
        <v>J-2-20</v>
      </c>
      <c r="I72" s="179">
        <v>38</v>
      </c>
      <c r="J72" s="150">
        <f>IF($E72="","",INDEX('3.サラリースケール'!$R$5:$BH$38,MATCH('7.グレード別年俸表の作成'!$E72,'3.サラリースケール'!$R$5:$R$38,0),MATCH('7.グレード別年俸表の作成'!$I72,'3.サラリースケール'!$R$5:$BH$5,0)))</f>
        <v>306400</v>
      </c>
      <c r="K72" s="194">
        <f t="shared" si="18"/>
        <v>3150</v>
      </c>
      <c r="L72" s="195">
        <f>IF($J72="","",VLOOKUP($E72,'6.モデル年俸表の作成'!$C$6:$F$48,4,0))</f>
        <v>0</v>
      </c>
      <c r="M72" s="196">
        <f t="shared" si="25"/>
        <v>0.1</v>
      </c>
      <c r="N72" s="197">
        <f t="shared" si="26"/>
        <v>30640</v>
      </c>
      <c r="O72" s="219">
        <f t="shared" si="19"/>
        <v>13</v>
      </c>
      <c r="P72" s="198">
        <f t="shared" si="27"/>
        <v>337040</v>
      </c>
      <c r="Q72" s="195">
        <f t="shared" si="28"/>
        <v>4044480</v>
      </c>
      <c r="R72" s="187">
        <f>IF($J72="","",IF('5.手当・賞与配分の設計'!$O$4=1,ROUNDUP((J72+$L72)*$R$5,-1),ROUNDUP(J72*$R$5,-1)))</f>
        <v>612800</v>
      </c>
      <c r="S72" s="202">
        <f>IF($J72="","",IF('5.手当・賞与配分の設計'!$O$4=1,ROUNDUP(($J72+$L72)*$U$4*$S$3,-1),ROUNDUP($J72*$U$4*$S$3,-1)))</f>
        <v>919200</v>
      </c>
      <c r="T72" s="186">
        <f>IF($J72="","",IF('5.手当・賞与配分の設計'!$O$4=1,ROUNDUP(($J72+$L72)*$U$4*$T$3,-1),ROUNDUP($J72*$U$4*$T$3,-1)))</f>
        <v>842600</v>
      </c>
      <c r="U72" s="186">
        <f>IF($J72="","",IF('5.手当・賞与配分の設計'!$O$4=1,ROUNDUP(($J72+$L72)*$U$4*$U$3,-1),ROUNDUP($J72*$U$4*$U$3,-1)))</f>
        <v>766000</v>
      </c>
      <c r="V72" s="186">
        <f>IF($J72="","",IF('5.手当・賞与配分の設計'!$O$4=1,ROUNDUP(($J72+$L72)*$U$4*$V$3,-1),ROUNDUP($J72*$U$4*$V$3,-1)))</f>
        <v>689400</v>
      </c>
      <c r="W72" s="203">
        <f>IF($J72="","",IF('5.手当・賞与配分の設計'!$O$4=1,ROUNDUP(($J72+$L72)*$U$4*$W$3,-1),ROUNDUP($J72*$U$4*$W$3,-1)))</f>
        <v>612800</v>
      </c>
      <c r="X72" s="128">
        <f t="shared" si="29"/>
        <v>5576480</v>
      </c>
      <c r="Y72" s="88">
        <f t="shared" si="20"/>
        <v>5499880</v>
      </c>
      <c r="Z72" s="88">
        <f t="shared" si="21"/>
        <v>5423280</v>
      </c>
      <c r="AA72" s="88">
        <f t="shared" si="22"/>
        <v>5346680</v>
      </c>
      <c r="AB72" s="201">
        <f t="shared" si="23"/>
        <v>5270080</v>
      </c>
    </row>
    <row r="73" spans="5:28" ht="18" customHeight="1">
      <c r="E73" s="193" t="str">
        <f t="shared" si="24"/>
        <v>J-2</v>
      </c>
      <c r="F73" s="124">
        <f t="shared" si="15"/>
        <v>21</v>
      </c>
      <c r="G73" s="124">
        <f t="shared" si="16"/>
        <v>21</v>
      </c>
      <c r="H73" s="124" t="str">
        <f t="shared" si="17"/>
        <v>J-2-21</v>
      </c>
      <c r="I73" s="179">
        <v>39</v>
      </c>
      <c r="J73" s="150">
        <f>IF($E73="","",INDEX('3.サラリースケール'!$R$5:$BH$38,MATCH('7.グレード別年俸表の作成'!$E73,'3.サラリースケール'!$R$5:$R$38,0),MATCH('7.グレード別年俸表の作成'!$I73,'3.サラリースケール'!$R$5:$BH$5,0)))</f>
        <v>309550</v>
      </c>
      <c r="K73" s="194">
        <f t="shared" si="18"/>
        <v>3150</v>
      </c>
      <c r="L73" s="195">
        <f>IF($J73="","",VLOOKUP($E73,'6.モデル年俸表の作成'!$C$6:$F$48,4,0))</f>
        <v>0</v>
      </c>
      <c r="M73" s="196">
        <f t="shared" si="25"/>
        <v>0.1</v>
      </c>
      <c r="N73" s="197">
        <f t="shared" si="26"/>
        <v>30960</v>
      </c>
      <c r="O73" s="219">
        <f t="shared" si="19"/>
        <v>13</v>
      </c>
      <c r="P73" s="198">
        <f t="shared" si="27"/>
        <v>340510</v>
      </c>
      <c r="Q73" s="195">
        <f t="shared" si="28"/>
        <v>4086120</v>
      </c>
      <c r="R73" s="187">
        <f>IF($J73="","",IF('5.手当・賞与配分の設計'!$O$4=1,ROUNDUP((J73+$L73)*$R$5,-1),ROUNDUP(J73*$R$5,-1)))</f>
        <v>619100</v>
      </c>
      <c r="S73" s="202">
        <f>IF($J73="","",IF('5.手当・賞与配分の設計'!$O$4=1,ROUNDUP(($J73+$L73)*$U$4*$S$3,-1),ROUNDUP($J73*$U$4*$S$3,-1)))</f>
        <v>928650</v>
      </c>
      <c r="T73" s="186">
        <f>IF($J73="","",IF('5.手当・賞与配分の設計'!$O$4=1,ROUNDUP(($J73+$L73)*$U$4*$T$3,-1),ROUNDUP($J73*$U$4*$T$3,-1)))</f>
        <v>851270</v>
      </c>
      <c r="U73" s="186">
        <f>IF($J73="","",IF('5.手当・賞与配分の設計'!$O$4=1,ROUNDUP(($J73+$L73)*$U$4*$U$3,-1),ROUNDUP($J73*$U$4*$U$3,-1)))</f>
        <v>773880</v>
      </c>
      <c r="V73" s="186">
        <f>IF($J73="","",IF('5.手当・賞与配分の設計'!$O$4=1,ROUNDUP(($J73+$L73)*$U$4*$V$3,-1),ROUNDUP($J73*$U$4*$V$3,-1)))</f>
        <v>696490</v>
      </c>
      <c r="W73" s="203">
        <f>IF($J73="","",IF('5.手当・賞与配分の設計'!$O$4=1,ROUNDUP(($J73+$L73)*$U$4*$W$3,-1),ROUNDUP($J73*$U$4*$W$3,-1)))</f>
        <v>619100</v>
      </c>
      <c r="X73" s="128">
        <f t="shared" si="29"/>
        <v>5633870</v>
      </c>
      <c r="Y73" s="88">
        <f t="shared" si="20"/>
        <v>5556490</v>
      </c>
      <c r="Z73" s="88">
        <f t="shared" si="21"/>
        <v>5479100</v>
      </c>
      <c r="AA73" s="88">
        <f t="shared" si="22"/>
        <v>5401710</v>
      </c>
      <c r="AB73" s="201">
        <f t="shared" si="23"/>
        <v>5324320</v>
      </c>
    </row>
    <row r="74" spans="5:28" ht="18" customHeight="1">
      <c r="E74" s="193" t="str">
        <f t="shared" si="24"/>
        <v>J-2</v>
      </c>
      <c r="F74" s="124">
        <f t="shared" si="15"/>
        <v>22</v>
      </c>
      <c r="G74" s="124">
        <f t="shared" si="16"/>
        <v>22</v>
      </c>
      <c r="H74" s="124" t="str">
        <f t="shared" si="17"/>
        <v>J-2-22</v>
      </c>
      <c r="I74" s="179">
        <v>40</v>
      </c>
      <c r="J74" s="150">
        <f>IF($E74="","",INDEX('3.サラリースケール'!$R$5:$BH$38,MATCH('7.グレード別年俸表の作成'!$E74,'3.サラリースケール'!$R$5:$R$38,0),MATCH('7.グレード別年俸表の作成'!$I74,'3.サラリースケール'!$R$5:$BH$5,0)))</f>
        <v>312700</v>
      </c>
      <c r="K74" s="194">
        <f t="shared" si="18"/>
        <v>3150</v>
      </c>
      <c r="L74" s="195">
        <f>IF($J74="","",VLOOKUP($E74,'6.モデル年俸表の作成'!$C$6:$F$48,4,0))</f>
        <v>0</v>
      </c>
      <c r="M74" s="196">
        <f t="shared" si="25"/>
        <v>0.1</v>
      </c>
      <c r="N74" s="197">
        <f t="shared" si="26"/>
        <v>31270</v>
      </c>
      <c r="O74" s="219">
        <f t="shared" si="19"/>
        <v>13</v>
      </c>
      <c r="P74" s="198">
        <f t="shared" si="27"/>
        <v>343970</v>
      </c>
      <c r="Q74" s="195">
        <f t="shared" si="28"/>
        <v>4127640</v>
      </c>
      <c r="R74" s="187">
        <f>IF($J74="","",IF('5.手当・賞与配分の設計'!$O$4=1,ROUNDUP((J74+$L74)*$R$5,-1),ROUNDUP(J74*$R$5,-1)))</f>
        <v>625400</v>
      </c>
      <c r="S74" s="202">
        <f>IF($J74="","",IF('5.手当・賞与配分の設計'!$O$4=1,ROUNDUP(($J74+$L74)*$U$4*$S$3,-1),ROUNDUP($J74*$U$4*$S$3,-1)))</f>
        <v>938100</v>
      </c>
      <c r="T74" s="186">
        <f>IF($J74="","",IF('5.手当・賞与配分の設計'!$O$4=1,ROUNDUP(($J74+$L74)*$U$4*$T$3,-1),ROUNDUP($J74*$U$4*$T$3,-1)))</f>
        <v>859930</v>
      </c>
      <c r="U74" s="186">
        <f>IF($J74="","",IF('5.手当・賞与配分の設計'!$O$4=1,ROUNDUP(($J74+$L74)*$U$4*$U$3,-1),ROUNDUP($J74*$U$4*$U$3,-1)))</f>
        <v>781750</v>
      </c>
      <c r="V74" s="186">
        <f>IF($J74="","",IF('5.手当・賞与配分の設計'!$O$4=1,ROUNDUP(($J74+$L74)*$U$4*$V$3,-1),ROUNDUP($J74*$U$4*$V$3,-1)))</f>
        <v>703580</v>
      </c>
      <c r="W74" s="203">
        <f>IF($J74="","",IF('5.手当・賞与配分の設計'!$O$4=1,ROUNDUP(($J74+$L74)*$U$4*$W$3,-1),ROUNDUP($J74*$U$4*$W$3,-1)))</f>
        <v>625400</v>
      </c>
      <c r="X74" s="128">
        <f t="shared" si="29"/>
        <v>5691140</v>
      </c>
      <c r="Y74" s="88">
        <f t="shared" si="20"/>
        <v>5612970</v>
      </c>
      <c r="Z74" s="88">
        <f t="shared" si="21"/>
        <v>5534790</v>
      </c>
      <c r="AA74" s="88">
        <f t="shared" si="22"/>
        <v>5456620</v>
      </c>
      <c r="AB74" s="201">
        <f t="shared" si="23"/>
        <v>5378440</v>
      </c>
    </row>
    <row r="75" spans="5:28" ht="18" customHeight="1">
      <c r="E75" s="193" t="str">
        <f t="shared" si="24"/>
        <v>J-2</v>
      </c>
      <c r="F75" s="124">
        <f t="shared" si="15"/>
        <v>23</v>
      </c>
      <c r="G75" s="124">
        <f t="shared" si="16"/>
        <v>23</v>
      </c>
      <c r="H75" s="124" t="str">
        <f t="shared" si="17"/>
        <v>J-2-23</v>
      </c>
      <c r="I75" s="179">
        <v>41</v>
      </c>
      <c r="J75" s="150">
        <f>IF($E75="","",INDEX('3.サラリースケール'!$R$5:$BH$38,MATCH('7.グレード別年俸表の作成'!$E75,'3.サラリースケール'!$R$5:$R$38,0),MATCH('7.グレード別年俸表の作成'!$I75,'3.サラリースケール'!$R$5:$BH$5,0)))</f>
        <v>315850</v>
      </c>
      <c r="K75" s="194">
        <f t="shared" si="18"/>
        <v>3150</v>
      </c>
      <c r="L75" s="195">
        <f>IF($J75="","",VLOOKUP($E75,'6.モデル年俸表の作成'!$C$6:$F$48,4,0))</f>
        <v>0</v>
      </c>
      <c r="M75" s="196">
        <f t="shared" si="25"/>
        <v>0.1</v>
      </c>
      <c r="N75" s="197">
        <f t="shared" si="26"/>
        <v>31590</v>
      </c>
      <c r="O75" s="219">
        <f t="shared" si="19"/>
        <v>13</v>
      </c>
      <c r="P75" s="198">
        <f t="shared" si="27"/>
        <v>347440</v>
      </c>
      <c r="Q75" s="195">
        <f t="shared" si="28"/>
        <v>4169280</v>
      </c>
      <c r="R75" s="187">
        <f>IF($J75="","",IF('5.手当・賞与配分の設計'!$O$4=1,ROUNDUP((J75+$L75)*$R$5,-1),ROUNDUP(J75*$R$5,-1)))</f>
        <v>631700</v>
      </c>
      <c r="S75" s="202">
        <f>IF($J75="","",IF('5.手当・賞与配分の設計'!$O$4=1,ROUNDUP(($J75+$L75)*$U$4*$S$3,-1),ROUNDUP($J75*$U$4*$S$3,-1)))</f>
        <v>947550</v>
      </c>
      <c r="T75" s="186">
        <f>IF($J75="","",IF('5.手当・賞与配分の設計'!$O$4=1,ROUNDUP(($J75+$L75)*$U$4*$T$3,-1),ROUNDUP($J75*$U$4*$T$3,-1)))</f>
        <v>868590</v>
      </c>
      <c r="U75" s="186">
        <f>IF($J75="","",IF('5.手当・賞与配分の設計'!$O$4=1,ROUNDUP(($J75+$L75)*$U$4*$U$3,-1),ROUNDUP($J75*$U$4*$U$3,-1)))</f>
        <v>789630</v>
      </c>
      <c r="V75" s="186">
        <f>IF($J75="","",IF('5.手当・賞与配分の設計'!$O$4=1,ROUNDUP(($J75+$L75)*$U$4*$V$3,-1),ROUNDUP($J75*$U$4*$V$3,-1)))</f>
        <v>710670</v>
      </c>
      <c r="W75" s="203">
        <f>IF($J75="","",IF('5.手当・賞与配分の設計'!$O$4=1,ROUNDUP(($J75+$L75)*$U$4*$W$3,-1),ROUNDUP($J75*$U$4*$W$3,-1)))</f>
        <v>631700</v>
      </c>
      <c r="X75" s="128">
        <f t="shared" si="29"/>
        <v>5748530</v>
      </c>
      <c r="Y75" s="88">
        <f t="shared" si="20"/>
        <v>5669570</v>
      </c>
      <c r="Z75" s="88">
        <f t="shared" si="21"/>
        <v>5590610</v>
      </c>
      <c r="AA75" s="88">
        <f t="shared" si="22"/>
        <v>5511650</v>
      </c>
      <c r="AB75" s="201">
        <f t="shared" si="23"/>
        <v>5432680</v>
      </c>
    </row>
    <row r="76" spans="5:28" ht="18" customHeight="1">
      <c r="E76" s="193" t="str">
        <f t="shared" si="24"/>
        <v>J-2</v>
      </c>
      <c r="F76" s="124">
        <f t="shared" si="15"/>
        <v>24</v>
      </c>
      <c r="G76" s="124">
        <f t="shared" si="16"/>
        <v>24</v>
      </c>
      <c r="H76" s="124" t="str">
        <f t="shared" si="17"/>
        <v>J-2-24</v>
      </c>
      <c r="I76" s="179">
        <v>42</v>
      </c>
      <c r="J76" s="150">
        <f>IF($E76="","",INDEX('3.サラリースケール'!$R$5:$BH$38,MATCH('7.グレード別年俸表の作成'!$E76,'3.サラリースケール'!$R$5:$R$38,0),MATCH('7.グレード別年俸表の作成'!$I76,'3.サラリースケール'!$R$5:$BH$5,0)))</f>
        <v>319000</v>
      </c>
      <c r="K76" s="194">
        <f t="shared" si="18"/>
        <v>3150</v>
      </c>
      <c r="L76" s="195">
        <f>IF($J76="","",VLOOKUP($E76,'6.モデル年俸表の作成'!$C$6:$F$48,4,0))</f>
        <v>0</v>
      </c>
      <c r="M76" s="196">
        <f t="shared" si="25"/>
        <v>0.1</v>
      </c>
      <c r="N76" s="197">
        <f t="shared" si="26"/>
        <v>31900</v>
      </c>
      <c r="O76" s="219">
        <f t="shared" si="19"/>
        <v>13</v>
      </c>
      <c r="P76" s="198">
        <f t="shared" si="27"/>
        <v>350900</v>
      </c>
      <c r="Q76" s="195">
        <f t="shared" si="28"/>
        <v>4210800</v>
      </c>
      <c r="R76" s="187">
        <f>IF($J76="","",IF('5.手当・賞与配分の設計'!$O$4=1,ROUNDUP((J76+$L76)*$R$5,-1),ROUNDUP(J76*$R$5,-1)))</f>
        <v>638000</v>
      </c>
      <c r="S76" s="202">
        <f>IF($J76="","",IF('5.手当・賞与配分の設計'!$O$4=1,ROUNDUP(($J76+$L76)*$U$4*$S$3,-1),ROUNDUP($J76*$U$4*$S$3,-1)))</f>
        <v>957000</v>
      </c>
      <c r="T76" s="186">
        <f>IF($J76="","",IF('5.手当・賞与配分の設計'!$O$4=1,ROUNDUP(($J76+$L76)*$U$4*$T$3,-1),ROUNDUP($J76*$U$4*$T$3,-1)))</f>
        <v>877250</v>
      </c>
      <c r="U76" s="186">
        <f>IF($J76="","",IF('5.手当・賞与配分の設計'!$O$4=1,ROUNDUP(($J76+$L76)*$U$4*$U$3,-1),ROUNDUP($J76*$U$4*$U$3,-1)))</f>
        <v>797500</v>
      </c>
      <c r="V76" s="186">
        <f>IF($J76="","",IF('5.手当・賞与配分の設計'!$O$4=1,ROUNDUP(($J76+$L76)*$U$4*$V$3,-1),ROUNDUP($J76*$U$4*$V$3,-1)))</f>
        <v>717750</v>
      </c>
      <c r="W76" s="203">
        <f>IF($J76="","",IF('5.手当・賞与配分の設計'!$O$4=1,ROUNDUP(($J76+$L76)*$U$4*$W$3,-1),ROUNDUP($J76*$U$4*$W$3,-1)))</f>
        <v>638000</v>
      </c>
      <c r="X76" s="128">
        <f t="shared" si="29"/>
        <v>5805800</v>
      </c>
      <c r="Y76" s="88">
        <f t="shared" si="20"/>
        <v>5726050</v>
      </c>
      <c r="Z76" s="88">
        <f t="shared" si="21"/>
        <v>5646300</v>
      </c>
      <c r="AA76" s="88">
        <f t="shared" si="22"/>
        <v>5566550</v>
      </c>
      <c r="AB76" s="201">
        <f t="shared" si="23"/>
        <v>5486800</v>
      </c>
    </row>
    <row r="77" spans="5:28" ht="18" customHeight="1">
      <c r="E77" s="193" t="str">
        <f t="shared" si="24"/>
        <v>J-2</v>
      </c>
      <c r="F77" s="204">
        <f t="shared" si="15"/>
        <v>25</v>
      </c>
      <c r="G77" s="124">
        <f t="shared" si="16"/>
        <v>25</v>
      </c>
      <c r="H77" s="124" t="str">
        <f t="shared" si="17"/>
        <v>J-2-25</v>
      </c>
      <c r="I77" s="179">
        <v>43</v>
      </c>
      <c r="J77" s="150">
        <f>IF($E77="","",INDEX('3.サラリースケール'!$R$5:$BH$38,MATCH('7.グレード別年俸表の作成'!$E77,'3.サラリースケール'!$R$5:$R$38,0),MATCH('7.グレード別年俸表の作成'!$I77,'3.サラリースケール'!$R$5:$BH$5,0)))</f>
        <v>322150</v>
      </c>
      <c r="K77" s="194">
        <f t="shared" si="18"/>
        <v>3150</v>
      </c>
      <c r="L77" s="195">
        <f>IF($J77="","",VLOOKUP($E77,'6.モデル年俸表の作成'!$C$6:$F$48,4,0))</f>
        <v>0</v>
      </c>
      <c r="M77" s="196">
        <f t="shared" si="25"/>
        <v>0.1</v>
      </c>
      <c r="N77" s="197">
        <f t="shared" si="26"/>
        <v>32220</v>
      </c>
      <c r="O77" s="219">
        <f t="shared" si="19"/>
        <v>13</v>
      </c>
      <c r="P77" s="198">
        <f t="shared" si="27"/>
        <v>354370</v>
      </c>
      <c r="Q77" s="195">
        <f t="shared" si="28"/>
        <v>4252440</v>
      </c>
      <c r="R77" s="187">
        <f>IF($J77="","",IF('5.手当・賞与配分の設計'!$O$4=1,ROUNDUP((J77+$L77)*$R$5,-1),ROUNDUP(J77*$R$5,-1)))</f>
        <v>644300</v>
      </c>
      <c r="S77" s="202">
        <f>IF($J77="","",IF('5.手当・賞与配分の設計'!$O$4=1,ROUNDUP(($J77+$L77)*$U$4*$S$3,-1),ROUNDUP($J77*$U$4*$S$3,-1)))</f>
        <v>966450</v>
      </c>
      <c r="T77" s="186">
        <f>IF($J77="","",IF('5.手当・賞与配分の設計'!$O$4=1,ROUNDUP(($J77+$L77)*$U$4*$T$3,-1),ROUNDUP($J77*$U$4*$T$3,-1)))</f>
        <v>885920</v>
      </c>
      <c r="U77" s="186">
        <f>IF($J77="","",IF('5.手当・賞与配分の設計'!$O$4=1,ROUNDUP(($J77+$L77)*$U$4*$U$3,-1),ROUNDUP($J77*$U$4*$U$3,-1)))</f>
        <v>805380</v>
      </c>
      <c r="V77" s="186">
        <f>IF($J77="","",IF('5.手当・賞与配分の設計'!$O$4=1,ROUNDUP(($J77+$L77)*$U$4*$V$3,-1),ROUNDUP($J77*$U$4*$V$3,-1)))</f>
        <v>724840</v>
      </c>
      <c r="W77" s="203">
        <f>IF($J77="","",IF('5.手当・賞与配分の設計'!$O$4=1,ROUNDUP(($J77+$L77)*$U$4*$W$3,-1),ROUNDUP($J77*$U$4*$W$3,-1)))</f>
        <v>644300</v>
      </c>
      <c r="X77" s="128">
        <f t="shared" si="29"/>
        <v>5863190</v>
      </c>
      <c r="Y77" s="88">
        <f>IF($J77="","",$Q77+$R77+T77)</f>
        <v>5782660</v>
      </c>
      <c r="Z77" s="88">
        <f t="shared" si="21"/>
        <v>5702120</v>
      </c>
      <c r="AA77" s="88">
        <f t="shared" si="22"/>
        <v>5621580</v>
      </c>
      <c r="AB77" s="201">
        <f t="shared" si="23"/>
        <v>5541040</v>
      </c>
    </row>
    <row r="78" spans="5:28" ht="18" customHeight="1">
      <c r="E78" s="193" t="str">
        <f t="shared" si="24"/>
        <v>J-2</v>
      </c>
      <c r="F78" s="204">
        <f t="shared" si="15"/>
        <v>26</v>
      </c>
      <c r="G78" s="124">
        <f t="shared" si="16"/>
        <v>26</v>
      </c>
      <c r="H78" s="124" t="str">
        <f t="shared" si="17"/>
        <v>J-2-26</v>
      </c>
      <c r="I78" s="179">
        <v>44</v>
      </c>
      <c r="J78" s="150">
        <f>IF($E78="","",INDEX('3.サラリースケール'!$R$5:$BH$38,MATCH('7.グレード別年俸表の作成'!$E78,'3.サラリースケール'!$R$5:$R$38,0),MATCH('7.グレード別年俸表の作成'!$I78,'3.サラリースケール'!$R$5:$BH$5,0)))</f>
        <v>325300</v>
      </c>
      <c r="K78" s="194">
        <f t="shared" si="18"/>
        <v>3150</v>
      </c>
      <c r="L78" s="195">
        <f>IF($J78="","",VLOOKUP($E78,'6.モデル年俸表の作成'!$C$6:$F$48,4,0))</f>
        <v>0</v>
      </c>
      <c r="M78" s="196">
        <f t="shared" si="25"/>
        <v>0.1</v>
      </c>
      <c r="N78" s="197">
        <f t="shared" si="26"/>
        <v>32530</v>
      </c>
      <c r="O78" s="219">
        <f t="shared" si="19"/>
        <v>13</v>
      </c>
      <c r="P78" s="198">
        <f t="shared" si="27"/>
        <v>357830</v>
      </c>
      <c r="Q78" s="195">
        <f t="shared" si="28"/>
        <v>4293960</v>
      </c>
      <c r="R78" s="187">
        <f>IF($J78="","",IF('5.手当・賞与配分の設計'!$O$4=1,ROUNDUP((J78+$L78)*$R$5,-1),ROUNDUP(J78*$R$5,-1)))</f>
        <v>650600</v>
      </c>
      <c r="S78" s="202">
        <f>IF($J78="","",IF('5.手当・賞与配分の設計'!$O$4=1,ROUNDUP(($J78+$L78)*$U$4*$S$3,-1),ROUNDUP($J78*$U$4*$S$3,-1)))</f>
        <v>975900</v>
      </c>
      <c r="T78" s="186">
        <f>IF($J78="","",IF('5.手当・賞与配分の設計'!$O$4=1,ROUNDUP(($J78+$L78)*$U$4*$T$3,-1),ROUNDUP($J78*$U$4*$T$3,-1)))</f>
        <v>894580</v>
      </c>
      <c r="U78" s="186">
        <f>IF($J78="","",IF('5.手当・賞与配分の設計'!$O$4=1,ROUNDUP(($J78+$L78)*$U$4*$U$3,-1),ROUNDUP($J78*$U$4*$U$3,-1)))</f>
        <v>813250</v>
      </c>
      <c r="V78" s="186">
        <f>IF($J78="","",IF('5.手当・賞与配分の設計'!$O$4=1,ROUNDUP(($J78+$L78)*$U$4*$V$3,-1),ROUNDUP($J78*$U$4*$V$3,-1)))</f>
        <v>731930</v>
      </c>
      <c r="W78" s="203">
        <f>IF($J78="","",IF('5.手当・賞与配分の設計'!$O$4=1,ROUNDUP(($J78+$L78)*$U$4*$W$3,-1),ROUNDUP($J78*$U$4*$W$3,-1)))</f>
        <v>650600</v>
      </c>
      <c r="X78" s="128">
        <f t="shared" si="29"/>
        <v>5920460</v>
      </c>
      <c r="Y78" s="88">
        <f t="shared" ref="Y78:Y93" si="30">IF($J78="","",$Q78+$R78+T78)</f>
        <v>5839140</v>
      </c>
      <c r="Z78" s="88">
        <f t="shared" si="21"/>
        <v>5757810</v>
      </c>
      <c r="AA78" s="88">
        <f t="shared" si="22"/>
        <v>5676490</v>
      </c>
      <c r="AB78" s="201">
        <f t="shared" si="23"/>
        <v>5595160</v>
      </c>
    </row>
    <row r="79" spans="5:28" ht="18" customHeight="1">
      <c r="E79" s="193" t="str">
        <f t="shared" si="24"/>
        <v>J-2</v>
      </c>
      <c r="F79" s="204">
        <f t="shared" si="15"/>
        <v>27</v>
      </c>
      <c r="G79" s="124">
        <f t="shared" si="16"/>
        <v>27</v>
      </c>
      <c r="H79" s="124" t="str">
        <f t="shared" si="17"/>
        <v>J-2-27</v>
      </c>
      <c r="I79" s="179">
        <v>45</v>
      </c>
      <c r="J79" s="150">
        <f>IF($E79="","",INDEX('3.サラリースケール'!$R$5:$BH$38,MATCH('7.グレード別年俸表の作成'!$E79,'3.サラリースケール'!$R$5:$R$38,0),MATCH('7.グレード別年俸表の作成'!$I79,'3.サラリースケール'!$R$5:$BH$5,0)))</f>
        <v>328450</v>
      </c>
      <c r="K79" s="194">
        <f t="shared" si="18"/>
        <v>3150</v>
      </c>
      <c r="L79" s="195">
        <f>IF($J79="","",VLOOKUP($E79,'6.モデル年俸表の作成'!$C$6:$F$48,4,0))</f>
        <v>0</v>
      </c>
      <c r="M79" s="196">
        <f t="shared" si="25"/>
        <v>0.1</v>
      </c>
      <c r="N79" s="197">
        <f t="shared" si="26"/>
        <v>32850</v>
      </c>
      <c r="O79" s="219">
        <f t="shared" si="19"/>
        <v>13</v>
      </c>
      <c r="P79" s="198">
        <f t="shared" si="27"/>
        <v>361300</v>
      </c>
      <c r="Q79" s="195">
        <f t="shared" si="28"/>
        <v>4335600</v>
      </c>
      <c r="R79" s="187">
        <f>IF($J79="","",IF('5.手当・賞与配分の設計'!$O$4=1,ROUNDUP((J79+$L79)*$R$5,-1),ROUNDUP(J79*$R$5,-1)))</f>
        <v>656900</v>
      </c>
      <c r="S79" s="202">
        <f>IF($J79="","",IF('5.手当・賞与配分の設計'!$O$4=1,ROUNDUP(($J79+$L79)*$U$4*$S$3,-1),ROUNDUP($J79*$U$4*$S$3,-1)))</f>
        <v>985350</v>
      </c>
      <c r="T79" s="186">
        <f>IF($J79="","",IF('5.手当・賞与配分の設計'!$O$4=1,ROUNDUP(($J79+$L79)*$U$4*$T$3,-1),ROUNDUP($J79*$U$4*$T$3,-1)))</f>
        <v>903240</v>
      </c>
      <c r="U79" s="186">
        <f>IF($J79="","",IF('5.手当・賞与配分の設計'!$O$4=1,ROUNDUP(($J79+$L79)*$U$4*$U$3,-1),ROUNDUP($J79*$U$4*$U$3,-1)))</f>
        <v>821130</v>
      </c>
      <c r="V79" s="186">
        <f>IF($J79="","",IF('5.手当・賞与配分の設計'!$O$4=1,ROUNDUP(($J79+$L79)*$U$4*$V$3,-1),ROUNDUP($J79*$U$4*$V$3,-1)))</f>
        <v>739020</v>
      </c>
      <c r="W79" s="203">
        <f>IF($J79="","",IF('5.手当・賞与配分の設計'!$O$4=1,ROUNDUP(($J79+$L79)*$U$4*$W$3,-1),ROUNDUP($J79*$U$4*$W$3,-1)))</f>
        <v>656900</v>
      </c>
      <c r="X79" s="128">
        <f t="shared" si="29"/>
        <v>5977850</v>
      </c>
      <c r="Y79" s="88">
        <f t="shared" si="30"/>
        <v>5895740</v>
      </c>
      <c r="Z79" s="88">
        <f t="shared" si="21"/>
        <v>5813630</v>
      </c>
      <c r="AA79" s="88">
        <f t="shared" si="22"/>
        <v>5731520</v>
      </c>
      <c r="AB79" s="201">
        <f t="shared" si="23"/>
        <v>5649400</v>
      </c>
    </row>
    <row r="80" spans="5:28" ht="18" customHeight="1">
      <c r="E80" s="193" t="str">
        <f t="shared" si="24"/>
        <v>J-2</v>
      </c>
      <c r="F80" s="204">
        <f t="shared" si="15"/>
        <v>27</v>
      </c>
      <c r="G80" s="124">
        <f t="shared" si="16"/>
        <v>27</v>
      </c>
      <c r="H80" s="124" t="str">
        <f t="shared" si="17"/>
        <v/>
      </c>
      <c r="I80" s="179">
        <v>46</v>
      </c>
      <c r="J80" s="150">
        <f>IF($E80="","",INDEX('3.サラリースケール'!$R$5:$BH$38,MATCH('7.グレード別年俸表の作成'!$E80,'3.サラリースケール'!$R$5:$R$38,0),MATCH('7.グレード別年俸表の作成'!$I80,'3.サラリースケール'!$R$5:$BH$5,0)))</f>
        <v>328450</v>
      </c>
      <c r="K80" s="194">
        <f t="shared" si="18"/>
        <v>0</v>
      </c>
      <c r="L80" s="195">
        <f>IF($J80="","",VLOOKUP($E80,'6.モデル年俸表の作成'!$C$6:$F$48,4,0))</f>
        <v>0</v>
      </c>
      <c r="M80" s="196">
        <f t="shared" si="25"/>
        <v>0.1</v>
      </c>
      <c r="N80" s="197">
        <f t="shared" si="26"/>
        <v>32850</v>
      </c>
      <c r="O80" s="219">
        <f t="shared" si="19"/>
        <v>13</v>
      </c>
      <c r="P80" s="198">
        <f t="shared" si="27"/>
        <v>361300</v>
      </c>
      <c r="Q80" s="195">
        <f t="shared" si="28"/>
        <v>4335600</v>
      </c>
      <c r="R80" s="187">
        <f>IF($J80="","",IF('5.手当・賞与配分の設計'!$O$4=1,ROUNDUP((J80+$L80)*$R$5,-1),ROUNDUP(J80*$R$5,-1)))</f>
        <v>656900</v>
      </c>
      <c r="S80" s="202">
        <f>IF($J80="","",IF('5.手当・賞与配分の設計'!$O$4=1,ROUNDUP(($J80+$L80)*$U$4*$S$3,-1),ROUNDUP($J80*$U$4*$S$3,-1)))</f>
        <v>985350</v>
      </c>
      <c r="T80" s="186">
        <f>IF($J80="","",IF('5.手当・賞与配分の設計'!$O$4=1,ROUNDUP(($J80+$L80)*$U$4*$T$3,-1),ROUNDUP($J80*$U$4*$T$3,-1)))</f>
        <v>903240</v>
      </c>
      <c r="U80" s="186">
        <f>IF($J80="","",IF('5.手当・賞与配分の設計'!$O$4=1,ROUNDUP(($J80+$L80)*$U$4*$U$3,-1),ROUNDUP($J80*$U$4*$U$3,-1)))</f>
        <v>821130</v>
      </c>
      <c r="V80" s="186">
        <f>IF($J80="","",IF('5.手当・賞与配分の設計'!$O$4=1,ROUNDUP(($J80+$L80)*$U$4*$V$3,-1),ROUNDUP($J80*$U$4*$V$3,-1)))</f>
        <v>739020</v>
      </c>
      <c r="W80" s="203">
        <f>IF($J80="","",IF('5.手当・賞与配分の設計'!$O$4=1,ROUNDUP(($J80+$L80)*$U$4*$W$3,-1),ROUNDUP($J80*$U$4*$W$3,-1)))</f>
        <v>656900</v>
      </c>
      <c r="X80" s="128">
        <f t="shared" si="29"/>
        <v>5977850</v>
      </c>
      <c r="Y80" s="88">
        <f t="shared" si="30"/>
        <v>5895740</v>
      </c>
      <c r="Z80" s="88">
        <f t="shared" si="21"/>
        <v>5813630</v>
      </c>
      <c r="AA80" s="88">
        <f t="shared" si="22"/>
        <v>5731520</v>
      </c>
      <c r="AB80" s="201">
        <f t="shared" si="23"/>
        <v>5649400</v>
      </c>
    </row>
    <row r="81" spans="5:28" ht="18" customHeight="1">
      <c r="E81" s="193" t="str">
        <f t="shared" si="24"/>
        <v>J-2</v>
      </c>
      <c r="F81" s="204">
        <f t="shared" si="15"/>
        <v>27</v>
      </c>
      <c r="G81" s="124">
        <f t="shared" si="16"/>
        <v>27</v>
      </c>
      <c r="H81" s="124" t="str">
        <f t="shared" si="17"/>
        <v/>
      </c>
      <c r="I81" s="179">
        <v>47</v>
      </c>
      <c r="J81" s="150">
        <f>IF($E81="","",INDEX('3.サラリースケール'!$R$5:$BH$38,MATCH('7.グレード別年俸表の作成'!$E81,'3.サラリースケール'!$R$5:$R$38,0),MATCH('7.グレード別年俸表の作成'!$I81,'3.サラリースケール'!$R$5:$BH$5,0)))</f>
        <v>328450</v>
      </c>
      <c r="K81" s="194">
        <f t="shared" si="18"/>
        <v>0</v>
      </c>
      <c r="L81" s="195">
        <f>IF($J81="","",VLOOKUP($E81,'6.モデル年俸表の作成'!$C$6:$F$48,4,0))</f>
        <v>0</v>
      </c>
      <c r="M81" s="196">
        <f t="shared" si="25"/>
        <v>0.1</v>
      </c>
      <c r="N81" s="197">
        <f t="shared" si="26"/>
        <v>32850</v>
      </c>
      <c r="O81" s="219">
        <f t="shared" si="19"/>
        <v>13</v>
      </c>
      <c r="P81" s="198">
        <f t="shared" si="27"/>
        <v>361300</v>
      </c>
      <c r="Q81" s="195">
        <f t="shared" si="28"/>
        <v>4335600</v>
      </c>
      <c r="R81" s="187">
        <f>IF($J81="","",IF('5.手当・賞与配分の設計'!$O$4=1,ROUNDUP((J81+$L81)*$R$5,-1),ROUNDUP(J81*$R$5,-1)))</f>
        <v>656900</v>
      </c>
      <c r="S81" s="202">
        <f>IF($J81="","",IF('5.手当・賞与配分の設計'!$O$4=1,ROUNDUP(($J81+$L81)*$U$4*$S$3,-1),ROUNDUP($J81*$U$4*$S$3,-1)))</f>
        <v>985350</v>
      </c>
      <c r="T81" s="186">
        <f>IF($J81="","",IF('5.手当・賞与配分の設計'!$O$4=1,ROUNDUP(($J81+$L81)*$U$4*$T$3,-1),ROUNDUP($J81*$U$4*$T$3,-1)))</f>
        <v>903240</v>
      </c>
      <c r="U81" s="186">
        <f>IF($J81="","",IF('5.手当・賞与配分の設計'!$O$4=1,ROUNDUP(($J81+$L81)*$U$4*$U$3,-1),ROUNDUP($J81*$U$4*$U$3,-1)))</f>
        <v>821130</v>
      </c>
      <c r="V81" s="186">
        <f>IF($J81="","",IF('5.手当・賞与配分の設計'!$O$4=1,ROUNDUP(($J81+$L81)*$U$4*$V$3,-1),ROUNDUP($J81*$U$4*$V$3,-1)))</f>
        <v>739020</v>
      </c>
      <c r="W81" s="203">
        <f>IF($J81="","",IF('5.手当・賞与配分の設計'!$O$4=1,ROUNDUP(($J81+$L81)*$U$4*$W$3,-1),ROUNDUP($J81*$U$4*$W$3,-1)))</f>
        <v>656900</v>
      </c>
      <c r="X81" s="128">
        <f t="shared" si="29"/>
        <v>5977850</v>
      </c>
      <c r="Y81" s="88">
        <f t="shared" si="30"/>
        <v>5895740</v>
      </c>
      <c r="Z81" s="88">
        <f t="shared" si="21"/>
        <v>5813630</v>
      </c>
      <c r="AA81" s="88">
        <f t="shared" si="22"/>
        <v>5731520</v>
      </c>
      <c r="AB81" s="201">
        <f t="shared" si="23"/>
        <v>5649400</v>
      </c>
    </row>
    <row r="82" spans="5:28" ht="18" customHeight="1">
      <c r="E82" s="193" t="str">
        <f t="shared" si="24"/>
        <v>J-2</v>
      </c>
      <c r="F82" s="204">
        <f t="shared" si="15"/>
        <v>27</v>
      </c>
      <c r="G82" s="124">
        <f t="shared" si="16"/>
        <v>27</v>
      </c>
      <c r="H82" s="124" t="str">
        <f t="shared" si="17"/>
        <v/>
      </c>
      <c r="I82" s="179">
        <v>48</v>
      </c>
      <c r="J82" s="150">
        <f>IF($E82="","",INDEX('3.サラリースケール'!$R$5:$BH$38,MATCH('7.グレード別年俸表の作成'!$E82,'3.サラリースケール'!$R$5:$R$38,0),MATCH('7.グレード別年俸表の作成'!$I82,'3.サラリースケール'!$R$5:$BH$5,0)))</f>
        <v>328450</v>
      </c>
      <c r="K82" s="194">
        <f t="shared" si="18"/>
        <v>0</v>
      </c>
      <c r="L82" s="195">
        <f>IF($J82="","",VLOOKUP($E82,'6.モデル年俸表の作成'!$C$6:$F$48,4,0))</f>
        <v>0</v>
      </c>
      <c r="M82" s="196">
        <f t="shared" si="25"/>
        <v>0.1</v>
      </c>
      <c r="N82" s="197">
        <f t="shared" si="26"/>
        <v>32850</v>
      </c>
      <c r="O82" s="219">
        <f t="shared" si="19"/>
        <v>13</v>
      </c>
      <c r="P82" s="198">
        <f t="shared" si="27"/>
        <v>361300</v>
      </c>
      <c r="Q82" s="195">
        <f t="shared" si="28"/>
        <v>4335600</v>
      </c>
      <c r="R82" s="187">
        <f>IF($J82="","",IF('5.手当・賞与配分の設計'!$O$4=1,ROUNDUP((J82+$L82)*$R$5,-1),ROUNDUP(J82*$R$5,-1)))</f>
        <v>656900</v>
      </c>
      <c r="S82" s="202">
        <f>IF($J82="","",IF('5.手当・賞与配分の設計'!$O$4=1,ROUNDUP(($J82+$L82)*$U$4*$S$3,-1),ROUNDUP($J82*$U$4*$S$3,-1)))</f>
        <v>985350</v>
      </c>
      <c r="T82" s="186">
        <f>IF($J82="","",IF('5.手当・賞与配分の設計'!$O$4=1,ROUNDUP(($J82+$L82)*$U$4*$T$3,-1),ROUNDUP($J82*$U$4*$T$3,-1)))</f>
        <v>903240</v>
      </c>
      <c r="U82" s="186">
        <f>IF($J82="","",IF('5.手当・賞与配分の設計'!$O$4=1,ROUNDUP(($J82+$L82)*$U$4*$U$3,-1),ROUNDUP($J82*$U$4*$U$3,-1)))</f>
        <v>821130</v>
      </c>
      <c r="V82" s="186">
        <f>IF($J82="","",IF('5.手当・賞与配分の設計'!$O$4=1,ROUNDUP(($J82+$L82)*$U$4*$V$3,-1),ROUNDUP($J82*$U$4*$V$3,-1)))</f>
        <v>739020</v>
      </c>
      <c r="W82" s="203">
        <f>IF($J82="","",IF('5.手当・賞与配分の設計'!$O$4=1,ROUNDUP(($J82+$L82)*$U$4*$W$3,-1),ROUNDUP($J82*$U$4*$W$3,-1)))</f>
        <v>656900</v>
      </c>
      <c r="X82" s="128">
        <f t="shared" si="29"/>
        <v>5977850</v>
      </c>
      <c r="Y82" s="88">
        <f t="shared" si="30"/>
        <v>5895740</v>
      </c>
      <c r="Z82" s="88">
        <f t="shared" si="21"/>
        <v>5813630</v>
      </c>
      <c r="AA82" s="88">
        <f t="shared" si="22"/>
        <v>5731520</v>
      </c>
      <c r="AB82" s="201">
        <f t="shared" si="23"/>
        <v>5649400</v>
      </c>
    </row>
    <row r="83" spans="5:28" ht="18" customHeight="1">
      <c r="E83" s="193" t="str">
        <f t="shared" si="24"/>
        <v>J-2</v>
      </c>
      <c r="F83" s="204">
        <f t="shared" si="15"/>
        <v>27</v>
      </c>
      <c r="G83" s="124">
        <f t="shared" si="16"/>
        <v>27</v>
      </c>
      <c r="H83" s="124" t="str">
        <f t="shared" si="17"/>
        <v/>
      </c>
      <c r="I83" s="179">
        <v>49</v>
      </c>
      <c r="J83" s="150">
        <f>IF($E83="","",INDEX('3.サラリースケール'!$R$5:$BH$38,MATCH('7.グレード別年俸表の作成'!$E83,'3.サラリースケール'!$R$5:$R$38,0),MATCH('7.グレード別年俸表の作成'!$I83,'3.サラリースケール'!$R$5:$BH$5,0)))</f>
        <v>328450</v>
      </c>
      <c r="K83" s="194">
        <f t="shared" si="18"/>
        <v>0</v>
      </c>
      <c r="L83" s="195">
        <f>IF($J83="","",VLOOKUP($E83,'6.モデル年俸表の作成'!$C$6:$F$48,4,0))</f>
        <v>0</v>
      </c>
      <c r="M83" s="196">
        <f t="shared" si="25"/>
        <v>0.1</v>
      </c>
      <c r="N83" s="197">
        <f t="shared" si="26"/>
        <v>32850</v>
      </c>
      <c r="O83" s="219">
        <f t="shared" si="19"/>
        <v>13</v>
      </c>
      <c r="P83" s="198">
        <f t="shared" si="27"/>
        <v>361300</v>
      </c>
      <c r="Q83" s="195">
        <f t="shared" si="28"/>
        <v>4335600</v>
      </c>
      <c r="R83" s="187">
        <f>IF($J83="","",IF('5.手当・賞与配分の設計'!$O$4=1,ROUNDUP((J83+$L83)*$R$5,-1),ROUNDUP(J83*$R$5,-1)))</f>
        <v>656900</v>
      </c>
      <c r="S83" s="202">
        <f>IF($J83="","",IF('5.手当・賞与配分の設計'!$O$4=1,ROUNDUP(($J83+$L83)*$U$4*$S$3,-1),ROUNDUP($J83*$U$4*$S$3,-1)))</f>
        <v>985350</v>
      </c>
      <c r="T83" s="186">
        <f>IF($J83="","",IF('5.手当・賞与配分の設計'!$O$4=1,ROUNDUP(($J83+$L83)*$U$4*$T$3,-1),ROUNDUP($J83*$U$4*$T$3,-1)))</f>
        <v>903240</v>
      </c>
      <c r="U83" s="186">
        <f>IF($J83="","",IF('5.手当・賞与配分の設計'!$O$4=1,ROUNDUP(($J83+$L83)*$U$4*$U$3,-1),ROUNDUP($J83*$U$4*$U$3,-1)))</f>
        <v>821130</v>
      </c>
      <c r="V83" s="186">
        <f>IF($J83="","",IF('5.手当・賞与配分の設計'!$O$4=1,ROUNDUP(($J83+$L83)*$U$4*$V$3,-1),ROUNDUP($J83*$U$4*$V$3,-1)))</f>
        <v>739020</v>
      </c>
      <c r="W83" s="203">
        <f>IF($J83="","",IF('5.手当・賞与配分の設計'!$O$4=1,ROUNDUP(($J83+$L83)*$U$4*$W$3,-1),ROUNDUP($J83*$U$4*$W$3,-1)))</f>
        <v>656900</v>
      </c>
      <c r="X83" s="128">
        <f t="shared" si="29"/>
        <v>5977850</v>
      </c>
      <c r="Y83" s="88">
        <f t="shared" si="30"/>
        <v>5895740</v>
      </c>
      <c r="Z83" s="88">
        <f t="shared" si="21"/>
        <v>5813630</v>
      </c>
      <c r="AA83" s="88">
        <f t="shared" si="22"/>
        <v>5731520</v>
      </c>
      <c r="AB83" s="201">
        <f t="shared" si="23"/>
        <v>5649400</v>
      </c>
    </row>
    <row r="84" spans="5:28" ht="18" customHeight="1">
      <c r="E84" s="193" t="str">
        <f t="shared" si="24"/>
        <v>J-2</v>
      </c>
      <c r="F84" s="204">
        <f t="shared" si="15"/>
        <v>27</v>
      </c>
      <c r="G84" s="124">
        <f t="shared" si="16"/>
        <v>27</v>
      </c>
      <c r="H84" s="124" t="str">
        <f t="shared" si="17"/>
        <v/>
      </c>
      <c r="I84" s="179">
        <v>50</v>
      </c>
      <c r="J84" s="150">
        <f>IF($E84="","",INDEX('3.サラリースケール'!$R$5:$BH$38,MATCH('7.グレード別年俸表の作成'!$E84,'3.サラリースケール'!$R$5:$R$38,0),MATCH('7.グレード別年俸表の作成'!$I84,'3.サラリースケール'!$R$5:$BH$5,0)))</f>
        <v>328450</v>
      </c>
      <c r="K84" s="194">
        <f t="shared" si="18"/>
        <v>0</v>
      </c>
      <c r="L84" s="195">
        <f>IF($J84="","",VLOOKUP($E84,'6.モデル年俸表の作成'!$C$6:$F$48,4,0))</f>
        <v>0</v>
      </c>
      <c r="M84" s="196">
        <f t="shared" si="25"/>
        <v>0.1</v>
      </c>
      <c r="N84" s="197">
        <f t="shared" si="26"/>
        <v>32850</v>
      </c>
      <c r="O84" s="219">
        <f t="shared" si="19"/>
        <v>13</v>
      </c>
      <c r="P84" s="198">
        <f t="shared" si="27"/>
        <v>361300</v>
      </c>
      <c r="Q84" s="195">
        <f t="shared" si="28"/>
        <v>4335600</v>
      </c>
      <c r="R84" s="187">
        <f>IF($J84="","",IF('5.手当・賞与配分の設計'!$O$4=1,ROUNDUP((J84+$L84)*$R$5,-1),ROUNDUP(J84*$R$5,-1)))</f>
        <v>656900</v>
      </c>
      <c r="S84" s="202">
        <f>IF($J84="","",IF('5.手当・賞与配分の設計'!$O$4=1,ROUNDUP(($J84+$L84)*$U$4*$S$3,-1),ROUNDUP($J84*$U$4*$S$3,-1)))</f>
        <v>985350</v>
      </c>
      <c r="T84" s="186">
        <f>IF($J84="","",IF('5.手当・賞与配分の設計'!$O$4=1,ROUNDUP(($J84+$L84)*$U$4*$T$3,-1),ROUNDUP($J84*$U$4*$T$3,-1)))</f>
        <v>903240</v>
      </c>
      <c r="U84" s="186">
        <f>IF($J84="","",IF('5.手当・賞与配分の設計'!$O$4=1,ROUNDUP(($J84+$L84)*$U$4*$U$3,-1),ROUNDUP($J84*$U$4*$U$3,-1)))</f>
        <v>821130</v>
      </c>
      <c r="V84" s="186">
        <f>IF($J84="","",IF('5.手当・賞与配分の設計'!$O$4=1,ROUNDUP(($J84+$L84)*$U$4*$V$3,-1),ROUNDUP($J84*$U$4*$V$3,-1)))</f>
        <v>739020</v>
      </c>
      <c r="W84" s="203">
        <f>IF($J84="","",IF('5.手当・賞与配分の設計'!$O$4=1,ROUNDUP(($J84+$L84)*$U$4*$W$3,-1),ROUNDUP($J84*$U$4*$W$3,-1)))</f>
        <v>656900</v>
      </c>
      <c r="X84" s="128">
        <f t="shared" si="29"/>
        <v>5977850</v>
      </c>
      <c r="Y84" s="88">
        <f t="shared" si="30"/>
        <v>5895740</v>
      </c>
      <c r="Z84" s="88">
        <f t="shared" si="21"/>
        <v>5813630</v>
      </c>
      <c r="AA84" s="88">
        <f t="shared" si="22"/>
        <v>5731520</v>
      </c>
      <c r="AB84" s="201">
        <f t="shared" si="23"/>
        <v>5649400</v>
      </c>
    </row>
    <row r="85" spans="5:28" ht="18" customHeight="1">
      <c r="E85" s="193" t="str">
        <f t="shared" si="24"/>
        <v>J-2</v>
      </c>
      <c r="F85" s="204">
        <f t="shared" si="15"/>
        <v>27</v>
      </c>
      <c r="G85" s="124">
        <f t="shared" si="16"/>
        <v>27</v>
      </c>
      <c r="H85" s="124" t="str">
        <f t="shared" si="17"/>
        <v/>
      </c>
      <c r="I85" s="179">
        <v>51</v>
      </c>
      <c r="J85" s="150">
        <f>IF($E85="","",INDEX('3.サラリースケール'!$R$5:$BH$38,MATCH('7.グレード別年俸表の作成'!$E85,'3.サラリースケール'!$R$5:$R$38,0),MATCH('7.グレード別年俸表の作成'!$I85,'3.サラリースケール'!$R$5:$BH$5,0)))</f>
        <v>328450</v>
      </c>
      <c r="K85" s="194">
        <f t="shared" si="18"/>
        <v>0</v>
      </c>
      <c r="L85" s="195">
        <f>IF($J85="","",VLOOKUP($E85,'6.モデル年俸表の作成'!$C$6:$F$48,4,0))</f>
        <v>0</v>
      </c>
      <c r="M85" s="196">
        <f t="shared" si="25"/>
        <v>0.1</v>
      </c>
      <c r="N85" s="197">
        <f t="shared" si="26"/>
        <v>32850</v>
      </c>
      <c r="O85" s="219">
        <f t="shared" si="19"/>
        <v>13</v>
      </c>
      <c r="P85" s="198">
        <f t="shared" si="27"/>
        <v>361300</v>
      </c>
      <c r="Q85" s="195">
        <f t="shared" si="28"/>
        <v>4335600</v>
      </c>
      <c r="R85" s="187">
        <f>IF($J85="","",IF('5.手当・賞与配分の設計'!$O$4=1,ROUNDUP((J85+$L85)*$R$5,-1),ROUNDUP(J85*$R$5,-1)))</f>
        <v>656900</v>
      </c>
      <c r="S85" s="202">
        <f>IF($J85="","",IF('5.手当・賞与配分の設計'!$O$4=1,ROUNDUP(($J85+$L85)*$U$4*$S$3,-1),ROUNDUP($J85*$U$4*$S$3,-1)))</f>
        <v>985350</v>
      </c>
      <c r="T85" s="186">
        <f>IF($J85="","",IF('5.手当・賞与配分の設計'!$O$4=1,ROUNDUP(($J85+$L85)*$U$4*$T$3,-1),ROUNDUP($J85*$U$4*$T$3,-1)))</f>
        <v>903240</v>
      </c>
      <c r="U85" s="186">
        <f>IF($J85="","",IF('5.手当・賞与配分の設計'!$O$4=1,ROUNDUP(($J85+$L85)*$U$4*$U$3,-1),ROUNDUP($J85*$U$4*$U$3,-1)))</f>
        <v>821130</v>
      </c>
      <c r="V85" s="186">
        <f>IF($J85="","",IF('5.手当・賞与配分の設計'!$O$4=1,ROUNDUP(($J85+$L85)*$U$4*$V$3,-1),ROUNDUP($J85*$U$4*$V$3,-1)))</f>
        <v>739020</v>
      </c>
      <c r="W85" s="203">
        <f>IF($J85="","",IF('5.手当・賞与配分の設計'!$O$4=1,ROUNDUP(($J85+$L85)*$U$4*$W$3,-1),ROUNDUP($J85*$U$4*$W$3,-1)))</f>
        <v>656900</v>
      </c>
      <c r="X85" s="128">
        <f t="shared" si="29"/>
        <v>5977850</v>
      </c>
      <c r="Y85" s="88">
        <f t="shared" si="30"/>
        <v>5895740</v>
      </c>
      <c r="Z85" s="88">
        <f t="shared" si="21"/>
        <v>5813630</v>
      </c>
      <c r="AA85" s="88">
        <f t="shared" si="22"/>
        <v>5731520</v>
      </c>
      <c r="AB85" s="201">
        <f t="shared" si="23"/>
        <v>5649400</v>
      </c>
    </row>
    <row r="86" spans="5:28" ht="18" customHeight="1">
      <c r="E86" s="193" t="str">
        <f t="shared" si="24"/>
        <v>J-2</v>
      </c>
      <c r="F86" s="204">
        <f t="shared" si="15"/>
        <v>27</v>
      </c>
      <c r="G86" s="124">
        <f t="shared" si="16"/>
        <v>27</v>
      </c>
      <c r="H86" s="124" t="str">
        <f t="shared" si="17"/>
        <v/>
      </c>
      <c r="I86" s="179">
        <v>52</v>
      </c>
      <c r="J86" s="150">
        <f>IF($E86="","",INDEX('3.サラリースケール'!$R$5:$BH$38,MATCH('7.グレード別年俸表の作成'!$E86,'3.サラリースケール'!$R$5:$R$38,0),MATCH('7.グレード別年俸表の作成'!$I86,'3.サラリースケール'!$R$5:$BH$5,0)))</f>
        <v>328450</v>
      </c>
      <c r="K86" s="194">
        <f t="shared" si="18"/>
        <v>0</v>
      </c>
      <c r="L86" s="195">
        <f>IF($J86="","",VLOOKUP($E86,'6.モデル年俸表の作成'!$C$6:$F$48,4,0))</f>
        <v>0</v>
      </c>
      <c r="M86" s="196">
        <f t="shared" si="25"/>
        <v>0.1</v>
      </c>
      <c r="N86" s="197">
        <f t="shared" si="26"/>
        <v>32850</v>
      </c>
      <c r="O86" s="219">
        <f t="shared" si="19"/>
        <v>13</v>
      </c>
      <c r="P86" s="198">
        <f t="shared" si="27"/>
        <v>361300</v>
      </c>
      <c r="Q86" s="195">
        <f t="shared" si="28"/>
        <v>4335600</v>
      </c>
      <c r="R86" s="187">
        <f>IF($J86="","",IF('5.手当・賞与配分の設計'!$O$4=1,ROUNDUP((J86+$L86)*$R$5,-1),ROUNDUP(J86*$R$5,-1)))</f>
        <v>656900</v>
      </c>
      <c r="S86" s="202">
        <f>IF($J86="","",IF('5.手当・賞与配分の設計'!$O$4=1,ROUNDUP(($J86+$L86)*$U$4*$S$3,-1),ROUNDUP($J86*$U$4*$S$3,-1)))</f>
        <v>985350</v>
      </c>
      <c r="T86" s="186">
        <f>IF($J86="","",IF('5.手当・賞与配分の設計'!$O$4=1,ROUNDUP(($J86+$L86)*$U$4*$T$3,-1),ROUNDUP($J86*$U$4*$T$3,-1)))</f>
        <v>903240</v>
      </c>
      <c r="U86" s="186">
        <f>IF($J86="","",IF('5.手当・賞与配分の設計'!$O$4=1,ROUNDUP(($J86+$L86)*$U$4*$U$3,-1),ROUNDUP($J86*$U$4*$U$3,-1)))</f>
        <v>821130</v>
      </c>
      <c r="V86" s="186">
        <f>IF($J86="","",IF('5.手当・賞与配分の設計'!$O$4=1,ROUNDUP(($J86+$L86)*$U$4*$V$3,-1),ROUNDUP($J86*$U$4*$V$3,-1)))</f>
        <v>739020</v>
      </c>
      <c r="W86" s="203">
        <f>IF($J86="","",IF('5.手当・賞与配分の設計'!$O$4=1,ROUNDUP(($J86+$L86)*$U$4*$W$3,-1),ROUNDUP($J86*$U$4*$W$3,-1)))</f>
        <v>656900</v>
      </c>
      <c r="X86" s="128">
        <f t="shared" si="29"/>
        <v>5977850</v>
      </c>
      <c r="Y86" s="88">
        <f t="shared" si="30"/>
        <v>5895740</v>
      </c>
      <c r="Z86" s="88">
        <f t="shared" si="21"/>
        <v>5813630</v>
      </c>
      <c r="AA86" s="88">
        <f t="shared" si="22"/>
        <v>5731520</v>
      </c>
      <c r="AB86" s="201">
        <f t="shared" si="23"/>
        <v>5649400</v>
      </c>
    </row>
    <row r="87" spans="5:28" ht="18" customHeight="1">
      <c r="E87" s="193" t="str">
        <f t="shared" si="24"/>
        <v>J-2</v>
      </c>
      <c r="F87" s="204">
        <f t="shared" si="15"/>
        <v>27</v>
      </c>
      <c r="G87" s="124">
        <f t="shared" si="16"/>
        <v>27</v>
      </c>
      <c r="H87" s="124" t="str">
        <f t="shared" si="17"/>
        <v/>
      </c>
      <c r="I87" s="179">
        <v>53</v>
      </c>
      <c r="J87" s="150">
        <f>IF($E87="","",INDEX('3.サラリースケール'!$R$5:$BH$38,MATCH('7.グレード別年俸表の作成'!$E87,'3.サラリースケール'!$R$5:$R$38,0),MATCH('7.グレード別年俸表の作成'!$I87,'3.サラリースケール'!$R$5:$BH$5,0)))</f>
        <v>328450</v>
      </c>
      <c r="K87" s="194">
        <f t="shared" si="18"/>
        <v>0</v>
      </c>
      <c r="L87" s="195">
        <f>IF($J87="","",VLOOKUP($E87,'6.モデル年俸表の作成'!$C$6:$F$48,4,0))</f>
        <v>0</v>
      </c>
      <c r="M87" s="196">
        <f t="shared" si="25"/>
        <v>0.1</v>
      </c>
      <c r="N87" s="197">
        <f t="shared" si="26"/>
        <v>32850</v>
      </c>
      <c r="O87" s="219">
        <f t="shared" si="19"/>
        <v>13</v>
      </c>
      <c r="P87" s="198">
        <f t="shared" si="27"/>
        <v>361300</v>
      </c>
      <c r="Q87" s="195">
        <f t="shared" si="28"/>
        <v>4335600</v>
      </c>
      <c r="R87" s="187">
        <f>IF($J87="","",IF('5.手当・賞与配分の設計'!$O$4=1,ROUNDUP((J87+$L87)*$R$5,-1),ROUNDUP(J87*$R$5,-1)))</f>
        <v>656900</v>
      </c>
      <c r="S87" s="202">
        <f>IF($J87="","",IF('5.手当・賞与配分の設計'!$O$4=1,ROUNDUP(($J87+$L87)*$U$4*$S$3,-1),ROUNDUP($J87*$U$4*$S$3,-1)))</f>
        <v>985350</v>
      </c>
      <c r="T87" s="186">
        <f>IF($J87="","",IF('5.手当・賞与配分の設計'!$O$4=1,ROUNDUP(($J87+$L87)*$U$4*$T$3,-1),ROUNDUP($J87*$U$4*$T$3,-1)))</f>
        <v>903240</v>
      </c>
      <c r="U87" s="186">
        <f>IF($J87="","",IF('5.手当・賞与配分の設計'!$O$4=1,ROUNDUP(($J87+$L87)*$U$4*$U$3,-1),ROUNDUP($J87*$U$4*$U$3,-1)))</f>
        <v>821130</v>
      </c>
      <c r="V87" s="186">
        <f>IF($J87="","",IF('5.手当・賞与配分の設計'!$O$4=1,ROUNDUP(($J87+$L87)*$U$4*$V$3,-1),ROUNDUP($J87*$U$4*$V$3,-1)))</f>
        <v>739020</v>
      </c>
      <c r="W87" s="203">
        <f>IF($J87="","",IF('5.手当・賞与配分の設計'!$O$4=1,ROUNDUP(($J87+$L87)*$U$4*$W$3,-1),ROUNDUP($J87*$U$4*$W$3,-1)))</f>
        <v>656900</v>
      </c>
      <c r="X87" s="128">
        <f t="shared" si="29"/>
        <v>5977850</v>
      </c>
      <c r="Y87" s="88">
        <f t="shared" si="30"/>
        <v>5895740</v>
      </c>
      <c r="Z87" s="88">
        <f t="shared" si="21"/>
        <v>5813630</v>
      </c>
      <c r="AA87" s="88">
        <f t="shared" si="22"/>
        <v>5731520</v>
      </c>
      <c r="AB87" s="201">
        <f t="shared" si="23"/>
        <v>5649400</v>
      </c>
    </row>
    <row r="88" spans="5:28" ht="18" customHeight="1">
      <c r="E88" s="193" t="str">
        <f t="shared" si="24"/>
        <v>J-2</v>
      </c>
      <c r="F88" s="204">
        <f t="shared" si="15"/>
        <v>27</v>
      </c>
      <c r="G88" s="124">
        <f t="shared" si="16"/>
        <v>27</v>
      </c>
      <c r="H88" s="124" t="str">
        <f t="shared" si="17"/>
        <v/>
      </c>
      <c r="I88" s="179">
        <v>54</v>
      </c>
      <c r="J88" s="150">
        <f>IF($E88="","",INDEX('3.サラリースケール'!$R$5:$BH$38,MATCH('7.グレード別年俸表の作成'!$E88,'3.サラリースケール'!$R$5:$R$38,0),MATCH('7.グレード別年俸表の作成'!$I88,'3.サラリースケール'!$R$5:$BH$5,0)))</f>
        <v>328450</v>
      </c>
      <c r="K88" s="194">
        <f t="shared" si="18"/>
        <v>0</v>
      </c>
      <c r="L88" s="195">
        <f>IF($J88="","",VLOOKUP($E88,'6.モデル年俸表の作成'!$C$6:$F$48,4,0))</f>
        <v>0</v>
      </c>
      <c r="M88" s="196">
        <f t="shared" si="25"/>
        <v>0.1</v>
      </c>
      <c r="N88" s="197">
        <f t="shared" si="26"/>
        <v>32850</v>
      </c>
      <c r="O88" s="219">
        <f t="shared" si="19"/>
        <v>13</v>
      </c>
      <c r="P88" s="198">
        <f t="shared" si="27"/>
        <v>361300</v>
      </c>
      <c r="Q88" s="195">
        <f t="shared" si="28"/>
        <v>4335600</v>
      </c>
      <c r="R88" s="187">
        <f>IF($J88="","",IF('5.手当・賞与配分の設計'!$O$4=1,ROUNDUP((J88+$L88)*$R$5,-1),ROUNDUP(J88*$R$5,-1)))</f>
        <v>656900</v>
      </c>
      <c r="S88" s="202">
        <f>IF($J88="","",IF('5.手当・賞与配分の設計'!$O$4=1,ROUNDUP(($J88+$L88)*$U$4*$S$3,-1),ROUNDUP($J88*$U$4*$S$3,-1)))</f>
        <v>985350</v>
      </c>
      <c r="T88" s="186">
        <f>IF($J88="","",IF('5.手当・賞与配分の設計'!$O$4=1,ROUNDUP(($J88+$L88)*$U$4*$T$3,-1),ROUNDUP($J88*$U$4*$T$3,-1)))</f>
        <v>903240</v>
      </c>
      <c r="U88" s="186">
        <f>IF($J88="","",IF('5.手当・賞与配分の設計'!$O$4=1,ROUNDUP(($J88+$L88)*$U$4*$U$3,-1),ROUNDUP($J88*$U$4*$U$3,-1)))</f>
        <v>821130</v>
      </c>
      <c r="V88" s="186">
        <f>IF($J88="","",IF('5.手当・賞与配分の設計'!$O$4=1,ROUNDUP(($J88+$L88)*$U$4*$V$3,-1),ROUNDUP($J88*$U$4*$V$3,-1)))</f>
        <v>739020</v>
      </c>
      <c r="W88" s="203">
        <f>IF($J88="","",IF('5.手当・賞与配分の設計'!$O$4=1,ROUNDUP(($J88+$L88)*$U$4*$W$3,-1),ROUNDUP($J88*$U$4*$W$3,-1)))</f>
        <v>656900</v>
      </c>
      <c r="X88" s="128">
        <f t="shared" si="29"/>
        <v>5977850</v>
      </c>
      <c r="Y88" s="88">
        <f t="shared" si="30"/>
        <v>5895740</v>
      </c>
      <c r="Z88" s="88">
        <f t="shared" si="21"/>
        <v>5813630</v>
      </c>
      <c r="AA88" s="88">
        <f t="shared" si="22"/>
        <v>5731520</v>
      </c>
      <c r="AB88" s="201">
        <f t="shared" si="23"/>
        <v>5649400</v>
      </c>
    </row>
    <row r="89" spans="5:28" ht="18" customHeight="1">
      <c r="E89" s="193" t="str">
        <f t="shared" si="24"/>
        <v>J-2</v>
      </c>
      <c r="F89" s="204">
        <f t="shared" si="15"/>
        <v>27</v>
      </c>
      <c r="G89" s="124">
        <f t="shared" si="16"/>
        <v>27</v>
      </c>
      <c r="H89" s="124" t="str">
        <f t="shared" si="17"/>
        <v/>
      </c>
      <c r="I89" s="179">
        <v>55</v>
      </c>
      <c r="J89" s="150">
        <f>IF($E89="","",INDEX('3.サラリースケール'!$R$5:$BH$38,MATCH('7.グレード別年俸表の作成'!$E89,'3.サラリースケール'!$R$5:$R$38,0),MATCH('7.グレード別年俸表の作成'!$I89,'3.サラリースケール'!$R$5:$BH$5,0)))</f>
        <v>328450</v>
      </c>
      <c r="K89" s="194">
        <f t="shared" si="18"/>
        <v>0</v>
      </c>
      <c r="L89" s="195">
        <f>IF($J89="","",VLOOKUP($E89,'6.モデル年俸表の作成'!$C$6:$F$48,4,0))</f>
        <v>0</v>
      </c>
      <c r="M89" s="196">
        <f t="shared" si="25"/>
        <v>0.1</v>
      </c>
      <c r="N89" s="197">
        <f t="shared" si="26"/>
        <v>32850</v>
      </c>
      <c r="O89" s="219">
        <f t="shared" si="19"/>
        <v>13</v>
      </c>
      <c r="P89" s="198">
        <f t="shared" si="27"/>
        <v>361300</v>
      </c>
      <c r="Q89" s="195">
        <f t="shared" si="28"/>
        <v>4335600</v>
      </c>
      <c r="R89" s="187">
        <f>IF($J89="","",IF('5.手当・賞与配分の設計'!$O$4=1,ROUNDUP((J89+$L89)*$R$5,-1),ROUNDUP(J89*$R$5,-1)))</f>
        <v>656900</v>
      </c>
      <c r="S89" s="202">
        <f>IF($J89="","",IF('5.手当・賞与配分の設計'!$O$4=1,ROUNDUP(($J89+$L89)*$U$4*$S$3,-1),ROUNDUP($J89*$U$4*$S$3,-1)))</f>
        <v>985350</v>
      </c>
      <c r="T89" s="186">
        <f>IF($J89="","",IF('5.手当・賞与配分の設計'!$O$4=1,ROUNDUP(($J89+$L89)*$U$4*$T$3,-1),ROUNDUP($J89*$U$4*$T$3,-1)))</f>
        <v>903240</v>
      </c>
      <c r="U89" s="186">
        <f>IF($J89="","",IF('5.手当・賞与配分の設計'!$O$4=1,ROUNDUP(($J89+$L89)*$U$4*$U$3,-1),ROUNDUP($J89*$U$4*$U$3,-1)))</f>
        <v>821130</v>
      </c>
      <c r="V89" s="186">
        <f>IF($J89="","",IF('5.手当・賞与配分の設計'!$O$4=1,ROUNDUP(($J89+$L89)*$U$4*$V$3,-1),ROUNDUP($J89*$U$4*$V$3,-1)))</f>
        <v>739020</v>
      </c>
      <c r="W89" s="203">
        <f>IF($J89="","",IF('5.手当・賞与配分の設計'!$O$4=1,ROUNDUP(($J89+$L89)*$U$4*$W$3,-1),ROUNDUP($J89*$U$4*$W$3,-1)))</f>
        <v>656900</v>
      </c>
      <c r="X89" s="128">
        <f t="shared" si="29"/>
        <v>5977850</v>
      </c>
      <c r="Y89" s="88">
        <f t="shared" si="30"/>
        <v>5895740</v>
      </c>
      <c r="Z89" s="88">
        <f t="shared" si="21"/>
        <v>5813630</v>
      </c>
      <c r="AA89" s="88">
        <f t="shared" si="22"/>
        <v>5731520</v>
      </c>
      <c r="AB89" s="201">
        <f t="shared" si="23"/>
        <v>5649400</v>
      </c>
    </row>
    <row r="90" spans="5:28" ht="18" customHeight="1">
      <c r="E90" s="193" t="str">
        <f t="shared" si="24"/>
        <v>J-2</v>
      </c>
      <c r="F90" s="204">
        <f t="shared" si="15"/>
        <v>27</v>
      </c>
      <c r="G90" s="124">
        <f t="shared" si="16"/>
        <v>27</v>
      </c>
      <c r="H90" s="124" t="str">
        <f t="shared" si="17"/>
        <v/>
      </c>
      <c r="I90" s="179">
        <v>56</v>
      </c>
      <c r="J90" s="150">
        <f>IF($E90="","",INDEX('3.サラリースケール'!$R$5:$BH$38,MATCH('7.グレード別年俸表の作成'!$E90,'3.サラリースケール'!$R$5:$R$38,0),MATCH('7.グレード別年俸表の作成'!$I90,'3.サラリースケール'!$R$5:$BH$5,0)))</f>
        <v>328450</v>
      </c>
      <c r="K90" s="194">
        <f t="shared" si="18"/>
        <v>0</v>
      </c>
      <c r="L90" s="195">
        <f>IF($J90="","",VLOOKUP($E90,'6.モデル年俸表の作成'!$C$6:$F$48,4,0))</f>
        <v>0</v>
      </c>
      <c r="M90" s="196">
        <f t="shared" si="25"/>
        <v>0.1</v>
      </c>
      <c r="N90" s="197">
        <f t="shared" si="26"/>
        <v>32850</v>
      </c>
      <c r="O90" s="219">
        <f t="shared" si="19"/>
        <v>13</v>
      </c>
      <c r="P90" s="198">
        <f t="shared" si="27"/>
        <v>361300</v>
      </c>
      <c r="Q90" s="195">
        <f t="shared" si="28"/>
        <v>4335600</v>
      </c>
      <c r="R90" s="187">
        <f>IF($J90="","",IF('5.手当・賞与配分の設計'!$O$4=1,ROUNDUP((J90+$L90)*$R$5,-1),ROUNDUP(J90*$R$5,-1)))</f>
        <v>656900</v>
      </c>
      <c r="S90" s="202">
        <f>IF($J90="","",IF('5.手当・賞与配分の設計'!$O$4=1,ROUNDUP(($J90+$L90)*$U$4*$S$3,-1),ROUNDUP($J90*$U$4*$S$3,-1)))</f>
        <v>985350</v>
      </c>
      <c r="T90" s="186">
        <f>IF($J90="","",IF('5.手当・賞与配分の設計'!$O$4=1,ROUNDUP(($J90+$L90)*$U$4*$T$3,-1),ROUNDUP($J90*$U$4*$T$3,-1)))</f>
        <v>903240</v>
      </c>
      <c r="U90" s="186">
        <f>IF($J90="","",IF('5.手当・賞与配分の設計'!$O$4=1,ROUNDUP(($J90+$L90)*$U$4*$U$3,-1),ROUNDUP($J90*$U$4*$U$3,-1)))</f>
        <v>821130</v>
      </c>
      <c r="V90" s="186">
        <f>IF($J90="","",IF('5.手当・賞与配分の設計'!$O$4=1,ROUNDUP(($J90+$L90)*$U$4*$V$3,-1),ROUNDUP($J90*$U$4*$V$3,-1)))</f>
        <v>739020</v>
      </c>
      <c r="W90" s="203">
        <f>IF($J90="","",IF('5.手当・賞与配分の設計'!$O$4=1,ROUNDUP(($J90+$L90)*$U$4*$W$3,-1),ROUNDUP($J90*$U$4*$W$3,-1)))</f>
        <v>656900</v>
      </c>
      <c r="X90" s="128">
        <f t="shared" si="29"/>
        <v>5977850</v>
      </c>
      <c r="Y90" s="88">
        <f t="shared" si="30"/>
        <v>5895740</v>
      </c>
      <c r="Z90" s="88">
        <f t="shared" si="21"/>
        <v>5813630</v>
      </c>
      <c r="AA90" s="88">
        <f t="shared" si="22"/>
        <v>5731520</v>
      </c>
      <c r="AB90" s="201">
        <f t="shared" si="23"/>
        <v>5649400</v>
      </c>
    </row>
    <row r="91" spans="5:28" ht="18" customHeight="1">
      <c r="E91" s="193" t="str">
        <f t="shared" si="24"/>
        <v>J-2</v>
      </c>
      <c r="F91" s="204">
        <f t="shared" si="15"/>
        <v>27</v>
      </c>
      <c r="G91" s="124">
        <f t="shared" si="16"/>
        <v>27</v>
      </c>
      <c r="H91" s="124" t="str">
        <f t="shared" si="17"/>
        <v/>
      </c>
      <c r="I91" s="179">
        <v>57</v>
      </c>
      <c r="J91" s="150">
        <f>IF($E91="","",INDEX('3.サラリースケール'!$R$5:$BH$38,MATCH('7.グレード別年俸表の作成'!$E91,'3.サラリースケール'!$R$5:$R$38,0),MATCH('7.グレード別年俸表の作成'!$I91,'3.サラリースケール'!$R$5:$BH$5,0)))</f>
        <v>328450</v>
      </c>
      <c r="K91" s="194">
        <f t="shared" si="18"/>
        <v>0</v>
      </c>
      <c r="L91" s="195">
        <f>IF($J91="","",VLOOKUP($E91,'6.モデル年俸表の作成'!$C$6:$F$48,4,0))</f>
        <v>0</v>
      </c>
      <c r="M91" s="196">
        <f t="shared" si="25"/>
        <v>0.1</v>
      </c>
      <c r="N91" s="197">
        <f t="shared" si="26"/>
        <v>32850</v>
      </c>
      <c r="O91" s="219">
        <f t="shared" si="19"/>
        <v>13</v>
      </c>
      <c r="P91" s="198">
        <f t="shared" si="27"/>
        <v>361300</v>
      </c>
      <c r="Q91" s="195">
        <f t="shared" si="28"/>
        <v>4335600</v>
      </c>
      <c r="R91" s="187">
        <f>IF($J91="","",IF('5.手当・賞与配分の設計'!$O$4=1,ROUNDUP((J91+$L91)*$R$5,-1),ROUNDUP(J91*$R$5,-1)))</f>
        <v>656900</v>
      </c>
      <c r="S91" s="202">
        <f>IF($J91="","",IF('5.手当・賞与配分の設計'!$O$4=1,ROUNDUP(($J91+$L91)*$U$4*$S$3,-1),ROUNDUP($J91*$U$4*$S$3,-1)))</f>
        <v>985350</v>
      </c>
      <c r="T91" s="186">
        <f>IF($J91="","",IF('5.手当・賞与配分の設計'!$O$4=1,ROUNDUP(($J91+$L91)*$U$4*$T$3,-1),ROUNDUP($J91*$U$4*$T$3,-1)))</f>
        <v>903240</v>
      </c>
      <c r="U91" s="186">
        <f>IF($J91="","",IF('5.手当・賞与配分の設計'!$O$4=1,ROUNDUP(($J91+$L91)*$U$4*$U$3,-1),ROUNDUP($J91*$U$4*$U$3,-1)))</f>
        <v>821130</v>
      </c>
      <c r="V91" s="186">
        <f>IF($J91="","",IF('5.手当・賞与配分の設計'!$O$4=1,ROUNDUP(($J91+$L91)*$U$4*$V$3,-1),ROUNDUP($J91*$U$4*$V$3,-1)))</f>
        <v>739020</v>
      </c>
      <c r="W91" s="203">
        <f>IF($J91="","",IF('5.手当・賞与配分の設計'!$O$4=1,ROUNDUP(($J91+$L91)*$U$4*$W$3,-1),ROUNDUP($J91*$U$4*$W$3,-1)))</f>
        <v>656900</v>
      </c>
      <c r="X91" s="128">
        <f t="shared" si="29"/>
        <v>5977850</v>
      </c>
      <c r="Y91" s="88">
        <f t="shared" si="30"/>
        <v>5895740</v>
      </c>
      <c r="Z91" s="88">
        <f t="shared" si="21"/>
        <v>5813630</v>
      </c>
      <c r="AA91" s="88">
        <f t="shared" si="22"/>
        <v>5731520</v>
      </c>
      <c r="AB91" s="201">
        <f t="shared" si="23"/>
        <v>5649400</v>
      </c>
    </row>
    <row r="92" spans="5:28" ht="18" customHeight="1">
      <c r="E92" s="193" t="str">
        <f t="shared" si="24"/>
        <v>J-2</v>
      </c>
      <c r="F92" s="204">
        <f t="shared" si="15"/>
        <v>27</v>
      </c>
      <c r="G92" s="124">
        <f t="shared" si="16"/>
        <v>27</v>
      </c>
      <c r="H92" s="124" t="str">
        <f t="shared" si="17"/>
        <v/>
      </c>
      <c r="I92" s="179">
        <v>58</v>
      </c>
      <c r="J92" s="150">
        <f>IF($E92="","",INDEX('3.サラリースケール'!$R$5:$BH$38,MATCH('7.グレード別年俸表の作成'!$E92,'3.サラリースケール'!$R$5:$R$38,0),MATCH('7.グレード別年俸表の作成'!$I92,'3.サラリースケール'!$R$5:$BH$5,0)))</f>
        <v>328450</v>
      </c>
      <c r="K92" s="194">
        <f t="shared" si="18"/>
        <v>0</v>
      </c>
      <c r="L92" s="195">
        <f>IF($J92="","",VLOOKUP($E92,'6.モデル年俸表の作成'!$C$6:$F$48,4,0))</f>
        <v>0</v>
      </c>
      <c r="M92" s="196">
        <f t="shared" si="25"/>
        <v>0.1</v>
      </c>
      <c r="N92" s="197">
        <f t="shared" si="26"/>
        <v>32850</v>
      </c>
      <c r="O92" s="219">
        <f t="shared" si="19"/>
        <v>13</v>
      </c>
      <c r="P92" s="198">
        <f t="shared" si="27"/>
        <v>361300</v>
      </c>
      <c r="Q92" s="195">
        <f t="shared" si="28"/>
        <v>4335600</v>
      </c>
      <c r="R92" s="187">
        <f>IF($J92="","",IF('5.手当・賞与配分の設計'!$O$4=1,ROUNDUP((J92+$L92)*$R$5,-1),ROUNDUP(J92*$R$5,-1)))</f>
        <v>656900</v>
      </c>
      <c r="S92" s="202">
        <f>IF($J92="","",IF('5.手当・賞与配分の設計'!$O$4=1,ROUNDUP(($J92+$L92)*$U$4*$S$3,-1),ROUNDUP($J92*$U$4*$S$3,-1)))</f>
        <v>985350</v>
      </c>
      <c r="T92" s="186">
        <f>IF($J92="","",IF('5.手当・賞与配分の設計'!$O$4=1,ROUNDUP(($J92+$L92)*$U$4*$T$3,-1),ROUNDUP($J92*$U$4*$T$3,-1)))</f>
        <v>903240</v>
      </c>
      <c r="U92" s="186">
        <f>IF($J92="","",IF('5.手当・賞与配分の設計'!$O$4=1,ROUNDUP(($J92+$L92)*$U$4*$U$3,-1),ROUNDUP($J92*$U$4*$U$3,-1)))</f>
        <v>821130</v>
      </c>
      <c r="V92" s="186">
        <f>IF($J92="","",IF('5.手当・賞与配分の設計'!$O$4=1,ROUNDUP(($J92+$L92)*$U$4*$V$3,-1),ROUNDUP($J92*$U$4*$V$3,-1)))</f>
        <v>739020</v>
      </c>
      <c r="W92" s="203">
        <f>IF($J92="","",IF('5.手当・賞与配分の設計'!$O$4=1,ROUNDUP(($J92+$L92)*$U$4*$W$3,-1),ROUNDUP($J92*$U$4*$W$3,-1)))</f>
        <v>656900</v>
      </c>
      <c r="X92" s="128">
        <f t="shared" si="29"/>
        <v>5977850</v>
      </c>
      <c r="Y92" s="88">
        <f t="shared" si="30"/>
        <v>5895740</v>
      </c>
      <c r="Z92" s="88">
        <f t="shared" si="21"/>
        <v>5813630</v>
      </c>
      <c r="AA92" s="88">
        <f t="shared" si="22"/>
        <v>5731520</v>
      </c>
      <c r="AB92" s="201">
        <f t="shared" si="23"/>
        <v>5649400</v>
      </c>
    </row>
    <row r="93" spans="5:28" ht="18" customHeight="1" thickBot="1">
      <c r="E93" s="193" t="str">
        <f t="shared" si="24"/>
        <v>J-2</v>
      </c>
      <c r="F93" s="204">
        <f t="shared" si="15"/>
        <v>27</v>
      </c>
      <c r="G93" s="124">
        <f t="shared" si="16"/>
        <v>27</v>
      </c>
      <c r="H93" s="124" t="str">
        <f t="shared" si="17"/>
        <v/>
      </c>
      <c r="I93" s="179">
        <v>59</v>
      </c>
      <c r="J93" s="205">
        <f>IF($E93="","",INDEX('3.サラリースケール'!$R$5:$BH$38,MATCH('7.グレード別年俸表の作成'!$E93,'3.サラリースケール'!$R$5:$R$38,0),MATCH('7.グレード別年俸表の作成'!$I93,'3.サラリースケール'!$R$5:$BH$5,0)))</f>
        <v>328450</v>
      </c>
      <c r="K93" s="206">
        <f t="shared" si="18"/>
        <v>0</v>
      </c>
      <c r="L93" s="207">
        <f>IF($J93="","",VLOOKUP($E93,'6.モデル年俸表の作成'!$C$6:$F$48,4,0))</f>
        <v>0</v>
      </c>
      <c r="M93" s="208">
        <f t="shared" si="25"/>
        <v>0.1</v>
      </c>
      <c r="N93" s="209">
        <f t="shared" si="26"/>
        <v>32850</v>
      </c>
      <c r="O93" s="220">
        <f t="shared" si="19"/>
        <v>13</v>
      </c>
      <c r="P93" s="210">
        <f t="shared" si="27"/>
        <v>361300</v>
      </c>
      <c r="Q93" s="207">
        <f t="shared" si="28"/>
        <v>4335600</v>
      </c>
      <c r="R93" s="211">
        <f>IF($J93="","",IF('5.手当・賞与配分の設計'!$O$4=1,ROUNDUP((J93+$L93)*$R$5,-1),ROUNDUP(J93*$R$5,-1)))</f>
        <v>656900</v>
      </c>
      <c r="S93" s="212">
        <f>IF($J93="","",IF('5.手当・賞与配分の設計'!$O$4=1,ROUNDUP(($J93+$L93)*$U$4*$S$3,-1),ROUNDUP($J93*$U$4*$S$3,-1)))</f>
        <v>985350</v>
      </c>
      <c r="T93" s="213">
        <f>IF($J93="","",IF('5.手当・賞与配分の設計'!$O$4=1,ROUNDUP(($J93+$L93)*$U$4*$T$3,-1),ROUNDUP($J93*$U$4*$T$3,-1)))</f>
        <v>903240</v>
      </c>
      <c r="U93" s="213">
        <f>IF($J93="","",IF('5.手当・賞与配分の設計'!$O$4=1,ROUNDUP(($J93+$L93)*$U$4*$U$3,-1),ROUNDUP($J93*$U$4*$U$3,-1)))</f>
        <v>821130</v>
      </c>
      <c r="V93" s="213">
        <f>IF($J93="","",IF('5.手当・賞与配分の設計'!$O$4=1,ROUNDUP(($J93+$L93)*$U$4*$V$3,-1),ROUNDUP($J93*$U$4*$V$3,-1)))</f>
        <v>739020</v>
      </c>
      <c r="W93" s="214">
        <f>IF($J93="","",IF('5.手当・賞与配分の設計'!$O$4=1,ROUNDUP(($J93+$L93)*$U$4*$W$3,-1),ROUNDUP($J93*$U$4*$W$3,-1)))</f>
        <v>656900</v>
      </c>
      <c r="X93" s="215">
        <f t="shared" si="29"/>
        <v>5977850</v>
      </c>
      <c r="Y93" s="216">
        <f t="shared" si="30"/>
        <v>5895740</v>
      </c>
      <c r="Z93" s="216">
        <f t="shared" si="21"/>
        <v>5813630</v>
      </c>
      <c r="AA93" s="216">
        <f t="shared" si="22"/>
        <v>5731520</v>
      </c>
      <c r="AB93" s="217">
        <f t="shared" si="23"/>
        <v>5649400</v>
      </c>
    </row>
    <row r="94" spans="5:28" ht="9" customHeight="1">
      <c r="M94" s="99"/>
    </row>
    <row r="95" spans="5:28" ht="20.100000000000001" customHeight="1" thickBot="1">
      <c r="E95" s="102"/>
      <c r="F95" s="102"/>
      <c r="G95" s="102"/>
      <c r="H95" s="102"/>
      <c r="L95" s="102"/>
      <c r="O95" s="98" t="s">
        <v>95</v>
      </c>
      <c r="S95" s="218"/>
      <c r="T95" s="218"/>
    </row>
    <row r="96" spans="5:28" ht="23.1" customHeight="1" thickBot="1">
      <c r="E96" s="161" t="s">
        <v>84</v>
      </c>
      <c r="F96" s="162" t="s">
        <v>29</v>
      </c>
      <c r="G96" s="537" t="s">
        <v>85</v>
      </c>
      <c r="H96" s="537" t="s">
        <v>29</v>
      </c>
      <c r="I96" s="539" t="s">
        <v>92</v>
      </c>
      <c r="J96" s="543" t="s">
        <v>96</v>
      </c>
      <c r="K96" s="535" t="s">
        <v>98</v>
      </c>
      <c r="L96" s="541" t="s">
        <v>94</v>
      </c>
      <c r="M96" s="531" t="s">
        <v>130</v>
      </c>
      <c r="N96" s="532"/>
      <c r="O96" s="163">
        <f>IF($E97="","",'5.手当・賞与配分の設計'!$L$4)</f>
        <v>173</v>
      </c>
      <c r="P96" s="533" t="s">
        <v>89</v>
      </c>
      <c r="Q96" s="535" t="s">
        <v>90</v>
      </c>
      <c r="R96" s="164" t="s">
        <v>91</v>
      </c>
      <c r="S96" s="524" t="s">
        <v>131</v>
      </c>
      <c r="T96" s="525"/>
      <c r="U96" s="526">
        <f>IF($E97="","",'5.手当・賞与配分の設計'!$O$11)</f>
        <v>2.5</v>
      </c>
      <c r="V96" s="527"/>
      <c r="W96" s="165"/>
      <c r="X96" s="528" t="s">
        <v>132</v>
      </c>
      <c r="Y96" s="529"/>
      <c r="Z96" s="529"/>
      <c r="AA96" s="529"/>
      <c r="AB96" s="530"/>
    </row>
    <row r="97" spans="5:28" ht="27.9" customHeight="1" thickBot="1">
      <c r="E97" s="168" t="str">
        <f>IF(C$7="","",$C$7)</f>
        <v>J-3</v>
      </c>
      <c r="F97" s="162">
        <v>0</v>
      </c>
      <c r="G97" s="538"/>
      <c r="H97" s="538"/>
      <c r="I97" s="540"/>
      <c r="J97" s="544"/>
      <c r="K97" s="536"/>
      <c r="L97" s="542"/>
      <c r="M97" s="169">
        <f>IF($E97="","",VLOOKUP($E97,'5.手当・賞与配分の設計'!$C$7:$L$48,8,0))</f>
        <v>0.1</v>
      </c>
      <c r="N97" s="170" t="s">
        <v>87</v>
      </c>
      <c r="O97" s="171" t="s">
        <v>88</v>
      </c>
      <c r="P97" s="534"/>
      <c r="Q97" s="536"/>
      <c r="R97" s="400">
        <f>IF($E97="","",'5.手当・賞与配分の設計'!$N$11)</f>
        <v>2</v>
      </c>
      <c r="S97" s="172" t="str">
        <f>IF('5.手当・賞与配分の設計'!$N$16="","",'5.手当・賞与配分の設計'!$N$16)</f>
        <v>S</v>
      </c>
      <c r="T97" s="173" t="str">
        <f>IF('5.手当・賞与配分の設計'!$N$17="","",'5.手当・賞与配分の設計'!$N$17)</f>
        <v>A</v>
      </c>
      <c r="U97" s="174" t="str">
        <f>IF('5.手当・賞与配分の設計'!$N$18="","",'5.手当・賞与配分の設計'!$N$18)</f>
        <v>B</v>
      </c>
      <c r="V97" s="174" t="str">
        <f>IF('5.手当・賞与配分の設計'!$N$19="","",'5.手当・賞与配分の設計'!$N$19)</f>
        <v>C</v>
      </c>
      <c r="W97" s="175" t="str">
        <f>IF('5.手当・賞与配分の設計'!$N$20="","",'5.手当・賞与配分の設計'!$N$20)</f>
        <v>D</v>
      </c>
      <c r="X97" s="176" t="str">
        <f>IF($E97="","",$E97&amp;"-"&amp;S97)</f>
        <v>J-3-S</v>
      </c>
      <c r="Y97" s="170" t="str">
        <f>IF($E97="","",$E97&amp;"-"&amp;T97)</f>
        <v>J-3-A</v>
      </c>
      <c r="Z97" s="170" t="str">
        <f>IF($E97="","",$E97&amp;"-"&amp;U97)</f>
        <v>J-3-B</v>
      </c>
      <c r="AA97" s="170" t="str">
        <f>IF($E97="","",$E97&amp;"-"&amp;V97)</f>
        <v>J-3-C</v>
      </c>
      <c r="AB97" s="177" t="str">
        <f>IF($E97="","",$E97&amp;"-"&amp;W97)</f>
        <v>J-3-D</v>
      </c>
    </row>
    <row r="98" spans="5:28" ht="18" customHeight="1">
      <c r="E98" s="178" t="str">
        <f>IF($E$97="","",$E$97)</f>
        <v>J-3</v>
      </c>
      <c r="F98" s="124">
        <f t="shared" ref="F98:F139" si="31">IF(J98="",0,IF(AND(J97&lt;J98,J98=J99),F97+1,IF(J98&lt;J99,F97+1,F97)))</f>
        <v>0</v>
      </c>
      <c r="G98" s="124" t="str">
        <f t="shared" ref="G98:G139" si="32">IF(AND(F98=0,J98=""),"",IF(AND(F98=0,J98&gt;0),1,IF(F98=0,"",F98)))</f>
        <v/>
      </c>
      <c r="H98" s="124" t="str">
        <f t="shared" ref="H98:H139" si="33">IF($G98="","",IF(F97&lt;F98,$E98&amp;"-"&amp;$G98,""))</f>
        <v/>
      </c>
      <c r="I98" s="179">
        <v>18</v>
      </c>
      <c r="J98" s="180" t="str">
        <f>IF($E98="","",INDEX('3.サラリースケール'!$R$5:$BH$38,MATCH('7.グレード別年俸表の作成'!$E98,'3.サラリースケール'!$R$5:$R$38,0),MATCH('7.グレード別年俸表の作成'!$I98,'3.サラリースケール'!$R$5:$BH$5,0)))</f>
        <v/>
      </c>
      <c r="K98" s="181" t="str">
        <f t="shared" ref="K98:K139" si="34">IF($F98&lt;=1,"",IF($J97="",0,$J98-$J97))</f>
        <v/>
      </c>
      <c r="L98" s="182" t="str">
        <f>IF($J98="","",VLOOKUP($E98,'6.モデル年俸表の作成'!$C$6:$F$48,4,0))</f>
        <v/>
      </c>
      <c r="M98" s="183" t="str">
        <f>IF($G98="","",$M$97)</f>
        <v/>
      </c>
      <c r="N98" s="184" t="str">
        <f>IF($J98="","",ROUNDUP((J98*$M98),-1))</f>
        <v/>
      </c>
      <c r="O98" s="185" t="str">
        <f t="shared" ref="O98:O139" si="35">IF($J98="","",ROUNDDOWN($N98/($J98/$O$4*1.25),0))</f>
        <v/>
      </c>
      <c r="P98" s="186" t="str">
        <f>IF($J98="","",$J98+$L98+$N98)</f>
        <v/>
      </c>
      <c r="Q98" s="182" t="str">
        <f>IF($J98="","",$P98*12)</f>
        <v/>
      </c>
      <c r="R98" s="187" t="str">
        <f>IF($J98="","",IF('5.手当・賞与配分の設計'!$O$4=1,ROUNDUP((J98+$L98)*$R$5,-1),ROUNDUP(J98*$R$5,-1)))</f>
        <v/>
      </c>
      <c r="S98" s="188" t="str">
        <f>IF($J98="","",IF('5.手当・賞与配分の設計'!$O$4=1,ROUNDUP(($J98+$L98)*$U$4*$S$3,-1),ROUNDUP($J98*$U$4*$S$3,-1)))</f>
        <v/>
      </c>
      <c r="T98" s="189" t="str">
        <f>IF($J98="","",IF('5.手当・賞与配分の設計'!$O$4=1,ROUNDUP(($J98+$L98)*$U$4*$T$3,-1),ROUNDUP($J98*$U$4*$T$3,-1)))</f>
        <v/>
      </c>
      <c r="U98" s="189" t="str">
        <f>IF($J98="","",IF('5.手当・賞与配分の設計'!$O$4=1,ROUNDUP(($J98+$L98)*$U$4*$U$3,-1),ROUNDUP($J98*$U$4*$U$3,-1)))</f>
        <v/>
      </c>
      <c r="V98" s="189" t="str">
        <f>IF($J98="","",IF('5.手当・賞与配分の設計'!$O$4=1,ROUNDUP(($J98+$L98)*$U$4*$V$3,-1),ROUNDUP($J98*$U$4*$V$3,-1)))</f>
        <v/>
      </c>
      <c r="W98" s="190" t="str">
        <f>IF($J98="","",IF('5.手当・賞与配分の設計'!$O$4=1,ROUNDUP(($J98+$L98)*$U$4*$W$3,-1),ROUNDUP($J98*$U$4*$W$3,-1)))</f>
        <v/>
      </c>
      <c r="X98" s="191" t="str">
        <f>IF($J98="","",$Q98+$R98+S98)</f>
        <v/>
      </c>
      <c r="Y98" s="152" t="str">
        <f t="shared" ref="Y98:Y122" si="36">IF($J98="","",$Q98+$R98+T98)</f>
        <v/>
      </c>
      <c r="Z98" s="152" t="str">
        <f t="shared" ref="Z98:Z139" si="37">IF($J98="","",$Q98+$R98+U98)</f>
        <v/>
      </c>
      <c r="AA98" s="152" t="str">
        <f t="shared" ref="AA98:AA139" si="38">IF($J98="","",$Q98+$R98+V98)</f>
        <v/>
      </c>
      <c r="AB98" s="192" t="str">
        <f t="shared" ref="AB98:AB139" si="39">IF($J98="","",$Q98+$R98+W98)</f>
        <v/>
      </c>
    </row>
    <row r="99" spans="5:28" ht="18" customHeight="1">
      <c r="E99" s="193" t="str">
        <f t="shared" ref="E99:E139" si="40">IF($E$97="","",$E$97)</f>
        <v>J-3</v>
      </c>
      <c r="F99" s="124">
        <f t="shared" si="31"/>
        <v>0</v>
      </c>
      <c r="G99" s="124" t="str">
        <f t="shared" si="32"/>
        <v/>
      </c>
      <c r="H99" s="124" t="str">
        <f t="shared" si="33"/>
        <v/>
      </c>
      <c r="I99" s="179">
        <v>19</v>
      </c>
      <c r="J99" s="180" t="str">
        <f>IF($E99="","",INDEX('3.サラリースケール'!$R$5:$BH$38,MATCH('7.グレード別年俸表の作成'!$E99,'3.サラリースケール'!$R$5:$R$38,0),MATCH('7.グレード別年俸表の作成'!$I99,'3.サラリースケール'!$R$5:$BH$5,0)))</f>
        <v/>
      </c>
      <c r="K99" s="194" t="str">
        <f t="shared" si="34"/>
        <v/>
      </c>
      <c r="L99" s="195" t="str">
        <f>IF($J99="","",VLOOKUP($E99,'6.モデル年俸表の作成'!$C$6:$F$48,4,0))</f>
        <v/>
      </c>
      <c r="M99" s="196" t="str">
        <f t="shared" ref="M99:M139" si="41">IF($G99="","",$M$97)</f>
        <v/>
      </c>
      <c r="N99" s="197" t="str">
        <f t="shared" ref="N99:N139" si="42">IF($J99="","",ROUNDUP((J99*$M99),-1))</f>
        <v/>
      </c>
      <c r="O99" s="219" t="str">
        <f t="shared" si="35"/>
        <v/>
      </c>
      <c r="P99" s="198" t="str">
        <f t="shared" ref="P99:P139" si="43">IF($J99="","",$J99+$L99+$N99)</f>
        <v/>
      </c>
      <c r="Q99" s="195" t="str">
        <f t="shared" ref="Q99:Q139" si="44">IF($J99="","",$P99*12)</f>
        <v/>
      </c>
      <c r="R99" s="187" t="str">
        <f>IF($J99="","",IF('5.手当・賞与配分の設計'!$O$4=1,ROUNDUP((J99+$L99)*$R$5,-1),ROUNDUP(J99*$R$5,-1)))</f>
        <v/>
      </c>
      <c r="S99" s="199" t="str">
        <f>IF($J99="","",IF('5.手当・賞与配分の設計'!$O$4=1,ROUNDUP(($J99+$L99)*$U$4*$S$3,-1),ROUNDUP($J99*$U$4*$S$3,-1)))</f>
        <v/>
      </c>
      <c r="T99" s="198" t="str">
        <f>IF($J99="","",IF('5.手当・賞与配分の設計'!$O$4=1,ROUNDUP(($J99+$L99)*$U$4*$T$3,-1),ROUNDUP($J99*$U$4*$T$3,-1)))</f>
        <v/>
      </c>
      <c r="U99" s="198" t="str">
        <f>IF($J99="","",IF('5.手当・賞与配分の設計'!$O$4=1,ROUNDUP(($J99+$L99)*$U$4*$U$3,-1),ROUNDUP($J99*$U$4*$U$3,-1)))</f>
        <v/>
      </c>
      <c r="V99" s="198" t="str">
        <f>IF($J99="","",IF('5.手当・賞与配分の設計'!$O$4=1,ROUNDUP(($J99+$L99)*$U$4*$V$3,-1),ROUNDUP($J99*$U$4*$V$3,-1)))</f>
        <v/>
      </c>
      <c r="W99" s="200" t="str">
        <f>IF($J99="","",IF('5.手当・賞与配分の設計'!$O$4=1,ROUNDUP(($J99+$L99)*$U$4*$W$3,-1),ROUNDUP($J99*$U$4*$W$3,-1)))</f>
        <v/>
      </c>
      <c r="X99" s="128" t="str">
        <f t="shared" ref="X99:X139" si="45">IF($J99="","",$Q99+$R99+S99)</f>
        <v/>
      </c>
      <c r="Y99" s="88" t="str">
        <f t="shared" si="36"/>
        <v/>
      </c>
      <c r="Z99" s="88" t="str">
        <f t="shared" si="37"/>
        <v/>
      </c>
      <c r="AA99" s="88" t="str">
        <f t="shared" si="38"/>
        <v/>
      </c>
      <c r="AB99" s="201" t="str">
        <f t="shared" si="39"/>
        <v/>
      </c>
    </row>
    <row r="100" spans="5:28" ht="18" customHeight="1">
      <c r="E100" s="193" t="str">
        <f t="shared" si="40"/>
        <v>J-3</v>
      </c>
      <c r="F100" s="124">
        <f t="shared" si="31"/>
        <v>1</v>
      </c>
      <c r="G100" s="124">
        <f t="shared" si="32"/>
        <v>1</v>
      </c>
      <c r="H100" s="124" t="str">
        <f t="shared" si="33"/>
        <v>J-3-1</v>
      </c>
      <c r="I100" s="179">
        <v>20</v>
      </c>
      <c r="J100" s="150">
        <f>IF($E100="","",INDEX('3.サラリースケール'!$R$5:$BH$38,MATCH('7.グレード別年俸表の作成'!$E100,'3.サラリースケール'!$R$5:$R$38,0),MATCH('7.グレード別年俸表の作成'!$I100,'3.サラリースケール'!$R$5:$BH$5,0)))</f>
        <v>210200</v>
      </c>
      <c r="K100" s="194" t="str">
        <f t="shared" si="34"/>
        <v/>
      </c>
      <c r="L100" s="195">
        <f>IF($J100="","",VLOOKUP($E100,'6.モデル年俸表の作成'!$C$6:$F$48,4,0))</f>
        <v>0</v>
      </c>
      <c r="M100" s="196">
        <f t="shared" si="41"/>
        <v>0.1</v>
      </c>
      <c r="N100" s="197">
        <f t="shared" si="42"/>
        <v>21020</v>
      </c>
      <c r="O100" s="219">
        <f t="shared" si="35"/>
        <v>13</v>
      </c>
      <c r="P100" s="198">
        <f t="shared" si="43"/>
        <v>231220</v>
      </c>
      <c r="Q100" s="195">
        <f t="shared" si="44"/>
        <v>2774640</v>
      </c>
      <c r="R100" s="187">
        <f>IF($J100="","",IF('5.手当・賞与配分の設計'!$O$4=1,ROUNDUP((J100+$L100)*$R$5,-1),ROUNDUP(J100*$R$5,-1)))</f>
        <v>420400</v>
      </c>
      <c r="S100" s="199">
        <f>IF($J100="","",IF('5.手当・賞与配分の設計'!$O$4=1,ROUNDUP(($J100+$L100)*$U$4*$S$3,-1),ROUNDUP($J100*$U$4*$S$3,-1)))</f>
        <v>630600</v>
      </c>
      <c r="T100" s="198">
        <f>IF($J100="","",IF('5.手当・賞与配分の設計'!$O$4=1,ROUNDUP(($J100+$L100)*$U$4*$T$3,-1),ROUNDUP($J100*$U$4*$T$3,-1)))</f>
        <v>578050</v>
      </c>
      <c r="U100" s="198">
        <f>IF($J100="","",IF('5.手当・賞与配分の設計'!$O$4=1,ROUNDUP(($J100+$L100)*$U$4*$U$3,-1),ROUNDUP($J100*$U$4*$U$3,-1)))</f>
        <v>525500</v>
      </c>
      <c r="V100" s="198">
        <f>IF($J100="","",IF('5.手当・賞与配分の設計'!$O$4=1,ROUNDUP(($J100+$L100)*$U$4*$V$3,-1),ROUNDUP($J100*$U$4*$V$3,-1)))</f>
        <v>472950</v>
      </c>
      <c r="W100" s="200">
        <f>IF($J100="","",IF('5.手当・賞与配分の設計'!$O$4=1,ROUNDUP(($J100+$L100)*$U$4*$W$3,-1),ROUNDUP($J100*$U$4*$W$3,-1)))</f>
        <v>420400</v>
      </c>
      <c r="X100" s="128">
        <f>IF($J100="","",$Q100+$R100+S100)</f>
        <v>3825640</v>
      </c>
      <c r="Y100" s="88">
        <f t="shared" si="36"/>
        <v>3773090</v>
      </c>
      <c r="Z100" s="88">
        <f t="shared" si="37"/>
        <v>3720540</v>
      </c>
      <c r="AA100" s="88">
        <f t="shared" si="38"/>
        <v>3667990</v>
      </c>
      <c r="AB100" s="201">
        <f t="shared" si="39"/>
        <v>3615440</v>
      </c>
    </row>
    <row r="101" spans="5:28" ht="18" customHeight="1">
      <c r="E101" s="193" t="str">
        <f t="shared" si="40"/>
        <v>J-3</v>
      </c>
      <c r="F101" s="124">
        <f t="shared" si="31"/>
        <v>2</v>
      </c>
      <c r="G101" s="124">
        <f t="shared" si="32"/>
        <v>2</v>
      </c>
      <c r="H101" s="124" t="str">
        <f t="shared" si="33"/>
        <v>J-3-2</v>
      </c>
      <c r="I101" s="179">
        <v>21</v>
      </c>
      <c r="J101" s="150">
        <f>IF($E101="","",INDEX('3.サラリースケール'!$R$5:$BH$38,MATCH('7.グレード別年俸表の作成'!$E101,'3.サラリースケール'!$R$5:$R$38,0),MATCH('7.グレード別年俸表の作成'!$I101,'3.サラリースケール'!$R$5:$BH$5,0)))</f>
        <v>216500</v>
      </c>
      <c r="K101" s="194">
        <f t="shared" si="34"/>
        <v>6300</v>
      </c>
      <c r="L101" s="195">
        <f>IF($J101="","",VLOOKUP($E101,'6.モデル年俸表の作成'!$C$6:$F$48,4,0))</f>
        <v>0</v>
      </c>
      <c r="M101" s="196">
        <f t="shared" si="41"/>
        <v>0.1</v>
      </c>
      <c r="N101" s="197">
        <f t="shared" si="42"/>
        <v>21650</v>
      </c>
      <c r="O101" s="219">
        <f t="shared" si="35"/>
        <v>13</v>
      </c>
      <c r="P101" s="198">
        <f t="shared" si="43"/>
        <v>238150</v>
      </c>
      <c r="Q101" s="195">
        <f t="shared" si="44"/>
        <v>2857800</v>
      </c>
      <c r="R101" s="187">
        <f>IF($J101="","",IF('5.手当・賞与配分の設計'!$O$4=1,ROUNDUP((J101+$L101)*$R$5,-1),ROUNDUP(J101*$R$5,-1)))</f>
        <v>433000</v>
      </c>
      <c r="S101" s="202">
        <f>IF($J101="","",IF('5.手当・賞与配分の設計'!$O$4=1,ROUNDUP(($J101+$L101)*$U$4*$S$3,-1),ROUNDUP($J101*$U$4*$S$3,-1)))</f>
        <v>649500</v>
      </c>
      <c r="T101" s="186">
        <f>IF($J101="","",IF('5.手当・賞与配分の設計'!$O$4=1,ROUNDUP(($J101+$L101)*$U$4*$T$3,-1),ROUNDUP($J101*$U$4*$T$3,-1)))</f>
        <v>595380</v>
      </c>
      <c r="U101" s="186">
        <f>IF($J101="","",IF('5.手当・賞与配分の設計'!$O$4=1,ROUNDUP(($J101+$L101)*$U$4*$U$3,-1),ROUNDUP($J101*$U$4*$U$3,-1)))</f>
        <v>541250</v>
      </c>
      <c r="V101" s="186">
        <f>IF($J101="","",IF('5.手当・賞与配分の設計'!$O$4=1,ROUNDUP(($J101+$L101)*$U$4*$V$3,-1),ROUNDUP($J101*$U$4*$V$3,-1)))</f>
        <v>487130</v>
      </c>
      <c r="W101" s="203">
        <f>IF($J101="","",IF('5.手当・賞与配分の設計'!$O$4=1,ROUNDUP(($J101+$L101)*$U$4*$W$3,-1),ROUNDUP($J101*$U$4*$W$3,-1)))</f>
        <v>433000</v>
      </c>
      <c r="X101" s="128">
        <f t="shared" si="45"/>
        <v>3940300</v>
      </c>
      <c r="Y101" s="88">
        <f t="shared" si="36"/>
        <v>3886180</v>
      </c>
      <c r="Z101" s="88">
        <f t="shared" si="37"/>
        <v>3832050</v>
      </c>
      <c r="AA101" s="88">
        <f t="shared" si="38"/>
        <v>3777930</v>
      </c>
      <c r="AB101" s="201">
        <f t="shared" si="39"/>
        <v>3723800</v>
      </c>
    </row>
    <row r="102" spans="5:28" ht="18" customHeight="1">
      <c r="E102" s="193" t="str">
        <f t="shared" si="40"/>
        <v>J-3</v>
      </c>
      <c r="F102" s="124">
        <f t="shared" si="31"/>
        <v>3</v>
      </c>
      <c r="G102" s="124">
        <f t="shared" si="32"/>
        <v>3</v>
      </c>
      <c r="H102" s="124" t="str">
        <f t="shared" si="33"/>
        <v>J-3-3</v>
      </c>
      <c r="I102" s="179">
        <v>22</v>
      </c>
      <c r="J102" s="150">
        <f>IF($E102="","",INDEX('3.サラリースケール'!$R$5:$BH$38,MATCH('7.グレード別年俸表の作成'!$E102,'3.サラリースケール'!$R$5:$R$38,0),MATCH('7.グレード別年俸表の作成'!$I102,'3.サラリースケール'!$R$5:$BH$5,0)))</f>
        <v>222800</v>
      </c>
      <c r="K102" s="194">
        <f t="shared" si="34"/>
        <v>6300</v>
      </c>
      <c r="L102" s="195">
        <f>IF($J102="","",VLOOKUP($E102,'6.モデル年俸表の作成'!$C$6:$F$48,4,0))</f>
        <v>0</v>
      </c>
      <c r="M102" s="196">
        <f t="shared" si="41"/>
        <v>0.1</v>
      </c>
      <c r="N102" s="197">
        <f t="shared" si="42"/>
        <v>22280</v>
      </c>
      <c r="O102" s="219">
        <f t="shared" si="35"/>
        <v>13</v>
      </c>
      <c r="P102" s="198">
        <f t="shared" si="43"/>
        <v>245080</v>
      </c>
      <c r="Q102" s="195">
        <f t="shared" si="44"/>
        <v>2940960</v>
      </c>
      <c r="R102" s="187">
        <f>IF($J102="","",IF('5.手当・賞与配分の設計'!$O$4=1,ROUNDUP((J102+$L102)*$R$5,-1),ROUNDUP(J102*$R$5,-1)))</f>
        <v>445600</v>
      </c>
      <c r="S102" s="202">
        <f>IF($J102="","",IF('5.手当・賞与配分の設計'!$O$4=1,ROUNDUP(($J102+$L102)*$U$4*$S$3,-1),ROUNDUP($J102*$U$4*$S$3,-1)))</f>
        <v>668400</v>
      </c>
      <c r="T102" s="186">
        <f>IF($J102="","",IF('5.手当・賞与配分の設計'!$O$4=1,ROUNDUP(($J102+$L102)*$U$4*$T$3,-1),ROUNDUP($J102*$U$4*$T$3,-1)))</f>
        <v>612700</v>
      </c>
      <c r="U102" s="186">
        <f>IF($J102="","",IF('5.手当・賞与配分の設計'!$O$4=1,ROUNDUP(($J102+$L102)*$U$4*$U$3,-1),ROUNDUP($J102*$U$4*$U$3,-1)))</f>
        <v>557000</v>
      </c>
      <c r="V102" s="186">
        <f>IF($J102="","",IF('5.手当・賞与配分の設計'!$O$4=1,ROUNDUP(($J102+$L102)*$U$4*$V$3,-1),ROUNDUP($J102*$U$4*$V$3,-1)))</f>
        <v>501300</v>
      </c>
      <c r="W102" s="203">
        <f>IF($J102="","",IF('5.手当・賞与配分の設計'!$O$4=1,ROUNDUP(($J102+$L102)*$U$4*$W$3,-1),ROUNDUP($J102*$U$4*$W$3,-1)))</f>
        <v>445600</v>
      </c>
      <c r="X102" s="128">
        <f t="shared" si="45"/>
        <v>4054960</v>
      </c>
      <c r="Y102" s="88">
        <f t="shared" si="36"/>
        <v>3999260</v>
      </c>
      <c r="Z102" s="88">
        <f t="shared" si="37"/>
        <v>3943560</v>
      </c>
      <c r="AA102" s="88">
        <f t="shared" si="38"/>
        <v>3887860</v>
      </c>
      <c r="AB102" s="201">
        <f t="shared" si="39"/>
        <v>3832160</v>
      </c>
    </row>
    <row r="103" spans="5:28" ht="18" customHeight="1">
      <c r="E103" s="193" t="str">
        <f t="shared" si="40"/>
        <v>J-3</v>
      </c>
      <c r="F103" s="124">
        <f t="shared" si="31"/>
        <v>4</v>
      </c>
      <c r="G103" s="124">
        <f t="shared" si="32"/>
        <v>4</v>
      </c>
      <c r="H103" s="124" t="str">
        <f t="shared" si="33"/>
        <v>J-3-4</v>
      </c>
      <c r="I103" s="179">
        <v>23</v>
      </c>
      <c r="J103" s="150">
        <f>IF($E103="","",INDEX('3.サラリースケール'!$R$5:$BH$38,MATCH('7.グレード別年俸表の作成'!$E103,'3.サラリースケール'!$R$5:$R$38,0),MATCH('7.グレード別年俸表の作成'!$I103,'3.サラリースケール'!$R$5:$BH$5,0)))</f>
        <v>229100</v>
      </c>
      <c r="K103" s="194">
        <f t="shared" si="34"/>
        <v>6300</v>
      </c>
      <c r="L103" s="195">
        <f>IF($J103="","",VLOOKUP($E103,'6.モデル年俸表の作成'!$C$6:$F$48,4,0))</f>
        <v>0</v>
      </c>
      <c r="M103" s="196">
        <f t="shared" si="41"/>
        <v>0.1</v>
      </c>
      <c r="N103" s="197">
        <f t="shared" si="42"/>
        <v>22910</v>
      </c>
      <c r="O103" s="219">
        <f t="shared" si="35"/>
        <v>13</v>
      </c>
      <c r="P103" s="198">
        <f t="shared" si="43"/>
        <v>252010</v>
      </c>
      <c r="Q103" s="195">
        <f t="shared" si="44"/>
        <v>3024120</v>
      </c>
      <c r="R103" s="187">
        <f>IF($J103="","",IF('5.手当・賞与配分の設計'!$O$4=1,ROUNDUP((J103+$L103)*$R$5,-1),ROUNDUP(J103*$R$5,-1)))</f>
        <v>458200</v>
      </c>
      <c r="S103" s="202">
        <f>IF($J103="","",IF('5.手当・賞与配分の設計'!$O$4=1,ROUNDUP(($J103+$L103)*$U$4*$S$3,-1),ROUNDUP($J103*$U$4*$S$3,-1)))</f>
        <v>687300</v>
      </c>
      <c r="T103" s="186">
        <f>IF($J103="","",IF('5.手当・賞与配分の設計'!$O$4=1,ROUNDUP(($J103+$L103)*$U$4*$T$3,-1),ROUNDUP($J103*$U$4*$T$3,-1)))</f>
        <v>630030</v>
      </c>
      <c r="U103" s="186">
        <f>IF($J103="","",IF('5.手当・賞与配分の設計'!$O$4=1,ROUNDUP(($J103+$L103)*$U$4*$U$3,-1),ROUNDUP($J103*$U$4*$U$3,-1)))</f>
        <v>572750</v>
      </c>
      <c r="V103" s="186">
        <f>IF($J103="","",IF('5.手当・賞与配分の設計'!$O$4=1,ROUNDUP(($J103+$L103)*$U$4*$V$3,-1),ROUNDUP($J103*$U$4*$V$3,-1)))</f>
        <v>515480</v>
      </c>
      <c r="W103" s="203">
        <f>IF($J103="","",IF('5.手当・賞与配分の設計'!$O$4=1,ROUNDUP(($J103+$L103)*$U$4*$W$3,-1),ROUNDUP($J103*$U$4*$W$3,-1)))</f>
        <v>458200</v>
      </c>
      <c r="X103" s="128">
        <f t="shared" si="45"/>
        <v>4169620</v>
      </c>
      <c r="Y103" s="88">
        <f t="shared" si="36"/>
        <v>4112350</v>
      </c>
      <c r="Z103" s="88">
        <f t="shared" si="37"/>
        <v>4055070</v>
      </c>
      <c r="AA103" s="88">
        <f t="shared" si="38"/>
        <v>3997800</v>
      </c>
      <c r="AB103" s="201">
        <f t="shared" si="39"/>
        <v>3940520</v>
      </c>
    </row>
    <row r="104" spans="5:28" ht="18" customHeight="1">
      <c r="E104" s="193" t="str">
        <f t="shared" si="40"/>
        <v>J-3</v>
      </c>
      <c r="F104" s="124">
        <f t="shared" si="31"/>
        <v>5</v>
      </c>
      <c r="G104" s="124">
        <f t="shared" si="32"/>
        <v>5</v>
      </c>
      <c r="H104" s="124" t="str">
        <f t="shared" si="33"/>
        <v>J-3-5</v>
      </c>
      <c r="I104" s="179">
        <v>24</v>
      </c>
      <c r="J104" s="150">
        <f>IF($E104="","",INDEX('3.サラリースケール'!$R$5:$BH$38,MATCH('7.グレード別年俸表の作成'!$E104,'3.サラリースケール'!$R$5:$R$38,0),MATCH('7.グレード別年俸表の作成'!$I104,'3.サラリースケール'!$R$5:$BH$5,0)))</f>
        <v>235400</v>
      </c>
      <c r="K104" s="194">
        <f t="shared" si="34"/>
        <v>6300</v>
      </c>
      <c r="L104" s="195">
        <f>IF($J104="","",VLOOKUP($E104,'6.モデル年俸表の作成'!$C$6:$F$48,4,0))</f>
        <v>0</v>
      </c>
      <c r="M104" s="196">
        <f t="shared" si="41"/>
        <v>0.1</v>
      </c>
      <c r="N104" s="197">
        <f t="shared" si="42"/>
        <v>23540</v>
      </c>
      <c r="O104" s="219">
        <f t="shared" si="35"/>
        <v>13</v>
      </c>
      <c r="P104" s="198">
        <f t="shared" si="43"/>
        <v>258940</v>
      </c>
      <c r="Q104" s="195">
        <f t="shared" si="44"/>
        <v>3107280</v>
      </c>
      <c r="R104" s="187">
        <f>IF($J104="","",IF('5.手当・賞与配分の設計'!$O$4=1,ROUNDUP((J104+$L104)*$R$5,-1),ROUNDUP(J104*$R$5,-1)))</f>
        <v>470800</v>
      </c>
      <c r="S104" s="202">
        <f>IF($J104="","",IF('5.手当・賞与配分の設計'!$O$4=1,ROUNDUP(($J104+$L104)*$U$4*$S$3,-1),ROUNDUP($J104*$U$4*$S$3,-1)))</f>
        <v>706200</v>
      </c>
      <c r="T104" s="186">
        <f>IF($J104="","",IF('5.手当・賞与配分の設計'!$O$4=1,ROUNDUP(($J104+$L104)*$U$4*$T$3,-1),ROUNDUP($J104*$U$4*$T$3,-1)))</f>
        <v>647350</v>
      </c>
      <c r="U104" s="186">
        <f>IF($J104="","",IF('5.手当・賞与配分の設計'!$O$4=1,ROUNDUP(($J104+$L104)*$U$4*$U$3,-1),ROUNDUP($J104*$U$4*$U$3,-1)))</f>
        <v>588500</v>
      </c>
      <c r="V104" s="186">
        <f>IF($J104="","",IF('5.手当・賞与配分の設計'!$O$4=1,ROUNDUP(($J104+$L104)*$U$4*$V$3,-1),ROUNDUP($J104*$U$4*$V$3,-1)))</f>
        <v>529650</v>
      </c>
      <c r="W104" s="203">
        <f>IF($J104="","",IF('5.手当・賞与配分の設計'!$O$4=1,ROUNDUP(($J104+$L104)*$U$4*$W$3,-1),ROUNDUP($J104*$U$4*$W$3,-1)))</f>
        <v>470800</v>
      </c>
      <c r="X104" s="128">
        <f t="shared" si="45"/>
        <v>4284280</v>
      </c>
      <c r="Y104" s="88">
        <f t="shared" si="36"/>
        <v>4225430</v>
      </c>
      <c r="Z104" s="88">
        <f t="shared" si="37"/>
        <v>4166580</v>
      </c>
      <c r="AA104" s="88">
        <f t="shared" si="38"/>
        <v>4107730</v>
      </c>
      <c r="AB104" s="201">
        <f t="shared" si="39"/>
        <v>4048880</v>
      </c>
    </row>
    <row r="105" spans="5:28" ht="18" customHeight="1">
      <c r="E105" s="193" t="str">
        <f t="shared" si="40"/>
        <v>J-3</v>
      </c>
      <c r="F105" s="124">
        <f t="shared" si="31"/>
        <v>6</v>
      </c>
      <c r="G105" s="124">
        <f t="shared" si="32"/>
        <v>6</v>
      </c>
      <c r="H105" s="124" t="str">
        <f t="shared" si="33"/>
        <v>J-3-6</v>
      </c>
      <c r="I105" s="179">
        <v>25</v>
      </c>
      <c r="J105" s="150">
        <f>IF($E105="","",INDEX('3.サラリースケール'!$R$5:$BH$38,MATCH('7.グレード別年俸表の作成'!$E105,'3.サラリースケール'!$R$5:$R$38,0),MATCH('7.グレード別年俸表の作成'!$I105,'3.サラリースケール'!$R$5:$BH$5,0)))</f>
        <v>241700</v>
      </c>
      <c r="K105" s="194">
        <f t="shared" si="34"/>
        <v>6300</v>
      </c>
      <c r="L105" s="195">
        <f>IF($J105="","",VLOOKUP($E105,'6.モデル年俸表の作成'!$C$6:$F$48,4,0))</f>
        <v>0</v>
      </c>
      <c r="M105" s="196">
        <f t="shared" si="41"/>
        <v>0.1</v>
      </c>
      <c r="N105" s="197">
        <f t="shared" si="42"/>
        <v>24170</v>
      </c>
      <c r="O105" s="219">
        <f t="shared" si="35"/>
        <v>13</v>
      </c>
      <c r="P105" s="198">
        <f t="shared" si="43"/>
        <v>265870</v>
      </c>
      <c r="Q105" s="195">
        <f t="shared" si="44"/>
        <v>3190440</v>
      </c>
      <c r="R105" s="187">
        <f>IF($J105="","",IF('5.手当・賞与配分の設計'!$O$4=1,ROUNDUP((J105+$L105)*$R$5,-1),ROUNDUP(J105*$R$5,-1)))</f>
        <v>483400</v>
      </c>
      <c r="S105" s="202">
        <f>IF($J105="","",IF('5.手当・賞与配分の設計'!$O$4=1,ROUNDUP(($J105+$L105)*$U$4*$S$3,-1),ROUNDUP($J105*$U$4*$S$3,-1)))</f>
        <v>725100</v>
      </c>
      <c r="T105" s="186">
        <f>IF($J105="","",IF('5.手当・賞与配分の設計'!$O$4=1,ROUNDUP(($J105+$L105)*$U$4*$T$3,-1),ROUNDUP($J105*$U$4*$T$3,-1)))</f>
        <v>664680</v>
      </c>
      <c r="U105" s="186">
        <f>IF($J105="","",IF('5.手当・賞与配分の設計'!$O$4=1,ROUNDUP(($J105+$L105)*$U$4*$U$3,-1),ROUNDUP($J105*$U$4*$U$3,-1)))</f>
        <v>604250</v>
      </c>
      <c r="V105" s="186">
        <f>IF($J105="","",IF('5.手当・賞与配分の設計'!$O$4=1,ROUNDUP(($J105+$L105)*$U$4*$V$3,-1),ROUNDUP($J105*$U$4*$V$3,-1)))</f>
        <v>543830</v>
      </c>
      <c r="W105" s="203">
        <f>IF($J105="","",IF('5.手当・賞与配分の設計'!$O$4=1,ROUNDUP(($J105+$L105)*$U$4*$W$3,-1),ROUNDUP($J105*$U$4*$W$3,-1)))</f>
        <v>483400</v>
      </c>
      <c r="X105" s="128">
        <f t="shared" si="45"/>
        <v>4398940</v>
      </c>
      <c r="Y105" s="88">
        <f t="shared" si="36"/>
        <v>4338520</v>
      </c>
      <c r="Z105" s="88">
        <f t="shared" si="37"/>
        <v>4278090</v>
      </c>
      <c r="AA105" s="88">
        <f t="shared" si="38"/>
        <v>4217670</v>
      </c>
      <c r="AB105" s="201">
        <f t="shared" si="39"/>
        <v>4157240</v>
      </c>
    </row>
    <row r="106" spans="5:28" ht="18" customHeight="1">
      <c r="E106" s="193" t="str">
        <f t="shared" si="40"/>
        <v>J-3</v>
      </c>
      <c r="F106" s="124">
        <f t="shared" si="31"/>
        <v>7</v>
      </c>
      <c r="G106" s="124">
        <f t="shared" si="32"/>
        <v>7</v>
      </c>
      <c r="H106" s="124" t="str">
        <f t="shared" si="33"/>
        <v>J-3-7</v>
      </c>
      <c r="I106" s="179">
        <v>26</v>
      </c>
      <c r="J106" s="150">
        <f>IF($E106="","",INDEX('3.サラリースケール'!$R$5:$BH$38,MATCH('7.グレード別年俸表の作成'!$E106,'3.サラリースケール'!$R$5:$R$38,0),MATCH('7.グレード別年俸表の作成'!$I106,'3.サラリースケール'!$R$5:$BH$5,0)))</f>
        <v>248000</v>
      </c>
      <c r="K106" s="194">
        <f t="shared" si="34"/>
        <v>6300</v>
      </c>
      <c r="L106" s="195">
        <f>IF($J106="","",VLOOKUP($E106,'6.モデル年俸表の作成'!$C$6:$F$48,4,0))</f>
        <v>0</v>
      </c>
      <c r="M106" s="196">
        <f t="shared" si="41"/>
        <v>0.1</v>
      </c>
      <c r="N106" s="197">
        <f t="shared" si="42"/>
        <v>24800</v>
      </c>
      <c r="O106" s="219">
        <f t="shared" si="35"/>
        <v>13</v>
      </c>
      <c r="P106" s="198">
        <f t="shared" si="43"/>
        <v>272800</v>
      </c>
      <c r="Q106" s="195">
        <f t="shared" si="44"/>
        <v>3273600</v>
      </c>
      <c r="R106" s="187">
        <f>IF($J106="","",IF('5.手当・賞与配分の設計'!$O$4=1,ROUNDUP((J106+$L106)*$R$5,-1),ROUNDUP(J106*$R$5,-1)))</f>
        <v>496000</v>
      </c>
      <c r="S106" s="202">
        <f>IF($J106="","",IF('5.手当・賞与配分の設計'!$O$4=1,ROUNDUP(($J106+$L106)*$U$4*$S$3,-1),ROUNDUP($J106*$U$4*$S$3,-1)))</f>
        <v>744000</v>
      </c>
      <c r="T106" s="186">
        <f>IF($J106="","",IF('5.手当・賞与配分の設計'!$O$4=1,ROUNDUP(($J106+$L106)*$U$4*$T$3,-1),ROUNDUP($J106*$U$4*$T$3,-1)))</f>
        <v>682000</v>
      </c>
      <c r="U106" s="186">
        <f>IF($J106="","",IF('5.手当・賞与配分の設計'!$O$4=1,ROUNDUP(($J106+$L106)*$U$4*$U$3,-1),ROUNDUP($J106*$U$4*$U$3,-1)))</f>
        <v>620000</v>
      </c>
      <c r="V106" s="186">
        <f>IF($J106="","",IF('5.手当・賞与配分の設計'!$O$4=1,ROUNDUP(($J106+$L106)*$U$4*$V$3,-1),ROUNDUP($J106*$U$4*$V$3,-1)))</f>
        <v>558000</v>
      </c>
      <c r="W106" s="203">
        <f>IF($J106="","",IF('5.手当・賞与配分の設計'!$O$4=1,ROUNDUP(($J106+$L106)*$U$4*$W$3,-1),ROUNDUP($J106*$U$4*$W$3,-1)))</f>
        <v>496000</v>
      </c>
      <c r="X106" s="128">
        <f t="shared" si="45"/>
        <v>4513600</v>
      </c>
      <c r="Y106" s="88">
        <f t="shared" si="36"/>
        <v>4451600</v>
      </c>
      <c r="Z106" s="88">
        <f t="shared" si="37"/>
        <v>4389600</v>
      </c>
      <c r="AA106" s="88">
        <f t="shared" si="38"/>
        <v>4327600</v>
      </c>
      <c r="AB106" s="201">
        <f t="shared" si="39"/>
        <v>4265600</v>
      </c>
    </row>
    <row r="107" spans="5:28" ht="18" customHeight="1">
      <c r="E107" s="193" t="str">
        <f t="shared" si="40"/>
        <v>J-3</v>
      </c>
      <c r="F107" s="124">
        <f t="shared" si="31"/>
        <v>8</v>
      </c>
      <c r="G107" s="124">
        <f t="shared" si="32"/>
        <v>8</v>
      </c>
      <c r="H107" s="124" t="str">
        <f t="shared" si="33"/>
        <v>J-3-8</v>
      </c>
      <c r="I107" s="179">
        <v>27</v>
      </c>
      <c r="J107" s="150">
        <f>IF($E107="","",INDEX('3.サラリースケール'!$R$5:$BH$38,MATCH('7.グレード別年俸表の作成'!$E107,'3.サラリースケール'!$R$5:$R$38,0),MATCH('7.グレード別年俸表の作成'!$I107,'3.サラリースケール'!$R$5:$BH$5,0)))</f>
        <v>254300</v>
      </c>
      <c r="K107" s="194">
        <f t="shared" si="34"/>
        <v>6300</v>
      </c>
      <c r="L107" s="195">
        <f>IF($J107="","",VLOOKUP($E107,'6.モデル年俸表の作成'!$C$6:$F$48,4,0))</f>
        <v>0</v>
      </c>
      <c r="M107" s="196">
        <f t="shared" si="41"/>
        <v>0.1</v>
      </c>
      <c r="N107" s="197">
        <f t="shared" si="42"/>
        <v>25430</v>
      </c>
      <c r="O107" s="219">
        <f t="shared" si="35"/>
        <v>13</v>
      </c>
      <c r="P107" s="198">
        <f t="shared" si="43"/>
        <v>279730</v>
      </c>
      <c r="Q107" s="195">
        <f t="shared" si="44"/>
        <v>3356760</v>
      </c>
      <c r="R107" s="187">
        <f>IF($J107="","",IF('5.手当・賞与配分の設計'!$O$4=1,ROUNDUP((J107+$L107)*$R$5,-1),ROUNDUP(J107*$R$5,-1)))</f>
        <v>508600</v>
      </c>
      <c r="S107" s="202">
        <f>IF($J107="","",IF('5.手当・賞与配分の設計'!$O$4=1,ROUNDUP(($J107+$L107)*$U$4*$S$3,-1),ROUNDUP($J107*$U$4*$S$3,-1)))</f>
        <v>762900</v>
      </c>
      <c r="T107" s="186">
        <f>IF($J107="","",IF('5.手当・賞与配分の設計'!$O$4=1,ROUNDUP(($J107+$L107)*$U$4*$T$3,-1),ROUNDUP($J107*$U$4*$T$3,-1)))</f>
        <v>699330</v>
      </c>
      <c r="U107" s="186">
        <f>IF($J107="","",IF('5.手当・賞与配分の設計'!$O$4=1,ROUNDUP(($J107+$L107)*$U$4*$U$3,-1),ROUNDUP($J107*$U$4*$U$3,-1)))</f>
        <v>635750</v>
      </c>
      <c r="V107" s="186">
        <f>IF($J107="","",IF('5.手当・賞与配分の設計'!$O$4=1,ROUNDUP(($J107+$L107)*$U$4*$V$3,-1),ROUNDUP($J107*$U$4*$V$3,-1)))</f>
        <v>572180</v>
      </c>
      <c r="W107" s="203">
        <f>IF($J107="","",IF('5.手当・賞与配分の設計'!$O$4=1,ROUNDUP(($J107+$L107)*$U$4*$W$3,-1),ROUNDUP($J107*$U$4*$W$3,-1)))</f>
        <v>508600</v>
      </c>
      <c r="X107" s="128">
        <f t="shared" si="45"/>
        <v>4628260</v>
      </c>
      <c r="Y107" s="88">
        <f t="shared" si="36"/>
        <v>4564690</v>
      </c>
      <c r="Z107" s="88">
        <f t="shared" si="37"/>
        <v>4501110</v>
      </c>
      <c r="AA107" s="88">
        <f t="shared" si="38"/>
        <v>4437540</v>
      </c>
      <c r="AB107" s="201">
        <f t="shared" si="39"/>
        <v>4373960</v>
      </c>
    </row>
    <row r="108" spans="5:28" ht="18" customHeight="1">
      <c r="E108" s="193" t="str">
        <f t="shared" si="40"/>
        <v>J-3</v>
      </c>
      <c r="F108" s="124">
        <f t="shared" si="31"/>
        <v>9</v>
      </c>
      <c r="G108" s="124">
        <f t="shared" si="32"/>
        <v>9</v>
      </c>
      <c r="H108" s="124" t="str">
        <f t="shared" si="33"/>
        <v>J-3-9</v>
      </c>
      <c r="I108" s="179">
        <v>28</v>
      </c>
      <c r="J108" s="150">
        <f>IF($E108="","",INDEX('3.サラリースケール'!$R$5:$BH$38,MATCH('7.グレード別年俸表の作成'!$E108,'3.サラリースケール'!$R$5:$R$38,0),MATCH('7.グレード別年俸表の作成'!$I108,'3.サラリースケール'!$R$5:$BH$5,0)))</f>
        <v>260600</v>
      </c>
      <c r="K108" s="194">
        <f t="shared" si="34"/>
        <v>6300</v>
      </c>
      <c r="L108" s="195">
        <f>IF($J108="","",VLOOKUP($E108,'6.モデル年俸表の作成'!$C$6:$F$48,4,0))</f>
        <v>0</v>
      </c>
      <c r="M108" s="196">
        <f t="shared" si="41"/>
        <v>0.1</v>
      </c>
      <c r="N108" s="197">
        <f t="shared" si="42"/>
        <v>26060</v>
      </c>
      <c r="O108" s="219">
        <f t="shared" si="35"/>
        <v>13</v>
      </c>
      <c r="P108" s="198">
        <f t="shared" si="43"/>
        <v>286660</v>
      </c>
      <c r="Q108" s="195">
        <f t="shared" si="44"/>
        <v>3439920</v>
      </c>
      <c r="R108" s="187">
        <f>IF($J108="","",IF('5.手当・賞与配分の設計'!$O$4=1,ROUNDUP((J108+$L108)*$R$5,-1),ROUNDUP(J108*$R$5,-1)))</f>
        <v>521200</v>
      </c>
      <c r="S108" s="202">
        <f>IF($J108="","",IF('5.手当・賞与配分の設計'!$O$4=1,ROUNDUP(($J108+$L108)*$U$4*$S$3,-1),ROUNDUP($J108*$U$4*$S$3,-1)))</f>
        <v>781800</v>
      </c>
      <c r="T108" s="186">
        <f>IF($J108="","",IF('5.手当・賞与配分の設計'!$O$4=1,ROUNDUP(($J108+$L108)*$U$4*$T$3,-1),ROUNDUP($J108*$U$4*$T$3,-1)))</f>
        <v>716650</v>
      </c>
      <c r="U108" s="186">
        <f>IF($J108="","",IF('5.手当・賞与配分の設計'!$O$4=1,ROUNDUP(($J108+$L108)*$U$4*$U$3,-1),ROUNDUP($J108*$U$4*$U$3,-1)))</f>
        <v>651500</v>
      </c>
      <c r="V108" s="186">
        <f>IF($J108="","",IF('5.手当・賞与配分の設計'!$O$4=1,ROUNDUP(($J108+$L108)*$U$4*$V$3,-1),ROUNDUP($J108*$U$4*$V$3,-1)))</f>
        <v>586350</v>
      </c>
      <c r="W108" s="203">
        <f>IF($J108="","",IF('5.手当・賞与配分の設計'!$O$4=1,ROUNDUP(($J108+$L108)*$U$4*$W$3,-1),ROUNDUP($J108*$U$4*$W$3,-1)))</f>
        <v>521200</v>
      </c>
      <c r="X108" s="128">
        <f t="shared" si="45"/>
        <v>4742920</v>
      </c>
      <c r="Y108" s="88">
        <f t="shared" si="36"/>
        <v>4677770</v>
      </c>
      <c r="Z108" s="88">
        <f t="shared" si="37"/>
        <v>4612620</v>
      </c>
      <c r="AA108" s="88">
        <f t="shared" si="38"/>
        <v>4547470</v>
      </c>
      <c r="AB108" s="201">
        <f t="shared" si="39"/>
        <v>4482320</v>
      </c>
    </row>
    <row r="109" spans="5:28" ht="18" customHeight="1">
      <c r="E109" s="193" t="str">
        <f t="shared" si="40"/>
        <v>J-3</v>
      </c>
      <c r="F109" s="124">
        <f t="shared" si="31"/>
        <v>10</v>
      </c>
      <c r="G109" s="124">
        <f t="shared" si="32"/>
        <v>10</v>
      </c>
      <c r="H109" s="124" t="str">
        <f t="shared" si="33"/>
        <v>J-3-10</v>
      </c>
      <c r="I109" s="179">
        <v>29</v>
      </c>
      <c r="J109" s="150">
        <f>IF($E109="","",INDEX('3.サラリースケール'!$R$5:$BH$38,MATCH('7.グレード別年俸表の作成'!$E109,'3.サラリースケール'!$R$5:$R$38,0),MATCH('7.グレード別年俸表の作成'!$I109,'3.サラリースケール'!$R$5:$BH$5,0)))</f>
        <v>266900</v>
      </c>
      <c r="K109" s="194">
        <f t="shared" si="34"/>
        <v>6300</v>
      </c>
      <c r="L109" s="195">
        <f>IF($J109="","",VLOOKUP($E109,'6.モデル年俸表の作成'!$C$6:$F$48,4,0))</f>
        <v>0</v>
      </c>
      <c r="M109" s="196">
        <f t="shared" si="41"/>
        <v>0.1</v>
      </c>
      <c r="N109" s="197">
        <f t="shared" si="42"/>
        <v>26690</v>
      </c>
      <c r="O109" s="219">
        <f t="shared" si="35"/>
        <v>13</v>
      </c>
      <c r="P109" s="198">
        <f t="shared" si="43"/>
        <v>293590</v>
      </c>
      <c r="Q109" s="195">
        <f t="shared" si="44"/>
        <v>3523080</v>
      </c>
      <c r="R109" s="187">
        <f>IF($J109="","",IF('5.手当・賞与配分の設計'!$O$4=1,ROUNDUP((J109+$L109)*$R$5,-1),ROUNDUP(J109*$R$5,-1)))</f>
        <v>533800</v>
      </c>
      <c r="S109" s="202">
        <f>IF($J109="","",IF('5.手当・賞与配分の設計'!$O$4=1,ROUNDUP(($J109+$L109)*$U$4*$S$3,-1),ROUNDUP($J109*$U$4*$S$3,-1)))</f>
        <v>800700</v>
      </c>
      <c r="T109" s="186">
        <f>IF($J109="","",IF('5.手当・賞与配分の設計'!$O$4=1,ROUNDUP(($J109+$L109)*$U$4*$T$3,-1),ROUNDUP($J109*$U$4*$T$3,-1)))</f>
        <v>733980</v>
      </c>
      <c r="U109" s="186">
        <f>IF($J109="","",IF('5.手当・賞与配分の設計'!$O$4=1,ROUNDUP(($J109+$L109)*$U$4*$U$3,-1),ROUNDUP($J109*$U$4*$U$3,-1)))</f>
        <v>667250</v>
      </c>
      <c r="V109" s="186">
        <f>IF($J109="","",IF('5.手当・賞与配分の設計'!$O$4=1,ROUNDUP(($J109+$L109)*$U$4*$V$3,-1),ROUNDUP($J109*$U$4*$V$3,-1)))</f>
        <v>600530</v>
      </c>
      <c r="W109" s="203">
        <f>IF($J109="","",IF('5.手当・賞与配分の設計'!$O$4=1,ROUNDUP(($J109+$L109)*$U$4*$W$3,-1),ROUNDUP($J109*$U$4*$W$3,-1)))</f>
        <v>533800</v>
      </c>
      <c r="X109" s="128">
        <f t="shared" si="45"/>
        <v>4857580</v>
      </c>
      <c r="Y109" s="88">
        <f t="shared" si="36"/>
        <v>4790860</v>
      </c>
      <c r="Z109" s="88">
        <f t="shared" si="37"/>
        <v>4724130</v>
      </c>
      <c r="AA109" s="88">
        <f t="shared" si="38"/>
        <v>4657410</v>
      </c>
      <c r="AB109" s="201">
        <f t="shared" si="39"/>
        <v>4590680</v>
      </c>
    </row>
    <row r="110" spans="5:28" ht="18" customHeight="1">
      <c r="E110" s="193" t="str">
        <f t="shared" si="40"/>
        <v>J-3</v>
      </c>
      <c r="F110" s="124">
        <f t="shared" si="31"/>
        <v>11</v>
      </c>
      <c r="G110" s="124">
        <f t="shared" si="32"/>
        <v>11</v>
      </c>
      <c r="H110" s="124" t="str">
        <f t="shared" si="33"/>
        <v>J-3-11</v>
      </c>
      <c r="I110" s="179">
        <v>30</v>
      </c>
      <c r="J110" s="150">
        <f>IF($E110="","",INDEX('3.サラリースケール'!$R$5:$BH$38,MATCH('7.グレード別年俸表の作成'!$E110,'3.サラリースケール'!$R$5:$R$38,0),MATCH('7.グレード別年俸表の作成'!$I110,'3.サラリースケール'!$R$5:$BH$5,0)))</f>
        <v>273200</v>
      </c>
      <c r="K110" s="194">
        <f t="shared" si="34"/>
        <v>6300</v>
      </c>
      <c r="L110" s="195">
        <f>IF($J110="","",VLOOKUP($E110,'6.モデル年俸表の作成'!$C$6:$F$48,4,0))</f>
        <v>0</v>
      </c>
      <c r="M110" s="196">
        <f t="shared" si="41"/>
        <v>0.1</v>
      </c>
      <c r="N110" s="197">
        <f t="shared" si="42"/>
        <v>27320</v>
      </c>
      <c r="O110" s="219">
        <f t="shared" si="35"/>
        <v>13</v>
      </c>
      <c r="P110" s="198">
        <f t="shared" si="43"/>
        <v>300520</v>
      </c>
      <c r="Q110" s="195">
        <f t="shared" si="44"/>
        <v>3606240</v>
      </c>
      <c r="R110" s="187">
        <f>IF($J110="","",IF('5.手当・賞与配分の設計'!$O$4=1,ROUNDUP((J110+$L110)*$R$5,-1),ROUNDUP(J110*$R$5,-1)))</f>
        <v>546400</v>
      </c>
      <c r="S110" s="202">
        <f>IF($J110="","",IF('5.手当・賞与配分の設計'!$O$4=1,ROUNDUP(($J110+$L110)*$U$4*$S$3,-1),ROUNDUP($J110*$U$4*$S$3,-1)))</f>
        <v>819600</v>
      </c>
      <c r="T110" s="186">
        <f>IF($J110="","",IF('5.手当・賞与配分の設計'!$O$4=1,ROUNDUP(($J110+$L110)*$U$4*$T$3,-1),ROUNDUP($J110*$U$4*$T$3,-1)))</f>
        <v>751300</v>
      </c>
      <c r="U110" s="186">
        <f>IF($J110="","",IF('5.手当・賞与配分の設計'!$O$4=1,ROUNDUP(($J110+$L110)*$U$4*$U$3,-1),ROUNDUP($J110*$U$4*$U$3,-1)))</f>
        <v>683000</v>
      </c>
      <c r="V110" s="186">
        <f>IF($J110="","",IF('5.手当・賞与配分の設計'!$O$4=1,ROUNDUP(($J110+$L110)*$U$4*$V$3,-1),ROUNDUP($J110*$U$4*$V$3,-1)))</f>
        <v>614700</v>
      </c>
      <c r="W110" s="203">
        <f>IF($J110="","",IF('5.手当・賞与配分の設計'!$O$4=1,ROUNDUP(($J110+$L110)*$U$4*$W$3,-1),ROUNDUP($J110*$U$4*$W$3,-1)))</f>
        <v>546400</v>
      </c>
      <c r="X110" s="128">
        <f t="shared" si="45"/>
        <v>4972240</v>
      </c>
      <c r="Y110" s="88">
        <f t="shared" si="36"/>
        <v>4903940</v>
      </c>
      <c r="Z110" s="88">
        <f t="shared" si="37"/>
        <v>4835640</v>
      </c>
      <c r="AA110" s="88">
        <f t="shared" si="38"/>
        <v>4767340</v>
      </c>
      <c r="AB110" s="201">
        <f t="shared" si="39"/>
        <v>4699040</v>
      </c>
    </row>
    <row r="111" spans="5:28" ht="18" customHeight="1">
      <c r="E111" s="193" t="str">
        <f t="shared" si="40"/>
        <v>J-3</v>
      </c>
      <c r="F111" s="124">
        <f t="shared" si="31"/>
        <v>12</v>
      </c>
      <c r="G111" s="124">
        <f t="shared" si="32"/>
        <v>12</v>
      </c>
      <c r="H111" s="124" t="str">
        <f t="shared" si="33"/>
        <v>J-3-12</v>
      </c>
      <c r="I111" s="179">
        <v>31</v>
      </c>
      <c r="J111" s="150">
        <f>IF($E111="","",INDEX('3.サラリースケール'!$R$5:$BH$38,MATCH('7.グレード別年俸表の作成'!$E111,'3.サラリースケール'!$R$5:$R$38,0),MATCH('7.グレード別年俸表の作成'!$I111,'3.サラリースケール'!$R$5:$BH$5,0)))</f>
        <v>279500</v>
      </c>
      <c r="K111" s="194">
        <f t="shared" si="34"/>
        <v>6300</v>
      </c>
      <c r="L111" s="195">
        <f>IF($J111="","",VLOOKUP($E111,'6.モデル年俸表の作成'!$C$6:$F$48,4,0))</f>
        <v>0</v>
      </c>
      <c r="M111" s="196">
        <f t="shared" si="41"/>
        <v>0.1</v>
      </c>
      <c r="N111" s="197">
        <f t="shared" si="42"/>
        <v>27950</v>
      </c>
      <c r="O111" s="219">
        <f t="shared" si="35"/>
        <v>13</v>
      </c>
      <c r="P111" s="198">
        <f t="shared" si="43"/>
        <v>307450</v>
      </c>
      <c r="Q111" s="195">
        <f t="shared" si="44"/>
        <v>3689400</v>
      </c>
      <c r="R111" s="187">
        <f>IF($J111="","",IF('5.手当・賞与配分の設計'!$O$4=1,ROUNDUP((J111+$L111)*$R$5,-1),ROUNDUP(J111*$R$5,-1)))</f>
        <v>559000</v>
      </c>
      <c r="S111" s="202">
        <f>IF($J111="","",IF('5.手当・賞与配分の設計'!$O$4=1,ROUNDUP(($J111+$L111)*$U$4*$S$3,-1),ROUNDUP($J111*$U$4*$S$3,-1)))</f>
        <v>838500</v>
      </c>
      <c r="T111" s="186">
        <f>IF($J111="","",IF('5.手当・賞与配分の設計'!$O$4=1,ROUNDUP(($J111+$L111)*$U$4*$T$3,-1),ROUNDUP($J111*$U$4*$T$3,-1)))</f>
        <v>768630</v>
      </c>
      <c r="U111" s="186">
        <f>IF($J111="","",IF('5.手当・賞与配分の設計'!$O$4=1,ROUNDUP(($J111+$L111)*$U$4*$U$3,-1),ROUNDUP($J111*$U$4*$U$3,-1)))</f>
        <v>698750</v>
      </c>
      <c r="V111" s="186">
        <f>IF($J111="","",IF('5.手当・賞与配分の設計'!$O$4=1,ROUNDUP(($J111+$L111)*$U$4*$V$3,-1),ROUNDUP($J111*$U$4*$V$3,-1)))</f>
        <v>628880</v>
      </c>
      <c r="W111" s="203">
        <f>IF($J111="","",IF('5.手当・賞与配分の設計'!$O$4=1,ROUNDUP(($J111+$L111)*$U$4*$W$3,-1),ROUNDUP($J111*$U$4*$W$3,-1)))</f>
        <v>559000</v>
      </c>
      <c r="X111" s="128">
        <f t="shared" si="45"/>
        <v>5086900</v>
      </c>
      <c r="Y111" s="88">
        <f t="shared" si="36"/>
        <v>5017030</v>
      </c>
      <c r="Z111" s="88">
        <f t="shared" si="37"/>
        <v>4947150</v>
      </c>
      <c r="AA111" s="88">
        <f t="shared" si="38"/>
        <v>4877280</v>
      </c>
      <c r="AB111" s="201">
        <f t="shared" si="39"/>
        <v>4807400</v>
      </c>
    </row>
    <row r="112" spans="5:28" ht="18" customHeight="1">
      <c r="E112" s="193" t="str">
        <f t="shared" si="40"/>
        <v>J-3</v>
      </c>
      <c r="F112" s="124">
        <f t="shared" si="31"/>
        <v>13</v>
      </c>
      <c r="G112" s="124">
        <f t="shared" si="32"/>
        <v>13</v>
      </c>
      <c r="H112" s="124" t="str">
        <f t="shared" si="33"/>
        <v>J-3-13</v>
      </c>
      <c r="I112" s="179">
        <v>32</v>
      </c>
      <c r="J112" s="150">
        <f>IF($E112="","",INDEX('3.サラリースケール'!$R$5:$BH$38,MATCH('7.グレード別年俸表の作成'!$E112,'3.サラリースケール'!$R$5:$R$38,0),MATCH('7.グレード別年俸表の作成'!$I112,'3.サラリースケール'!$R$5:$BH$5,0)))</f>
        <v>285800</v>
      </c>
      <c r="K112" s="194">
        <f t="shared" si="34"/>
        <v>6300</v>
      </c>
      <c r="L112" s="195">
        <f>IF($J112="","",VLOOKUP($E112,'6.モデル年俸表の作成'!$C$6:$F$48,4,0))</f>
        <v>0</v>
      </c>
      <c r="M112" s="196">
        <f t="shared" si="41"/>
        <v>0.1</v>
      </c>
      <c r="N112" s="197">
        <f t="shared" si="42"/>
        <v>28580</v>
      </c>
      <c r="O112" s="219">
        <f t="shared" si="35"/>
        <v>13</v>
      </c>
      <c r="P112" s="198">
        <f t="shared" si="43"/>
        <v>314380</v>
      </c>
      <c r="Q112" s="195">
        <f t="shared" si="44"/>
        <v>3772560</v>
      </c>
      <c r="R112" s="187">
        <f>IF($J112="","",IF('5.手当・賞与配分の設計'!$O$4=1,ROUNDUP((J112+$L112)*$R$5,-1),ROUNDUP(J112*$R$5,-1)))</f>
        <v>571600</v>
      </c>
      <c r="S112" s="202">
        <f>IF($J112="","",IF('5.手当・賞与配分の設計'!$O$4=1,ROUNDUP(($J112+$L112)*$U$4*$S$3,-1),ROUNDUP($J112*$U$4*$S$3,-1)))</f>
        <v>857400</v>
      </c>
      <c r="T112" s="186">
        <f>IF($J112="","",IF('5.手当・賞与配分の設計'!$O$4=1,ROUNDUP(($J112+$L112)*$U$4*$T$3,-1),ROUNDUP($J112*$U$4*$T$3,-1)))</f>
        <v>785950</v>
      </c>
      <c r="U112" s="186">
        <f>IF($J112="","",IF('5.手当・賞与配分の設計'!$O$4=1,ROUNDUP(($J112+$L112)*$U$4*$U$3,-1),ROUNDUP($J112*$U$4*$U$3,-1)))</f>
        <v>714500</v>
      </c>
      <c r="V112" s="186">
        <f>IF($J112="","",IF('5.手当・賞与配分の設計'!$O$4=1,ROUNDUP(($J112+$L112)*$U$4*$V$3,-1),ROUNDUP($J112*$U$4*$V$3,-1)))</f>
        <v>643050</v>
      </c>
      <c r="W112" s="203">
        <f>IF($J112="","",IF('5.手当・賞与配分の設計'!$O$4=1,ROUNDUP(($J112+$L112)*$U$4*$W$3,-1),ROUNDUP($J112*$U$4*$W$3,-1)))</f>
        <v>571600</v>
      </c>
      <c r="X112" s="128">
        <f t="shared" si="45"/>
        <v>5201560</v>
      </c>
      <c r="Y112" s="88">
        <f t="shared" si="36"/>
        <v>5130110</v>
      </c>
      <c r="Z112" s="88">
        <f t="shared" si="37"/>
        <v>5058660</v>
      </c>
      <c r="AA112" s="88">
        <f t="shared" si="38"/>
        <v>4987210</v>
      </c>
      <c r="AB112" s="201">
        <f t="shared" si="39"/>
        <v>4915760</v>
      </c>
    </row>
    <row r="113" spans="5:28" ht="18" customHeight="1">
      <c r="E113" s="193" t="str">
        <f t="shared" si="40"/>
        <v>J-3</v>
      </c>
      <c r="F113" s="124">
        <f t="shared" si="31"/>
        <v>14</v>
      </c>
      <c r="G113" s="124">
        <f t="shared" si="32"/>
        <v>14</v>
      </c>
      <c r="H113" s="124" t="str">
        <f t="shared" si="33"/>
        <v>J-3-14</v>
      </c>
      <c r="I113" s="179">
        <v>33</v>
      </c>
      <c r="J113" s="150">
        <f>IF($E113="","",INDEX('3.サラリースケール'!$R$5:$BH$38,MATCH('7.グレード別年俸表の作成'!$E113,'3.サラリースケール'!$R$5:$R$38,0),MATCH('7.グレード別年俸表の作成'!$I113,'3.サラリースケール'!$R$5:$BH$5,0)))</f>
        <v>292100</v>
      </c>
      <c r="K113" s="194">
        <f t="shared" si="34"/>
        <v>6300</v>
      </c>
      <c r="L113" s="195">
        <f>IF($J113="","",VLOOKUP($E113,'6.モデル年俸表の作成'!$C$6:$F$48,4,0))</f>
        <v>0</v>
      </c>
      <c r="M113" s="196">
        <f t="shared" si="41"/>
        <v>0.1</v>
      </c>
      <c r="N113" s="197">
        <f t="shared" si="42"/>
        <v>29210</v>
      </c>
      <c r="O113" s="219">
        <f t="shared" si="35"/>
        <v>13</v>
      </c>
      <c r="P113" s="198">
        <f t="shared" si="43"/>
        <v>321310</v>
      </c>
      <c r="Q113" s="195">
        <f t="shared" si="44"/>
        <v>3855720</v>
      </c>
      <c r="R113" s="187">
        <f>IF($J113="","",IF('5.手当・賞与配分の設計'!$O$4=1,ROUNDUP((J113+$L113)*$R$5,-1),ROUNDUP(J113*$R$5,-1)))</f>
        <v>584200</v>
      </c>
      <c r="S113" s="202">
        <f>IF($J113="","",IF('5.手当・賞与配分の設計'!$O$4=1,ROUNDUP(($J113+$L113)*$U$4*$S$3,-1),ROUNDUP($J113*$U$4*$S$3,-1)))</f>
        <v>876300</v>
      </c>
      <c r="T113" s="186">
        <f>IF($J113="","",IF('5.手当・賞与配分の設計'!$O$4=1,ROUNDUP(($J113+$L113)*$U$4*$T$3,-1),ROUNDUP($J113*$U$4*$T$3,-1)))</f>
        <v>803280</v>
      </c>
      <c r="U113" s="186">
        <f>IF($J113="","",IF('5.手当・賞与配分の設計'!$O$4=1,ROUNDUP(($J113+$L113)*$U$4*$U$3,-1),ROUNDUP($J113*$U$4*$U$3,-1)))</f>
        <v>730250</v>
      </c>
      <c r="V113" s="186">
        <f>IF($J113="","",IF('5.手当・賞与配分の設計'!$O$4=1,ROUNDUP(($J113+$L113)*$U$4*$V$3,-1),ROUNDUP($J113*$U$4*$V$3,-1)))</f>
        <v>657230</v>
      </c>
      <c r="W113" s="203">
        <f>IF($J113="","",IF('5.手当・賞与配分の設計'!$O$4=1,ROUNDUP(($J113+$L113)*$U$4*$W$3,-1),ROUNDUP($J113*$U$4*$W$3,-1)))</f>
        <v>584200</v>
      </c>
      <c r="X113" s="128">
        <f t="shared" si="45"/>
        <v>5316220</v>
      </c>
      <c r="Y113" s="88">
        <f t="shared" si="36"/>
        <v>5243200</v>
      </c>
      <c r="Z113" s="88">
        <f t="shared" si="37"/>
        <v>5170170</v>
      </c>
      <c r="AA113" s="88">
        <f t="shared" si="38"/>
        <v>5097150</v>
      </c>
      <c r="AB113" s="201">
        <f t="shared" si="39"/>
        <v>5024120</v>
      </c>
    </row>
    <row r="114" spans="5:28" ht="18" customHeight="1">
      <c r="E114" s="193" t="str">
        <f t="shared" si="40"/>
        <v>J-3</v>
      </c>
      <c r="F114" s="124">
        <f t="shared" si="31"/>
        <v>15</v>
      </c>
      <c r="G114" s="124">
        <f t="shared" si="32"/>
        <v>15</v>
      </c>
      <c r="H114" s="124" t="str">
        <f t="shared" si="33"/>
        <v>J-3-15</v>
      </c>
      <c r="I114" s="179">
        <v>34</v>
      </c>
      <c r="J114" s="150">
        <f>IF($E114="","",INDEX('3.サラリースケール'!$R$5:$BH$38,MATCH('7.グレード別年俸表の作成'!$E114,'3.サラリースケール'!$R$5:$R$38,0),MATCH('7.グレード別年俸表の作成'!$I114,'3.サラリースケール'!$R$5:$BH$5,0)))</f>
        <v>298400</v>
      </c>
      <c r="K114" s="194">
        <f t="shared" si="34"/>
        <v>6300</v>
      </c>
      <c r="L114" s="195">
        <f>IF($J114="","",VLOOKUP($E114,'6.モデル年俸表の作成'!$C$6:$F$48,4,0))</f>
        <v>0</v>
      </c>
      <c r="M114" s="196">
        <f t="shared" si="41"/>
        <v>0.1</v>
      </c>
      <c r="N114" s="197">
        <f t="shared" si="42"/>
        <v>29840</v>
      </c>
      <c r="O114" s="219">
        <f t="shared" si="35"/>
        <v>13</v>
      </c>
      <c r="P114" s="198">
        <f t="shared" si="43"/>
        <v>328240</v>
      </c>
      <c r="Q114" s="195">
        <f t="shared" si="44"/>
        <v>3938880</v>
      </c>
      <c r="R114" s="187">
        <f>IF($J114="","",IF('5.手当・賞与配分の設計'!$O$4=1,ROUNDUP((J114+$L114)*$R$5,-1),ROUNDUP(J114*$R$5,-1)))</f>
        <v>596800</v>
      </c>
      <c r="S114" s="202">
        <f>IF($J114="","",IF('5.手当・賞与配分の設計'!$O$4=1,ROUNDUP(($J114+$L114)*$U$4*$S$3,-1),ROUNDUP($J114*$U$4*$S$3,-1)))</f>
        <v>895200</v>
      </c>
      <c r="T114" s="186">
        <f>IF($J114="","",IF('5.手当・賞与配分の設計'!$O$4=1,ROUNDUP(($J114+$L114)*$U$4*$T$3,-1),ROUNDUP($J114*$U$4*$T$3,-1)))</f>
        <v>820600</v>
      </c>
      <c r="U114" s="186">
        <f>IF($J114="","",IF('5.手当・賞与配分の設計'!$O$4=1,ROUNDUP(($J114+$L114)*$U$4*$U$3,-1),ROUNDUP($J114*$U$4*$U$3,-1)))</f>
        <v>746000</v>
      </c>
      <c r="V114" s="186">
        <f>IF($J114="","",IF('5.手当・賞与配分の設計'!$O$4=1,ROUNDUP(($J114+$L114)*$U$4*$V$3,-1),ROUNDUP($J114*$U$4*$V$3,-1)))</f>
        <v>671400</v>
      </c>
      <c r="W114" s="203">
        <f>IF($J114="","",IF('5.手当・賞与配分の設計'!$O$4=1,ROUNDUP(($J114+$L114)*$U$4*$W$3,-1),ROUNDUP($J114*$U$4*$W$3,-1)))</f>
        <v>596800</v>
      </c>
      <c r="X114" s="128">
        <f t="shared" si="45"/>
        <v>5430880</v>
      </c>
      <c r="Y114" s="88">
        <f t="shared" si="36"/>
        <v>5356280</v>
      </c>
      <c r="Z114" s="88">
        <f t="shared" si="37"/>
        <v>5281680</v>
      </c>
      <c r="AA114" s="88">
        <f t="shared" si="38"/>
        <v>5207080</v>
      </c>
      <c r="AB114" s="201">
        <f t="shared" si="39"/>
        <v>5132480</v>
      </c>
    </row>
    <row r="115" spans="5:28" ht="18" customHeight="1">
      <c r="E115" s="193" t="str">
        <f t="shared" si="40"/>
        <v>J-3</v>
      </c>
      <c r="F115" s="124">
        <f t="shared" si="31"/>
        <v>16</v>
      </c>
      <c r="G115" s="124">
        <f t="shared" si="32"/>
        <v>16</v>
      </c>
      <c r="H115" s="124" t="str">
        <f t="shared" si="33"/>
        <v>J-3-16</v>
      </c>
      <c r="I115" s="179">
        <v>35</v>
      </c>
      <c r="J115" s="150">
        <f>IF($E115="","",INDEX('3.サラリースケール'!$R$5:$BH$38,MATCH('7.グレード別年俸表の作成'!$E115,'3.サラリースケール'!$R$5:$R$38,0),MATCH('7.グレード別年俸表の作成'!$I115,'3.サラリースケール'!$R$5:$BH$5,0)))</f>
        <v>304700</v>
      </c>
      <c r="K115" s="194">
        <f t="shared" si="34"/>
        <v>6300</v>
      </c>
      <c r="L115" s="195">
        <f>IF($J115="","",VLOOKUP($E115,'6.モデル年俸表の作成'!$C$6:$F$48,4,0))</f>
        <v>0</v>
      </c>
      <c r="M115" s="196">
        <f t="shared" si="41"/>
        <v>0.1</v>
      </c>
      <c r="N115" s="197">
        <f t="shared" si="42"/>
        <v>30470</v>
      </c>
      <c r="O115" s="219">
        <f t="shared" si="35"/>
        <v>13</v>
      </c>
      <c r="P115" s="198">
        <f t="shared" si="43"/>
        <v>335170</v>
      </c>
      <c r="Q115" s="195">
        <f t="shared" si="44"/>
        <v>4022040</v>
      </c>
      <c r="R115" s="187">
        <f>IF($J115="","",IF('5.手当・賞与配分の設計'!$O$4=1,ROUNDUP((J115+$L115)*$R$5,-1),ROUNDUP(J115*$R$5,-1)))</f>
        <v>609400</v>
      </c>
      <c r="S115" s="202">
        <f>IF($J115="","",IF('5.手当・賞与配分の設計'!$O$4=1,ROUNDUP(($J115+$L115)*$U$4*$S$3,-1),ROUNDUP($J115*$U$4*$S$3,-1)))</f>
        <v>914100</v>
      </c>
      <c r="T115" s="186">
        <f>IF($J115="","",IF('5.手当・賞与配分の設計'!$O$4=1,ROUNDUP(($J115+$L115)*$U$4*$T$3,-1),ROUNDUP($J115*$U$4*$T$3,-1)))</f>
        <v>837930</v>
      </c>
      <c r="U115" s="186">
        <f>IF($J115="","",IF('5.手当・賞与配分の設計'!$O$4=1,ROUNDUP(($J115+$L115)*$U$4*$U$3,-1),ROUNDUP($J115*$U$4*$U$3,-1)))</f>
        <v>761750</v>
      </c>
      <c r="V115" s="186">
        <f>IF($J115="","",IF('5.手当・賞与配分の設計'!$O$4=1,ROUNDUP(($J115+$L115)*$U$4*$V$3,-1),ROUNDUP($J115*$U$4*$V$3,-1)))</f>
        <v>685580</v>
      </c>
      <c r="W115" s="203">
        <f>IF($J115="","",IF('5.手当・賞与配分の設計'!$O$4=1,ROUNDUP(($J115+$L115)*$U$4*$W$3,-1),ROUNDUP($J115*$U$4*$W$3,-1)))</f>
        <v>609400</v>
      </c>
      <c r="X115" s="128">
        <f t="shared" si="45"/>
        <v>5545540</v>
      </c>
      <c r="Y115" s="88">
        <f t="shared" si="36"/>
        <v>5469370</v>
      </c>
      <c r="Z115" s="88">
        <f t="shared" si="37"/>
        <v>5393190</v>
      </c>
      <c r="AA115" s="88">
        <f t="shared" si="38"/>
        <v>5317020</v>
      </c>
      <c r="AB115" s="201">
        <f t="shared" si="39"/>
        <v>5240840</v>
      </c>
    </row>
    <row r="116" spans="5:28" ht="18" customHeight="1">
      <c r="E116" s="193" t="str">
        <f t="shared" si="40"/>
        <v>J-3</v>
      </c>
      <c r="F116" s="124">
        <f t="shared" si="31"/>
        <v>17</v>
      </c>
      <c r="G116" s="124">
        <f t="shared" si="32"/>
        <v>17</v>
      </c>
      <c r="H116" s="124" t="str">
        <f t="shared" si="33"/>
        <v>J-3-17</v>
      </c>
      <c r="I116" s="179">
        <v>36</v>
      </c>
      <c r="J116" s="150">
        <f>IF($E116="","",INDEX('3.サラリースケール'!$R$5:$BH$38,MATCH('7.グレード別年俸表の作成'!$E116,'3.サラリースケール'!$R$5:$R$38,0),MATCH('7.グレード別年俸表の作成'!$I116,'3.サラリースケール'!$R$5:$BH$5,0)))</f>
        <v>307850</v>
      </c>
      <c r="K116" s="194">
        <f t="shared" si="34"/>
        <v>3150</v>
      </c>
      <c r="L116" s="195">
        <f>IF($J116="","",VLOOKUP($E116,'6.モデル年俸表の作成'!$C$6:$F$48,4,0))</f>
        <v>0</v>
      </c>
      <c r="M116" s="196">
        <f t="shared" si="41"/>
        <v>0.1</v>
      </c>
      <c r="N116" s="197">
        <f t="shared" si="42"/>
        <v>30790</v>
      </c>
      <c r="O116" s="219">
        <f t="shared" si="35"/>
        <v>13</v>
      </c>
      <c r="P116" s="198">
        <f t="shared" si="43"/>
        <v>338640</v>
      </c>
      <c r="Q116" s="195">
        <f t="shared" si="44"/>
        <v>4063680</v>
      </c>
      <c r="R116" s="187">
        <f>IF($J116="","",IF('5.手当・賞与配分の設計'!$O$4=1,ROUNDUP((J116+$L116)*$R$5,-1),ROUNDUP(J116*$R$5,-1)))</f>
        <v>615700</v>
      </c>
      <c r="S116" s="202">
        <f>IF($J116="","",IF('5.手当・賞与配分の設計'!$O$4=1,ROUNDUP(($J116+$L116)*$U$4*$S$3,-1),ROUNDUP($J116*$U$4*$S$3,-1)))</f>
        <v>923550</v>
      </c>
      <c r="T116" s="186">
        <f>IF($J116="","",IF('5.手当・賞与配分の設計'!$O$4=1,ROUNDUP(($J116+$L116)*$U$4*$T$3,-1),ROUNDUP($J116*$U$4*$T$3,-1)))</f>
        <v>846590</v>
      </c>
      <c r="U116" s="186">
        <f>IF($J116="","",IF('5.手当・賞与配分の設計'!$O$4=1,ROUNDUP(($J116+$L116)*$U$4*$U$3,-1),ROUNDUP($J116*$U$4*$U$3,-1)))</f>
        <v>769630</v>
      </c>
      <c r="V116" s="186">
        <f>IF($J116="","",IF('5.手当・賞与配分の設計'!$O$4=1,ROUNDUP(($J116+$L116)*$U$4*$V$3,-1),ROUNDUP($J116*$U$4*$V$3,-1)))</f>
        <v>692670</v>
      </c>
      <c r="W116" s="203">
        <f>IF($J116="","",IF('5.手当・賞与配分の設計'!$O$4=1,ROUNDUP(($J116+$L116)*$U$4*$W$3,-1),ROUNDUP($J116*$U$4*$W$3,-1)))</f>
        <v>615700</v>
      </c>
      <c r="X116" s="128">
        <f t="shared" si="45"/>
        <v>5602930</v>
      </c>
      <c r="Y116" s="88">
        <f t="shared" si="36"/>
        <v>5525970</v>
      </c>
      <c r="Z116" s="88">
        <f t="shared" si="37"/>
        <v>5449010</v>
      </c>
      <c r="AA116" s="88">
        <f t="shared" si="38"/>
        <v>5372050</v>
      </c>
      <c r="AB116" s="201">
        <f t="shared" si="39"/>
        <v>5295080</v>
      </c>
    </row>
    <row r="117" spans="5:28" ht="18" customHeight="1">
      <c r="E117" s="193" t="str">
        <f t="shared" si="40"/>
        <v>J-3</v>
      </c>
      <c r="F117" s="124">
        <f t="shared" si="31"/>
        <v>18</v>
      </c>
      <c r="G117" s="124">
        <f t="shared" si="32"/>
        <v>18</v>
      </c>
      <c r="H117" s="124" t="str">
        <f t="shared" si="33"/>
        <v>J-3-18</v>
      </c>
      <c r="I117" s="179">
        <v>37</v>
      </c>
      <c r="J117" s="150">
        <f>IF($E117="","",INDEX('3.サラリースケール'!$R$5:$BH$38,MATCH('7.グレード別年俸表の作成'!$E117,'3.サラリースケール'!$R$5:$R$38,0),MATCH('7.グレード別年俸表の作成'!$I117,'3.サラリースケール'!$R$5:$BH$5,0)))</f>
        <v>311000</v>
      </c>
      <c r="K117" s="194">
        <f t="shared" si="34"/>
        <v>3150</v>
      </c>
      <c r="L117" s="195">
        <f>IF($J117="","",VLOOKUP($E117,'6.モデル年俸表の作成'!$C$6:$F$48,4,0))</f>
        <v>0</v>
      </c>
      <c r="M117" s="196">
        <f t="shared" si="41"/>
        <v>0.1</v>
      </c>
      <c r="N117" s="197">
        <f t="shared" si="42"/>
        <v>31100</v>
      </c>
      <c r="O117" s="219">
        <f t="shared" si="35"/>
        <v>13</v>
      </c>
      <c r="P117" s="198">
        <f t="shared" si="43"/>
        <v>342100</v>
      </c>
      <c r="Q117" s="195">
        <f t="shared" si="44"/>
        <v>4105200</v>
      </c>
      <c r="R117" s="187">
        <f>IF($J117="","",IF('5.手当・賞与配分の設計'!$O$4=1,ROUNDUP((J117+$L117)*$R$5,-1),ROUNDUP(J117*$R$5,-1)))</f>
        <v>622000</v>
      </c>
      <c r="S117" s="202">
        <f>IF($J117="","",IF('5.手当・賞与配分の設計'!$O$4=1,ROUNDUP(($J117+$L117)*$U$4*$S$3,-1),ROUNDUP($J117*$U$4*$S$3,-1)))</f>
        <v>933000</v>
      </c>
      <c r="T117" s="186">
        <f>IF($J117="","",IF('5.手当・賞与配分の設計'!$O$4=1,ROUNDUP(($J117+$L117)*$U$4*$T$3,-1),ROUNDUP($J117*$U$4*$T$3,-1)))</f>
        <v>855250</v>
      </c>
      <c r="U117" s="186">
        <f>IF($J117="","",IF('5.手当・賞与配分の設計'!$O$4=1,ROUNDUP(($J117+$L117)*$U$4*$U$3,-1),ROUNDUP($J117*$U$4*$U$3,-1)))</f>
        <v>777500</v>
      </c>
      <c r="V117" s="186">
        <f>IF($J117="","",IF('5.手当・賞与配分の設計'!$O$4=1,ROUNDUP(($J117+$L117)*$U$4*$V$3,-1),ROUNDUP($J117*$U$4*$V$3,-1)))</f>
        <v>699750</v>
      </c>
      <c r="W117" s="203">
        <f>IF($J117="","",IF('5.手当・賞与配分の設計'!$O$4=1,ROUNDUP(($J117+$L117)*$U$4*$W$3,-1),ROUNDUP($J117*$U$4*$W$3,-1)))</f>
        <v>622000</v>
      </c>
      <c r="X117" s="128">
        <f t="shared" si="45"/>
        <v>5660200</v>
      </c>
      <c r="Y117" s="88">
        <f t="shared" si="36"/>
        <v>5582450</v>
      </c>
      <c r="Z117" s="88">
        <f t="shared" si="37"/>
        <v>5504700</v>
      </c>
      <c r="AA117" s="88">
        <f t="shared" si="38"/>
        <v>5426950</v>
      </c>
      <c r="AB117" s="201">
        <f t="shared" si="39"/>
        <v>5349200</v>
      </c>
    </row>
    <row r="118" spans="5:28" ht="18" customHeight="1">
      <c r="E118" s="193" t="str">
        <f t="shared" si="40"/>
        <v>J-3</v>
      </c>
      <c r="F118" s="124">
        <f t="shared" si="31"/>
        <v>19</v>
      </c>
      <c r="G118" s="124">
        <f t="shared" si="32"/>
        <v>19</v>
      </c>
      <c r="H118" s="124" t="str">
        <f t="shared" si="33"/>
        <v>J-3-19</v>
      </c>
      <c r="I118" s="179">
        <v>38</v>
      </c>
      <c r="J118" s="150">
        <f>IF($E118="","",INDEX('3.サラリースケール'!$R$5:$BH$38,MATCH('7.グレード別年俸表の作成'!$E118,'3.サラリースケール'!$R$5:$R$38,0),MATCH('7.グレード別年俸表の作成'!$I118,'3.サラリースケール'!$R$5:$BH$5,0)))</f>
        <v>314150</v>
      </c>
      <c r="K118" s="194">
        <f t="shared" si="34"/>
        <v>3150</v>
      </c>
      <c r="L118" s="195">
        <f>IF($J118="","",VLOOKUP($E118,'6.モデル年俸表の作成'!$C$6:$F$48,4,0))</f>
        <v>0</v>
      </c>
      <c r="M118" s="196">
        <f t="shared" si="41"/>
        <v>0.1</v>
      </c>
      <c r="N118" s="197">
        <f t="shared" si="42"/>
        <v>31420</v>
      </c>
      <c r="O118" s="219">
        <f t="shared" si="35"/>
        <v>13</v>
      </c>
      <c r="P118" s="198">
        <f t="shared" si="43"/>
        <v>345570</v>
      </c>
      <c r="Q118" s="195">
        <f t="shared" si="44"/>
        <v>4146840</v>
      </c>
      <c r="R118" s="187">
        <f>IF($J118="","",IF('5.手当・賞与配分の設計'!$O$4=1,ROUNDUP((J118+$L118)*$R$5,-1),ROUNDUP(J118*$R$5,-1)))</f>
        <v>628300</v>
      </c>
      <c r="S118" s="202">
        <f>IF($J118="","",IF('5.手当・賞与配分の設計'!$O$4=1,ROUNDUP(($J118+$L118)*$U$4*$S$3,-1),ROUNDUP($J118*$U$4*$S$3,-1)))</f>
        <v>942450</v>
      </c>
      <c r="T118" s="186">
        <f>IF($J118="","",IF('5.手当・賞与配分の設計'!$O$4=1,ROUNDUP(($J118+$L118)*$U$4*$T$3,-1),ROUNDUP($J118*$U$4*$T$3,-1)))</f>
        <v>863920</v>
      </c>
      <c r="U118" s="186">
        <f>IF($J118="","",IF('5.手当・賞与配分の設計'!$O$4=1,ROUNDUP(($J118+$L118)*$U$4*$U$3,-1),ROUNDUP($J118*$U$4*$U$3,-1)))</f>
        <v>785380</v>
      </c>
      <c r="V118" s="186">
        <f>IF($J118="","",IF('5.手当・賞与配分の設計'!$O$4=1,ROUNDUP(($J118+$L118)*$U$4*$V$3,-1),ROUNDUP($J118*$U$4*$V$3,-1)))</f>
        <v>706840</v>
      </c>
      <c r="W118" s="203">
        <f>IF($J118="","",IF('5.手当・賞与配分の設計'!$O$4=1,ROUNDUP(($J118+$L118)*$U$4*$W$3,-1),ROUNDUP($J118*$U$4*$W$3,-1)))</f>
        <v>628300</v>
      </c>
      <c r="X118" s="128">
        <f t="shared" si="45"/>
        <v>5717590</v>
      </c>
      <c r="Y118" s="88">
        <f t="shared" si="36"/>
        <v>5639060</v>
      </c>
      <c r="Z118" s="88">
        <f t="shared" si="37"/>
        <v>5560520</v>
      </c>
      <c r="AA118" s="88">
        <f t="shared" si="38"/>
        <v>5481980</v>
      </c>
      <c r="AB118" s="201">
        <f t="shared" si="39"/>
        <v>5403440</v>
      </c>
    </row>
    <row r="119" spans="5:28" ht="18" customHeight="1">
      <c r="E119" s="193" t="str">
        <f t="shared" si="40"/>
        <v>J-3</v>
      </c>
      <c r="F119" s="124">
        <f t="shared" si="31"/>
        <v>20</v>
      </c>
      <c r="G119" s="124">
        <f t="shared" si="32"/>
        <v>20</v>
      </c>
      <c r="H119" s="124" t="str">
        <f t="shared" si="33"/>
        <v>J-3-20</v>
      </c>
      <c r="I119" s="179">
        <v>39</v>
      </c>
      <c r="J119" s="150">
        <f>IF($E119="","",INDEX('3.サラリースケール'!$R$5:$BH$38,MATCH('7.グレード別年俸表の作成'!$E119,'3.サラリースケール'!$R$5:$R$38,0),MATCH('7.グレード別年俸表の作成'!$I119,'3.サラリースケール'!$R$5:$BH$5,0)))</f>
        <v>317300</v>
      </c>
      <c r="K119" s="194">
        <f t="shared" si="34"/>
        <v>3150</v>
      </c>
      <c r="L119" s="195">
        <f>IF($J119="","",VLOOKUP($E119,'6.モデル年俸表の作成'!$C$6:$F$48,4,0))</f>
        <v>0</v>
      </c>
      <c r="M119" s="196">
        <f t="shared" si="41"/>
        <v>0.1</v>
      </c>
      <c r="N119" s="197">
        <f t="shared" si="42"/>
        <v>31730</v>
      </c>
      <c r="O119" s="219">
        <f t="shared" si="35"/>
        <v>13</v>
      </c>
      <c r="P119" s="198">
        <f t="shared" si="43"/>
        <v>349030</v>
      </c>
      <c r="Q119" s="195">
        <f t="shared" si="44"/>
        <v>4188360</v>
      </c>
      <c r="R119" s="187">
        <f>IF($J119="","",IF('5.手当・賞与配分の設計'!$O$4=1,ROUNDUP((J119+$L119)*$R$5,-1),ROUNDUP(J119*$R$5,-1)))</f>
        <v>634600</v>
      </c>
      <c r="S119" s="202">
        <f>IF($J119="","",IF('5.手当・賞与配分の設計'!$O$4=1,ROUNDUP(($J119+$L119)*$U$4*$S$3,-1),ROUNDUP($J119*$U$4*$S$3,-1)))</f>
        <v>951900</v>
      </c>
      <c r="T119" s="186">
        <f>IF($J119="","",IF('5.手当・賞与配分の設計'!$O$4=1,ROUNDUP(($J119+$L119)*$U$4*$T$3,-1),ROUNDUP($J119*$U$4*$T$3,-1)))</f>
        <v>872580</v>
      </c>
      <c r="U119" s="186">
        <f>IF($J119="","",IF('5.手当・賞与配分の設計'!$O$4=1,ROUNDUP(($J119+$L119)*$U$4*$U$3,-1),ROUNDUP($J119*$U$4*$U$3,-1)))</f>
        <v>793250</v>
      </c>
      <c r="V119" s="186">
        <f>IF($J119="","",IF('5.手当・賞与配分の設計'!$O$4=1,ROUNDUP(($J119+$L119)*$U$4*$V$3,-1),ROUNDUP($J119*$U$4*$V$3,-1)))</f>
        <v>713930</v>
      </c>
      <c r="W119" s="203">
        <f>IF($J119="","",IF('5.手当・賞与配分の設計'!$O$4=1,ROUNDUP(($J119+$L119)*$U$4*$W$3,-1),ROUNDUP($J119*$U$4*$W$3,-1)))</f>
        <v>634600</v>
      </c>
      <c r="X119" s="128">
        <f t="shared" si="45"/>
        <v>5774860</v>
      </c>
      <c r="Y119" s="88">
        <f t="shared" si="36"/>
        <v>5695540</v>
      </c>
      <c r="Z119" s="88">
        <f t="shared" si="37"/>
        <v>5616210</v>
      </c>
      <c r="AA119" s="88">
        <f t="shared" si="38"/>
        <v>5536890</v>
      </c>
      <c r="AB119" s="201">
        <f t="shared" si="39"/>
        <v>5457560</v>
      </c>
    </row>
    <row r="120" spans="5:28" ht="18" customHeight="1">
      <c r="E120" s="193" t="str">
        <f t="shared" si="40"/>
        <v>J-3</v>
      </c>
      <c r="F120" s="124">
        <f t="shared" si="31"/>
        <v>21</v>
      </c>
      <c r="G120" s="124">
        <f t="shared" si="32"/>
        <v>21</v>
      </c>
      <c r="H120" s="124" t="str">
        <f t="shared" si="33"/>
        <v>J-3-21</v>
      </c>
      <c r="I120" s="179">
        <v>40</v>
      </c>
      <c r="J120" s="150">
        <f>IF($E120="","",INDEX('3.サラリースケール'!$R$5:$BH$38,MATCH('7.グレード別年俸表の作成'!$E120,'3.サラリースケール'!$R$5:$R$38,0),MATCH('7.グレード別年俸表の作成'!$I120,'3.サラリースケール'!$R$5:$BH$5,0)))</f>
        <v>320450</v>
      </c>
      <c r="K120" s="194">
        <f t="shared" si="34"/>
        <v>3150</v>
      </c>
      <c r="L120" s="195">
        <f>IF($J120="","",VLOOKUP($E120,'6.モデル年俸表の作成'!$C$6:$F$48,4,0))</f>
        <v>0</v>
      </c>
      <c r="M120" s="196">
        <f t="shared" si="41"/>
        <v>0.1</v>
      </c>
      <c r="N120" s="197">
        <f t="shared" si="42"/>
        <v>32050</v>
      </c>
      <c r="O120" s="219">
        <f t="shared" si="35"/>
        <v>13</v>
      </c>
      <c r="P120" s="198">
        <f t="shared" si="43"/>
        <v>352500</v>
      </c>
      <c r="Q120" s="195">
        <f t="shared" si="44"/>
        <v>4230000</v>
      </c>
      <c r="R120" s="187">
        <f>IF($J120="","",IF('5.手当・賞与配分の設計'!$O$4=1,ROUNDUP((J120+$L120)*$R$5,-1),ROUNDUP(J120*$R$5,-1)))</f>
        <v>640900</v>
      </c>
      <c r="S120" s="202">
        <f>IF($J120="","",IF('5.手当・賞与配分の設計'!$O$4=1,ROUNDUP(($J120+$L120)*$U$4*$S$3,-1),ROUNDUP($J120*$U$4*$S$3,-1)))</f>
        <v>961350</v>
      </c>
      <c r="T120" s="186">
        <f>IF($J120="","",IF('5.手当・賞与配分の設計'!$O$4=1,ROUNDUP(($J120+$L120)*$U$4*$T$3,-1),ROUNDUP($J120*$U$4*$T$3,-1)))</f>
        <v>881240</v>
      </c>
      <c r="U120" s="186">
        <f>IF($J120="","",IF('5.手当・賞与配分の設計'!$O$4=1,ROUNDUP(($J120+$L120)*$U$4*$U$3,-1),ROUNDUP($J120*$U$4*$U$3,-1)))</f>
        <v>801130</v>
      </c>
      <c r="V120" s="186">
        <f>IF($J120="","",IF('5.手当・賞与配分の設計'!$O$4=1,ROUNDUP(($J120+$L120)*$U$4*$V$3,-1),ROUNDUP($J120*$U$4*$V$3,-1)))</f>
        <v>721020</v>
      </c>
      <c r="W120" s="203">
        <f>IF($J120="","",IF('5.手当・賞与配分の設計'!$O$4=1,ROUNDUP(($J120+$L120)*$U$4*$W$3,-1),ROUNDUP($J120*$U$4*$W$3,-1)))</f>
        <v>640900</v>
      </c>
      <c r="X120" s="128">
        <f t="shared" si="45"/>
        <v>5832250</v>
      </c>
      <c r="Y120" s="88">
        <f t="shared" si="36"/>
        <v>5752140</v>
      </c>
      <c r="Z120" s="88">
        <f t="shared" si="37"/>
        <v>5672030</v>
      </c>
      <c r="AA120" s="88">
        <f t="shared" si="38"/>
        <v>5591920</v>
      </c>
      <c r="AB120" s="201">
        <f t="shared" si="39"/>
        <v>5511800</v>
      </c>
    </row>
    <row r="121" spans="5:28" ht="18" customHeight="1">
      <c r="E121" s="193" t="str">
        <f t="shared" si="40"/>
        <v>J-3</v>
      </c>
      <c r="F121" s="124">
        <f t="shared" si="31"/>
        <v>22</v>
      </c>
      <c r="G121" s="124">
        <f t="shared" si="32"/>
        <v>22</v>
      </c>
      <c r="H121" s="124" t="str">
        <f t="shared" si="33"/>
        <v>J-3-22</v>
      </c>
      <c r="I121" s="179">
        <v>41</v>
      </c>
      <c r="J121" s="150">
        <f>IF($E121="","",INDEX('3.サラリースケール'!$R$5:$BH$38,MATCH('7.グレード別年俸表の作成'!$E121,'3.サラリースケール'!$R$5:$R$38,0),MATCH('7.グレード別年俸表の作成'!$I121,'3.サラリースケール'!$R$5:$BH$5,0)))</f>
        <v>323600</v>
      </c>
      <c r="K121" s="194">
        <f t="shared" si="34"/>
        <v>3150</v>
      </c>
      <c r="L121" s="195">
        <f>IF($J121="","",VLOOKUP($E121,'6.モデル年俸表の作成'!$C$6:$F$48,4,0))</f>
        <v>0</v>
      </c>
      <c r="M121" s="196">
        <f t="shared" si="41"/>
        <v>0.1</v>
      </c>
      <c r="N121" s="197">
        <f t="shared" si="42"/>
        <v>32360</v>
      </c>
      <c r="O121" s="219">
        <f t="shared" si="35"/>
        <v>13</v>
      </c>
      <c r="P121" s="198">
        <f t="shared" si="43"/>
        <v>355960</v>
      </c>
      <c r="Q121" s="195">
        <f t="shared" si="44"/>
        <v>4271520</v>
      </c>
      <c r="R121" s="187">
        <f>IF($J121="","",IF('5.手当・賞与配分の設計'!$O$4=1,ROUNDUP((J121+$L121)*$R$5,-1),ROUNDUP(J121*$R$5,-1)))</f>
        <v>647200</v>
      </c>
      <c r="S121" s="202">
        <f>IF($J121="","",IF('5.手当・賞与配分の設計'!$O$4=1,ROUNDUP(($J121+$L121)*$U$4*$S$3,-1),ROUNDUP($J121*$U$4*$S$3,-1)))</f>
        <v>970800</v>
      </c>
      <c r="T121" s="186">
        <f>IF($J121="","",IF('5.手当・賞与配分の設計'!$O$4=1,ROUNDUP(($J121+$L121)*$U$4*$T$3,-1),ROUNDUP($J121*$U$4*$T$3,-1)))</f>
        <v>889900</v>
      </c>
      <c r="U121" s="186">
        <f>IF($J121="","",IF('5.手当・賞与配分の設計'!$O$4=1,ROUNDUP(($J121+$L121)*$U$4*$U$3,-1),ROUNDUP($J121*$U$4*$U$3,-1)))</f>
        <v>809000</v>
      </c>
      <c r="V121" s="186">
        <f>IF($J121="","",IF('5.手当・賞与配分の設計'!$O$4=1,ROUNDUP(($J121+$L121)*$U$4*$V$3,-1),ROUNDUP($J121*$U$4*$V$3,-1)))</f>
        <v>728100</v>
      </c>
      <c r="W121" s="203">
        <f>IF($J121="","",IF('5.手当・賞与配分の設計'!$O$4=1,ROUNDUP(($J121+$L121)*$U$4*$W$3,-1),ROUNDUP($J121*$U$4*$W$3,-1)))</f>
        <v>647200</v>
      </c>
      <c r="X121" s="128">
        <f t="shared" si="45"/>
        <v>5889520</v>
      </c>
      <c r="Y121" s="88">
        <f t="shared" si="36"/>
        <v>5808620</v>
      </c>
      <c r="Z121" s="88">
        <f t="shared" si="37"/>
        <v>5727720</v>
      </c>
      <c r="AA121" s="88">
        <f t="shared" si="38"/>
        <v>5646820</v>
      </c>
      <c r="AB121" s="201">
        <f t="shared" si="39"/>
        <v>5565920</v>
      </c>
    </row>
    <row r="122" spans="5:28" ht="18" customHeight="1">
      <c r="E122" s="193" t="str">
        <f t="shared" si="40"/>
        <v>J-3</v>
      </c>
      <c r="F122" s="124">
        <f t="shared" si="31"/>
        <v>23</v>
      </c>
      <c r="G122" s="124">
        <f t="shared" si="32"/>
        <v>23</v>
      </c>
      <c r="H122" s="124" t="str">
        <f t="shared" si="33"/>
        <v>J-3-23</v>
      </c>
      <c r="I122" s="179">
        <v>42</v>
      </c>
      <c r="J122" s="150">
        <f>IF($E122="","",INDEX('3.サラリースケール'!$R$5:$BH$38,MATCH('7.グレード別年俸表の作成'!$E122,'3.サラリースケール'!$R$5:$R$38,0),MATCH('7.グレード別年俸表の作成'!$I122,'3.サラリースケール'!$R$5:$BH$5,0)))</f>
        <v>326750</v>
      </c>
      <c r="K122" s="194">
        <f t="shared" si="34"/>
        <v>3150</v>
      </c>
      <c r="L122" s="195">
        <f>IF($J122="","",VLOOKUP($E122,'6.モデル年俸表の作成'!$C$6:$F$48,4,0))</f>
        <v>0</v>
      </c>
      <c r="M122" s="196">
        <f t="shared" si="41"/>
        <v>0.1</v>
      </c>
      <c r="N122" s="197">
        <f t="shared" si="42"/>
        <v>32680</v>
      </c>
      <c r="O122" s="219">
        <f t="shared" si="35"/>
        <v>13</v>
      </c>
      <c r="P122" s="198">
        <f t="shared" si="43"/>
        <v>359430</v>
      </c>
      <c r="Q122" s="195">
        <f t="shared" si="44"/>
        <v>4313160</v>
      </c>
      <c r="R122" s="187">
        <f>IF($J122="","",IF('5.手当・賞与配分の設計'!$O$4=1,ROUNDUP((J122+$L122)*$R$5,-1),ROUNDUP(J122*$R$5,-1)))</f>
        <v>653500</v>
      </c>
      <c r="S122" s="202">
        <f>IF($J122="","",IF('5.手当・賞与配分の設計'!$O$4=1,ROUNDUP(($J122+$L122)*$U$4*$S$3,-1),ROUNDUP($J122*$U$4*$S$3,-1)))</f>
        <v>980250</v>
      </c>
      <c r="T122" s="186">
        <f>IF($J122="","",IF('5.手当・賞与配分の設計'!$O$4=1,ROUNDUP(($J122+$L122)*$U$4*$T$3,-1),ROUNDUP($J122*$U$4*$T$3,-1)))</f>
        <v>898570</v>
      </c>
      <c r="U122" s="186">
        <f>IF($J122="","",IF('5.手当・賞与配分の設計'!$O$4=1,ROUNDUP(($J122+$L122)*$U$4*$U$3,-1),ROUNDUP($J122*$U$4*$U$3,-1)))</f>
        <v>816880</v>
      </c>
      <c r="V122" s="186">
        <f>IF($J122="","",IF('5.手当・賞与配分の設計'!$O$4=1,ROUNDUP(($J122+$L122)*$U$4*$V$3,-1),ROUNDUP($J122*$U$4*$V$3,-1)))</f>
        <v>735190</v>
      </c>
      <c r="W122" s="203">
        <f>IF($J122="","",IF('5.手当・賞与配分の設計'!$O$4=1,ROUNDUP(($J122+$L122)*$U$4*$W$3,-1),ROUNDUP($J122*$U$4*$W$3,-1)))</f>
        <v>653500</v>
      </c>
      <c r="X122" s="128">
        <f t="shared" si="45"/>
        <v>5946910</v>
      </c>
      <c r="Y122" s="88">
        <f t="shared" si="36"/>
        <v>5865230</v>
      </c>
      <c r="Z122" s="88">
        <f t="shared" si="37"/>
        <v>5783540</v>
      </c>
      <c r="AA122" s="88">
        <f t="shared" si="38"/>
        <v>5701850</v>
      </c>
      <c r="AB122" s="201">
        <f t="shared" si="39"/>
        <v>5620160</v>
      </c>
    </row>
    <row r="123" spans="5:28" ht="18" customHeight="1">
      <c r="E123" s="193" t="str">
        <f t="shared" si="40"/>
        <v>J-3</v>
      </c>
      <c r="F123" s="204">
        <f t="shared" si="31"/>
        <v>24</v>
      </c>
      <c r="G123" s="124">
        <f t="shared" si="32"/>
        <v>24</v>
      </c>
      <c r="H123" s="124" t="str">
        <f t="shared" si="33"/>
        <v>J-3-24</v>
      </c>
      <c r="I123" s="179">
        <v>43</v>
      </c>
      <c r="J123" s="150">
        <f>IF($E123="","",INDEX('3.サラリースケール'!$R$5:$BH$38,MATCH('7.グレード別年俸表の作成'!$E123,'3.サラリースケール'!$R$5:$R$38,0),MATCH('7.グレード別年俸表の作成'!$I123,'3.サラリースケール'!$R$5:$BH$5,0)))</f>
        <v>329900</v>
      </c>
      <c r="K123" s="194">
        <f t="shared" si="34"/>
        <v>3150</v>
      </c>
      <c r="L123" s="195">
        <f>IF($J123="","",VLOOKUP($E123,'6.モデル年俸表の作成'!$C$6:$F$48,4,0))</f>
        <v>0</v>
      </c>
      <c r="M123" s="196">
        <f t="shared" si="41"/>
        <v>0.1</v>
      </c>
      <c r="N123" s="197">
        <f t="shared" si="42"/>
        <v>32990</v>
      </c>
      <c r="O123" s="219">
        <f t="shared" si="35"/>
        <v>13</v>
      </c>
      <c r="P123" s="198">
        <f t="shared" si="43"/>
        <v>362890</v>
      </c>
      <c r="Q123" s="195">
        <f t="shared" si="44"/>
        <v>4354680</v>
      </c>
      <c r="R123" s="187">
        <f>IF($J123="","",IF('5.手当・賞与配分の設計'!$O$4=1,ROUNDUP((J123+$L123)*$R$5,-1),ROUNDUP(J123*$R$5,-1)))</f>
        <v>659800</v>
      </c>
      <c r="S123" s="202">
        <f>IF($J123="","",IF('5.手当・賞与配分の設計'!$O$4=1,ROUNDUP(($J123+$L123)*$U$4*$S$3,-1),ROUNDUP($J123*$U$4*$S$3,-1)))</f>
        <v>989700</v>
      </c>
      <c r="T123" s="186">
        <f>IF($J123="","",IF('5.手当・賞与配分の設計'!$O$4=1,ROUNDUP(($J123+$L123)*$U$4*$T$3,-1),ROUNDUP($J123*$U$4*$T$3,-1)))</f>
        <v>907230</v>
      </c>
      <c r="U123" s="186">
        <f>IF($J123="","",IF('5.手当・賞与配分の設計'!$O$4=1,ROUNDUP(($J123+$L123)*$U$4*$U$3,-1),ROUNDUP($J123*$U$4*$U$3,-1)))</f>
        <v>824750</v>
      </c>
      <c r="V123" s="186">
        <f>IF($J123="","",IF('5.手当・賞与配分の設計'!$O$4=1,ROUNDUP(($J123+$L123)*$U$4*$V$3,-1),ROUNDUP($J123*$U$4*$V$3,-1)))</f>
        <v>742280</v>
      </c>
      <c r="W123" s="203">
        <f>IF($J123="","",IF('5.手当・賞与配分の設計'!$O$4=1,ROUNDUP(($J123+$L123)*$U$4*$W$3,-1),ROUNDUP($J123*$U$4*$W$3,-1)))</f>
        <v>659800</v>
      </c>
      <c r="X123" s="128">
        <f t="shared" si="45"/>
        <v>6004180</v>
      </c>
      <c r="Y123" s="88">
        <f>IF($J123="","",$Q123+$R123+T123)</f>
        <v>5921710</v>
      </c>
      <c r="Z123" s="88">
        <f t="shared" si="37"/>
        <v>5839230</v>
      </c>
      <c r="AA123" s="88">
        <f t="shared" si="38"/>
        <v>5756760</v>
      </c>
      <c r="AB123" s="201">
        <f t="shared" si="39"/>
        <v>5674280</v>
      </c>
    </row>
    <row r="124" spans="5:28" ht="18" customHeight="1">
      <c r="E124" s="193" t="str">
        <f t="shared" si="40"/>
        <v>J-3</v>
      </c>
      <c r="F124" s="204">
        <f t="shared" si="31"/>
        <v>25</v>
      </c>
      <c r="G124" s="124">
        <f t="shared" si="32"/>
        <v>25</v>
      </c>
      <c r="H124" s="124" t="str">
        <f t="shared" si="33"/>
        <v>J-3-25</v>
      </c>
      <c r="I124" s="179">
        <v>44</v>
      </c>
      <c r="J124" s="150">
        <f>IF($E124="","",INDEX('3.サラリースケール'!$R$5:$BH$38,MATCH('7.グレード別年俸表の作成'!$E124,'3.サラリースケール'!$R$5:$R$38,0),MATCH('7.グレード別年俸表の作成'!$I124,'3.サラリースケール'!$R$5:$BH$5,0)))</f>
        <v>333050</v>
      </c>
      <c r="K124" s="194">
        <f t="shared" si="34"/>
        <v>3150</v>
      </c>
      <c r="L124" s="195">
        <f>IF($J124="","",VLOOKUP($E124,'6.モデル年俸表の作成'!$C$6:$F$48,4,0))</f>
        <v>0</v>
      </c>
      <c r="M124" s="196">
        <f t="shared" si="41"/>
        <v>0.1</v>
      </c>
      <c r="N124" s="197">
        <f t="shared" si="42"/>
        <v>33310</v>
      </c>
      <c r="O124" s="219">
        <f t="shared" si="35"/>
        <v>13</v>
      </c>
      <c r="P124" s="198">
        <f t="shared" si="43"/>
        <v>366360</v>
      </c>
      <c r="Q124" s="195">
        <f t="shared" si="44"/>
        <v>4396320</v>
      </c>
      <c r="R124" s="187">
        <f>IF($J124="","",IF('5.手当・賞与配分の設計'!$O$4=1,ROUNDUP((J124+$L124)*$R$5,-1),ROUNDUP(J124*$R$5,-1)))</f>
        <v>666100</v>
      </c>
      <c r="S124" s="202">
        <f>IF($J124="","",IF('5.手当・賞与配分の設計'!$O$4=1,ROUNDUP(($J124+$L124)*$U$4*$S$3,-1),ROUNDUP($J124*$U$4*$S$3,-1)))</f>
        <v>999150</v>
      </c>
      <c r="T124" s="186">
        <f>IF($J124="","",IF('5.手当・賞与配分の設計'!$O$4=1,ROUNDUP(($J124+$L124)*$U$4*$T$3,-1),ROUNDUP($J124*$U$4*$T$3,-1)))</f>
        <v>915890</v>
      </c>
      <c r="U124" s="186">
        <f>IF($J124="","",IF('5.手当・賞与配分の設計'!$O$4=1,ROUNDUP(($J124+$L124)*$U$4*$U$3,-1),ROUNDUP($J124*$U$4*$U$3,-1)))</f>
        <v>832630</v>
      </c>
      <c r="V124" s="186">
        <f>IF($J124="","",IF('5.手当・賞与配分の設計'!$O$4=1,ROUNDUP(($J124+$L124)*$U$4*$V$3,-1),ROUNDUP($J124*$U$4*$V$3,-1)))</f>
        <v>749370</v>
      </c>
      <c r="W124" s="203">
        <f>IF($J124="","",IF('5.手当・賞与配分の設計'!$O$4=1,ROUNDUP(($J124+$L124)*$U$4*$W$3,-1),ROUNDUP($J124*$U$4*$W$3,-1)))</f>
        <v>666100</v>
      </c>
      <c r="X124" s="128">
        <f t="shared" si="45"/>
        <v>6061570</v>
      </c>
      <c r="Y124" s="88">
        <f t="shared" ref="Y124:Y139" si="46">IF($J124="","",$Q124+$R124+T124)</f>
        <v>5978310</v>
      </c>
      <c r="Z124" s="88">
        <f t="shared" si="37"/>
        <v>5895050</v>
      </c>
      <c r="AA124" s="88">
        <f t="shared" si="38"/>
        <v>5811790</v>
      </c>
      <c r="AB124" s="201">
        <f t="shared" si="39"/>
        <v>5728520</v>
      </c>
    </row>
    <row r="125" spans="5:28" ht="18" customHeight="1">
      <c r="E125" s="193" t="str">
        <f t="shared" si="40"/>
        <v>J-3</v>
      </c>
      <c r="F125" s="204">
        <f t="shared" si="31"/>
        <v>26</v>
      </c>
      <c r="G125" s="124">
        <f t="shared" si="32"/>
        <v>26</v>
      </c>
      <c r="H125" s="124" t="str">
        <f t="shared" si="33"/>
        <v>J-3-26</v>
      </c>
      <c r="I125" s="179">
        <v>45</v>
      </c>
      <c r="J125" s="150">
        <f>IF($E125="","",INDEX('3.サラリースケール'!$R$5:$BH$38,MATCH('7.グレード別年俸表の作成'!$E125,'3.サラリースケール'!$R$5:$R$38,0),MATCH('7.グレード別年俸表の作成'!$I125,'3.サラリースケール'!$R$5:$BH$5,0)))</f>
        <v>336200</v>
      </c>
      <c r="K125" s="194">
        <f t="shared" si="34"/>
        <v>3150</v>
      </c>
      <c r="L125" s="195">
        <f>IF($J125="","",VLOOKUP($E125,'6.モデル年俸表の作成'!$C$6:$F$48,4,0))</f>
        <v>0</v>
      </c>
      <c r="M125" s="196">
        <f t="shared" si="41"/>
        <v>0.1</v>
      </c>
      <c r="N125" s="197">
        <f t="shared" si="42"/>
        <v>33620</v>
      </c>
      <c r="O125" s="219">
        <f t="shared" si="35"/>
        <v>13</v>
      </c>
      <c r="P125" s="198">
        <f t="shared" si="43"/>
        <v>369820</v>
      </c>
      <c r="Q125" s="195">
        <f t="shared" si="44"/>
        <v>4437840</v>
      </c>
      <c r="R125" s="187">
        <f>IF($J125="","",IF('5.手当・賞与配分の設計'!$O$4=1,ROUNDUP((J125+$L125)*$R$5,-1),ROUNDUP(J125*$R$5,-1)))</f>
        <v>672400</v>
      </c>
      <c r="S125" s="202">
        <f>IF($J125="","",IF('5.手当・賞与配分の設計'!$O$4=1,ROUNDUP(($J125+$L125)*$U$4*$S$3,-1),ROUNDUP($J125*$U$4*$S$3,-1)))</f>
        <v>1008600</v>
      </c>
      <c r="T125" s="186">
        <f>IF($J125="","",IF('5.手当・賞与配分の設計'!$O$4=1,ROUNDUP(($J125+$L125)*$U$4*$T$3,-1),ROUNDUP($J125*$U$4*$T$3,-1)))</f>
        <v>924550</v>
      </c>
      <c r="U125" s="186">
        <f>IF($J125="","",IF('5.手当・賞与配分の設計'!$O$4=1,ROUNDUP(($J125+$L125)*$U$4*$U$3,-1),ROUNDUP($J125*$U$4*$U$3,-1)))</f>
        <v>840500</v>
      </c>
      <c r="V125" s="186">
        <f>IF($J125="","",IF('5.手当・賞与配分の設計'!$O$4=1,ROUNDUP(($J125+$L125)*$U$4*$V$3,-1),ROUNDUP($J125*$U$4*$V$3,-1)))</f>
        <v>756450</v>
      </c>
      <c r="W125" s="203">
        <f>IF($J125="","",IF('5.手当・賞与配分の設計'!$O$4=1,ROUNDUP(($J125+$L125)*$U$4*$W$3,-1),ROUNDUP($J125*$U$4*$W$3,-1)))</f>
        <v>672400</v>
      </c>
      <c r="X125" s="128">
        <f t="shared" si="45"/>
        <v>6118840</v>
      </c>
      <c r="Y125" s="88">
        <f t="shared" si="46"/>
        <v>6034790</v>
      </c>
      <c r="Z125" s="88">
        <f t="shared" si="37"/>
        <v>5950740</v>
      </c>
      <c r="AA125" s="88">
        <f t="shared" si="38"/>
        <v>5866690</v>
      </c>
      <c r="AB125" s="201">
        <f t="shared" si="39"/>
        <v>5782640</v>
      </c>
    </row>
    <row r="126" spans="5:28" ht="18" customHeight="1">
      <c r="E126" s="193" t="str">
        <f t="shared" si="40"/>
        <v>J-3</v>
      </c>
      <c r="F126" s="204">
        <f t="shared" si="31"/>
        <v>26</v>
      </c>
      <c r="G126" s="124">
        <f t="shared" si="32"/>
        <v>26</v>
      </c>
      <c r="H126" s="124" t="str">
        <f t="shared" si="33"/>
        <v/>
      </c>
      <c r="I126" s="179">
        <v>46</v>
      </c>
      <c r="J126" s="150">
        <f>IF($E126="","",INDEX('3.サラリースケール'!$R$5:$BH$38,MATCH('7.グレード別年俸表の作成'!$E126,'3.サラリースケール'!$R$5:$R$38,0),MATCH('7.グレード別年俸表の作成'!$I126,'3.サラリースケール'!$R$5:$BH$5,0)))</f>
        <v>336200</v>
      </c>
      <c r="K126" s="194">
        <f t="shared" si="34"/>
        <v>0</v>
      </c>
      <c r="L126" s="195">
        <f>IF($J126="","",VLOOKUP($E126,'6.モデル年俸表の作成'!$C$6:$F$48,4,0))</f>
        <v>0</v>
      </c>
      <c r="M126" s="196">
        <f t="shared" si="41"/>
        <v>0.1</v>
      </c>
      <c r="N126" s="197">
        <f t="shared" si="42"/>
        <v>33620</v>
      </c>
      <c r="O126" s="219">
        <f t="shared" si="35"/>
        <v>13</v>
      </c>
      <c r="P126" s="198">
        <f t="shared" si="43"/>
        <v>369820</v>
      </c>
      <c r="Q126" s="195">
        <f t="shared" si="44"/>
        <v>4437840</v>
      </c>
      <c r="R126" s="187">
        <f>IF($J126="","",IF('5.手当・賞与配分の設計'!$O$4=1,ROUNDUP((J126+$L126)*$R$5,-1),ROUNDUP(J126*$R$5,-1)))</f>
        <v>672400</v>
      </c>
      <c r="S126" s="202">
        <f>IF($J126="","",IF('5.手当・賞与配分の設計'!$O$4=1,ROUNDUP(($J126+$L126)*$U$4*$S$3,-1),ROUNDUP($J126*$U$4*$S$3,-1)))</f>
        <v>1008600</v>
      </c>
      <c r="T126" s="186">
        <f>IF($J126="","",IF('5.手当・賞与配分の設計'!$O$4=1,ROUNDUP(($J126+$L126)*$U$4*$T$3,-1),ROUNDUP($J126*$U$4*$T$3,-1)))</f>
        <v>924550</v>
      </c>
      <c r="U126" s="186">
        <f>IF($J126="","",IF('5.手当・賞与配分の設計'!$O$4=1,ROUNDUP(($J126+$L126)*$U$4*$U$3,-1),ROUNDUP($J126*$U$4*$U$3,-1)))</f>
        <v>840500</v>
      </c>
      <c r="V126" s="186">
        <f>IF($J126="","",IF('5.手当・賞与配分の設計'!$O$4=1,ROUNDUP(($J126+$L126)*$U$4*$V$3,-1),ROUNDUP($J126*$U$4*$V$3,-1)))</f>
        <v>756450</v>
      </c>
      <c r="W126" s="203">
        <f>IF($J126="","",IF('5.手当・賞与配分の設計'!$O$4=1,ROUNDUP(($J126+$L126)*$U$4*$W$3,-1),ROUNDUP($J126*$U$4*$W$3,-1)))</f>
        <v>672400</v>
      </c>
      <c r="X126" s="128">
        <f t="shared" si="45"/>
        <v>6118840</v>
      </c>
      <c r="Y126" s="88">
        <f t="shared" si="46"/>
        <v>6034790</v>
      </c>
      <c r="Z126" s="88">
        <f t="shared" si="37"/>
        <v>5950740</v>
      </c>
      <c r="AA126" s="88">
        <f t="shared" si="38"/>
        <v>5866690</v>
      </c>
      <c r="AB126" s="201">
        <f t="shared" si="39"/>
        <v>5782640</v>
      </c>
    </row>
    <row r="127" spans="5:28" ht="18" customHeight="1">
      <c r="E127" s="193" t="str">
        <f t="shared" si="40"/>
        <v>J-3</v>
      </c>
      <c r="F127" s="204">
        <f t="shared" si="31"/>
        <v>26</v>
      </c>
      <c r="G127" s="124">
        <f t="shared" si="32"/>
        <v>26</v>
      </c>
      <c r="H127" s="124" t="str">
        <f t="shared" si="33"/>
        <v/>
      </c>
      <c r="I127" s="179">
        <v>47</v>
      </c>
      <c r="J127" s="150">
        <f>IF($E127="","",INDEX('3.サラリースケール'!$R$5:$BH$38,MATCH('7.グレード別年俸表の作成'!$E127,'3.サラリースケール'!$R$5:$R$38,0),MATCH('7.グレード別年俸表の作成'!$I127,'3.サラリースケール'!$R$5:$BH$5,0)))</f>
        <v>336200</v>
      </c>
      <c r="K127" s="194">
        <f t="shared" si="34"/>
        <v>0</v>
      </c>
      <c r="L127" s="195">
        <f>IF($J127="","",VLOOKUP($E127,'6.モデル年俸表の作成'!$C$6:$F$48,4,0))</f>
        <v>0</v>
      </c>
      <c r="M127" s="196">
        <f t="shared" si="41"/>
        <v>0.1</v>
      </c>
      <c r="N127" s="197">
        <f t="shared" si="42"/>
        <v>33620</v>
      </c>
      <c r="O127" s="219">
        <f t="shared" si="35"/>
        <v>13</v>
      </c>
      <c r="P127" s="198">
        <f t="shared" si="43"/>
        <v>369820</v>
      </c>
      <c r="Q127" s="195">
        <f t="shared" si="44"/>
        <v>4437840</v>
      </c>
      <c r="R127" s="187">
        <f>IF($J127="","",IF('5.手当・賞与配分の設計'!$O$4=1,ROUNDUP((J127+$L127)*$R$5,-1),ROUNDUP(J127*$R$5,-1)))</f>
        <v>672400</v>
      </c>
      <c r="S127" s="202">
        <f>IF($J127="","",IF('5.手当・賞与配分の設計'!$O$4=1,ROUNDUP(($J127+$L127)*$U$4*$S$3,-1),ROUNDUP($J127*$U$4*$S$3,-1)))</f>
        <v>1008600</v>
      </c>
      <c r="T127" s="186">
        <f>IF($J127="","",IF('5.手当・賞与配分の設計'!$O$4=1,ROUNDUP(($J127+$L127)*$U$4*$T$3,-1),ROUNDUP($J127*$U$4*$T$3,-1)))</f>
        <v>924550</v>
      </c>
      <c r="U127" s="186">
        <f>IF($J127="","",IF('5.手当・賞与配分の設計'!$O$4=1,ROUNDUP(($J127+$L127)*$U$4*$U$3,-1),ROUNDUP($J127*$U$4*$U$3,-1)))</f>
        <v>840500</v>
      </c>
      <c r="V127" s="186">
        <f>IF($J127="","",IF('5.手当・賞与配分の設計'!$O$4=1,ROUNDUP(($J127+$L127)*$U$4*$V$3,-1),ROUNDUP($J127*$U$4*$V$3,-1)))</f>
        <v>756450</v>
      </c>
      <c r="W127" s="203">
        <f>IF($J127="","",IF('5.手当・賞与配分の設計'!$O$4=1,ROUNDUP(($J127+$L127)*$U$4*$W$3,-1),ROUNDUP($J127*$U$4*$W$3,-1)))</f>
        <v>672400</v>
      </c>
      <c r="X127" s="128">
        <f t="shared" si="45"/>
        <v>6118840</v>
      </c>
      <c r="Y127" s="88">
        <f t="shared" si="46"/>
        <v>6034790</v>
      </c>
      <c r="Z127" s="88">
        <f t="shared" si="37"/>
        <v>5950740</v>
      </c>
      <c r="AA127" s="88">
        <f t="shared" si="38"/>
        <v>5866690</v>
      </c>
      <c r="AB127" s="201">
        <f t="shared" si="39"/>
        <v>5782640</v>
      </c>
    </row>
    <row r="128" spans="5:28" ht="18" customHeight="1">
      <c r="E128" s="193" t="str">
        <f t="shared" si="40"/>
        <v>J-3</v>
      </c>
      <c r="F128" s="204">
        <f t="shared" si="31"/>
        <v>26</v>
      </c>
      <c r="G128" s="124">
        <f t="shared" si="32"/>
        <v>26</v>
      </c>
      <c r="H128" s="124" t="str">
        <f t="shared" si="33"/>
        <v/>
      </c>
      <c r="I128" s="179">
        <v>48</v>
      </c>
      <c r="J128" s="150">
        <f>IF($E128="","",INDEX('3.サラリースケール'!$R$5:$BH$38,MATCH('7.グレード別年俸表の作成'!$E128,'3.サラリースケール'!$R$5:$R$38,0),MATCH('7.グレード別年俸表の作成'!$I128,'3.サラリースケール'!$R$5:$BH$5,0)))</f>
        <v>336200</v>
      </c>
      <c r="K128" s="194">
        <f t="shared" si="34"/>
        <v>0</v>
      </c>
      <c r="L128" s="195">
        <f>IF($J128="","",VLOOKUP($E128,'6.モデル年俸表の作成'!$C$6:$F$48,4,0))</f>
        <v>0</v>
      </c>
      <c r="M128" s="196">
        <f t="shared" si="41"/>
        <v>0.1</v>
      </c>
      <c r="N128" s="197">
        <f t="shared" si="42"/>
        <v>33620</v>
      </c>
      <c r="O128" s="219">
        <f t="shared" si="35"/>
        <v>13</v>
      </c>
      <c r="P128" s="198">
        <f t="shared" si="43"/>
        <v>369820</v>
      </c>
      <c r="Q128" s="195">
        <f t="shared" si="44"/>
        <v>4437840</v>
      </c>
      <c r="R128" s="187">
        <f>IF($J128="","",IF('5.手当・賞与配分の設計'!$O$4=1,ROUNDUP((J128+$L128)*$R$5,-1),ROUNDUP(J128*$R$5,-1)))</f>
        <v>672400</v>
      </c>
      <c r="S128" s="202">
        <f>IF($J128="","",IF('5.手当・賞与配分の設計'!$O$4=1,ROUNDUP(($J128+$L128)*$U$4*$S$3,-1),ROUNDUP($J128*$U$4*$S$3,-1)))</f>
        <v>1008600</v>
      </c>
      <c r="T128" s="186">
        <f>IF($J128="","",IF('5.手当・賞与配分の設計'!$O$4=1,ROUNDUP(($J128+$L128)*$U$4*$T$3,-1),ROUNDUP($J128*$U$4*$T$3,-1)))</f>
        <v>924550</v>
      </c>
      <c r="U128" s="186">
        <f>IF($J128="","",IF('5.手当・賞与配分の設計'!$O$4=1,ROUNDUP(($J128+$L128)*$U$4*$U$3,-1),ROUNDUP($J128*$U$4*$U$3,-1)))</f>
        <v>840500</v>
      </c>
      <c r="V128" s="186">
        <f>IF($J128="","",IF('5.手当・賞与配分の設計'!$O$4=1,ROUNDUP(($J128+$L128)*$U$4*$V$3,-1),ROUNDUP($J128*$U$4*$V$3,-1)))</f>
        <v>756450</v>
      </c>
      <c r="W128" s="203">
        <f>IF($J128="","",IF('5.手当・賞与配分の設計'!$O$4=1,ROUNDUP(($J128+$L128)*$U$4*$W$3,-1),ROUNDUP($J128*$U$4*$W$3,-1)))</f>
        <v>672400</v>
      </c>
      <c r="X128" s="128">
        <f t="shared" si="45"/>
        <v>6118840</v>
      </c>
      <c r="Y128" s="88">
        <f t="shared" si="46"/>
        <v>6034790</v>
      </c>
      <c r="Z128" s="88">
        <f t="shared" si="37"/>
        <v>5950740</v>
      </c>
      <c r="AA128" s="88">
        <f t="shared" si="38"/>
        <v>5866690</v>
      </c>
      <c r="AB128" s="201">
        <f t="shared" si="39"/>
        <v>5782640</v>
      </c>
    </row>
    <row r="129" spans="5:28" ht="18" customHeight="1">
      <c r="E129" s="193" t="str">
        <f t="shared" si="40"/>
        <v>J-3</v>
      </c>
      <c r="F129" s="204">
        <f t="shared" si="31"/>
        <v>26</v>
      </c>
      <c r="G129" s="124">
        <f t="shared" si="32"/>
        <v>26</v>
      </c>
      <c r="H129" s="124" t="str">
        <f t="shared" si="33"/>
        <v/>
      </c>
      <c r="I129" s="179">
        <v>49</v>
      </c>
      <c r="J129" s="150">
        <f>IF($E129="","",INDEX('3.サラリースケール'!$R$5:$BH$38,MATCH('7.グレード別年俸表の作成'!$E129,'3.サラリースケール'!$R$5:$R$38,0),MATCH('7.グレード別年俸表の作成'!$I129,'3.サラリースケール'!$R$5:$BH$5,0)))</f>
        <v>336200</v>
      </c>
      <c r="K129" s="194">
        <f t="shared" si="34"/>
        <v>0</v>
      </c>
      <c r="L129" s="195">
        <f>IF($J129="","",VLOOKUP($E129,'6.モデル年俸表の作成'!$C$6:$F$48,4,0))</f>
        <v>0</v>
      </c>
      <c r="M129" s="196">
        <f t="shared" si="41"/>
        <v>0.1</v>
      </c>
      <c r="N129" s="197">
        <f t="shared" si="42"/>
        <v>33620</v>
      </c>
      <c r="O129" s="219">
        <f t="shared" si="35"/>
        <v>13</v>
      </c>
      <c r="P129" s="198">
        <f t="shared" si="43"/>
        <v>369820</v>
      </c>
      <c r="Q129" s="195">
        <f t="shared" si="44"/>
        <v>4437840</v>
      </c>
      <c r="R129" s="187">
        <f>IF($J129="","",IF('5.手当・賞与配分の設計'!$O$4=1,ROUNDUP((J129+$L129)*$R$5,-1),ROUNDUP(J129*$R$5,-1)))</f>
        <v>672400</v>
      </c>
      <c r="S129" s="202">
        <f>IF($J129="","",IF('5.手当・賞与配分の設計'!$O$4=1,ROUNDUP(($J129+$L129)*$U$4*$S$3,-1),ROUNDUP($J129*$U$4*$S$3,-1)))</f>
        <v>1008600</v>
      </c>
      <c r="T129" s="186">
        <f>IF($J129="","",IF('5.手当・賞与配分の設計'!$O$4=1,ROUNDUP(($J129+$L129)*$U$4*$T$3,-1),ROUNDUP($J129*$U$4*$T$3,-1)))</f>
        <v>924550</v>
      </c>
      <c r="U129" s="186">
        <f>IF($J129="","",IF('5.手当・賞与配分の設計'!$O$4=1,ROUNDUP(($J129+$L129)*$U$4*$U$3,-1),ROUNDUP($J129*$U$4*$U$3,-1)))</f>
        <v>840500</v>
      </c>
      <c r="V129" s="186">
        <f>IF($J129="","",IF('5.手当・賞与配分の設計'!$O$4=1,ROUNDUP(($J129+$L129)*$U$4*$V$3,-1),ROUNDUP($J129*$U$4*$V$3,-1)))</f>
        <v>756450</v>
      </c>
      <c r="W129" s="203">
        <f>IF($J129="","",IF('5.手当・賞与配分の設計'!$O$4=1,ROUNDUP(($J129+$L129)*$U$4*$W$3,-1),ROUNDUP($J129*$U$4*$W$3,-1)))</f>
        <v>672400</v>
      </c>
      <c r="X129" s="128">
        <f t="shared" si="45"/>
        <v>6118840</v>
      </c>
      <c r="Y129" s="88">
        <f t="shared" si="46"/>
        <v>6034790</v>
      </c>
      <c r="Z129" s="88">
        <f t="shared" si="37"/>
        <v>5950740</v>
      </c>
      <c r="AA129" s="88">
        <f t="shared" si="38"/>
        <v>5866690</v>
      </c>
      <c r="AB129" s="201">
        <f t="shared" si="39"/>
        <v>5782640</v>
      </c>
    </row>
    <row r="130" spans="5:28" ht="18" customHeight="1">
      <c r="E130" s="193" t="str">
        <f t="shared" si="40"/>
        <v>J-3</v>
      </c>
      <c r="F130" s="204">
        <f t="shared" si="31"/>
        <v>26</v>
      </c>
      <c r="G130" s="124">
        <f t="shared" si="32"/>
        <v>26</v>
      </c>
      <c r="H130" s="124" t="str">
        <f t="shared" si="33"/>
        <v/>
      </c>
      <c r="I130" s="179">
        <v>50</v>
      </c>
      <c r="J130" s="150">
        <f>IF($E130="","",INDEX('3.サラリースケール'!$R$5:$BH$38,MATCH('7.グレード別年俸表の作成'!$E130,'3.サラリースケール'!$R$5:$R$38,0),MATCH('7.グレード別年俸表の作成'!$I130,'3.サラリースケール'!$R$5:$BH$5,0)))</f>
        <v>336200</v>
      </c>
      <c r="K130" s="194">
        <f t="shared" si="34"/>
        <v>0</v>
      </c>
      <c r="L130" s="195">
        <f>IF($J130="","",VLOOKUP($E130,'6.モデル年俸表の作成'!$C$6:$F$48,4,0))</f>
        <v>0</v>
      </c>
      <c r="M130" s="196">
        <f t="shared" si="41"/>
        <v>0.1</v>
      </c>
      <c r="N130" s="197">
        <f t="shared" si="42"/>
        <v>33620</v>
      </c>
      <c r="O130" s="219">
        <f t="shared" si="35"/>
        <v>13</v>
      </c>
      <c r="P130" s="198">
        <f t="shared" si="43"/>
        <v>369820</v>
      </c>
      <c r="Q130" s="195">
        <f t="shared" si="44"/>
        <v>4437840</v>
      </c>
      <c r="R130" s="187">
        <f>IF($J130="","",IF('5.手当・賞与配分の設計'!$O$4=1,ROUNDUP((J130+$L130)*$R$5,-1),ROUNDUP(J130*$R$5,-1)))</f>
        <v>672400</v>
      </c>
      <c r="S130" s="202">
        <f>IF($J130="","",IF('5.手当・賞与配分の設計'!$O$4=1,ROUNDUP(($J130+$L130)*$U$4*$S$3,-1),ROUNDUP($J130*$U$4*$S$3,-1)))</f>
        <v>1008600</v>
      </c>
      <c r="T130" s="186">
        <f>IF($J130="","",IF('5.手当・賞与配分の設計'!$O$4=1,ROUNDUP(($J130+$L130)*$U$4*$T$3,-1),ROUNDUP($J130*$U$4*$T$3,-1)))</f>
        <v>924550</v>
      </c>
      <c r="U130" s="186">
        <f>IF($J130="","",IF('5.手当・賞与配分の設計'!$O$4=1,ROUNDUP(($J130+$L130)*$U$4*$U$3,-1),ROUNDUP($J130*$U$4*$U$3,-1)))</f>
        <v>840500</v>
      </c>
      <c r="V130" s="186">
        <f>IF($J130="","",IF('5.手当・賞与配分の設計'!$O$4=1,ROUNDUP(($J130+$L130)*$U$4*$V$3,-1),ROUNDUP($J130*$U$4*$V$3,-1)))</f>
        <v>756450</v>
      </c>
      <c r="W130" s="203">
        <f>IF($J130="","",IF('5.手当・賞与配分の設計'!$O$4=1,ROUNDUP(($J130+$L130)*$U$4*$W$3,-1),ROUNDUP($J130*$U$4*$W$3,-1)))</f>
        <v>672400</v>
      </c>
      <c r="X130" s="128">
        <f t="shared" si="45"/>
        <v>6118840</v>
      </c>
      <c r="Y130" s="88">
        <f t="shared" si="46"/>
        <v>6034790</v>
      </c>
      <c r="Z130" s="88">
        <f t="shared" si="37"/>
        <v>5950740</v>
      </c>
      <c r="AA130" s="88">
        <f t="shared" si="38"/>
        <v>5866690</v>
      </c>
      <c r="AB130" s="201">
        <f t="shared" si="39"/>
        <v>5782640</v>
      </c>
    </row>
    <row r="131" spans="5:28" ht="18" customHeight="1">
      <c r="E131" s="193" t="str">
        <f t="shared" si="40"/>
        <v>J-3</v>
      </c>
      <c r="F131" s="204">
        <f t="shared" si="31"/>
        <v>26</v>
      </c>
      <c r="G131" s="124">
        <f t="shared" si="32"/>
        <v>26</v>
      </c>
      <c r="H131" s="124" t="str">
        <f t="shared" si="33"/>
        <v/>
      </c>
      <c r="I131" s="179">
        <v>51</v>
      </c>
      <c r="J131" s="150">
        <f>IF($E131="","",INDEX('3.サラリースケール'!$R$5:$BH$38,MATCH('7.グレード別年俸表の作成'!$E131,'3.サラリースケール'!$R$5:$R$38,0),MATCH('7.グレード別年俸表の作成'!$I131,'3.サラリースケール'!$R$5:$BH$5,0)))</f>
        <v>336200</v>
      </c>
      <c r="K131" s="194">
        <f t="shared" si="34"/>
        <v>0</v>
      </c>
      <c r="L131" s="195">
        <f>IF($J131="","",VLOOKUP($E131,'6.モデル年俸表の作成'!$C$6:$F$48,4,0))</f>
        <v>0</v>
      </c>
      <c r="M131" s="196">
        <f t="shared" si="41"/>
        <v>0.1</v>
      </c>
      <c r="N131" s="197">
        <f t="shared" si="42"/>
        <v>33620</v>
      </c>
      <c r="O131" s="219">
        <f t="shared" si="35"/>
        <v>13</v>
      </c>
      <c r="P131" s="198">
        <f t="shared" si="43"/>
        <v>369820</v>
      </c>
      <c r="Q131" s="195">
        <f t="shared" si="44"/>
        <v>4437840</v>
      </c>
      <c r="R131" s="187">
        <f>IF($J131="","",IF('5.手当・賞与配分の設計'!$O$4=1,ROUNDUP((J131+$L131)*$R$5,-1),ROUNDUP(J131*$R$5,-1)))</f>
        <v>672400</v>
      </c>
      <c r="S131" s="202">
        <f>IF($J131="","",IF('5.手当・賞与配分の設計'!$O$4=1,ROUNDUP(($J131+$L131)*$U$4*$S$3,-1),ROUNDUP($J131*$U$4*$S$3,-1)))</f>
        <v>1008600</v>
      </c>
      <c r="T131" s="186">
        <f>IF($J131="","",IF('5.手当・賞与配分の設計'!$O$4=1,ROUNDUP(($J131+$L131)*$U$4*$T$3,-1),ROUNDUP($J131*$U$4*$T$3,-1)))</f>
        <v>924550</v>
      </c>
      <c r="U131" s="186">
        <f>IF($J131="","",IF('5.手当・賞与配分の設計'!$O$4=1,ROUNDUP(($J131+$L131)*$U$4*$U$3,-1),ROUNDUP($J131*$U$4*$U$3,-1)))</f>
        <v>840500</v>
      </c>
      <c r="V131" s="186">
        <f>IF($J131="","",IF('5.手当・賞与配分の設計'!$O$4=1,ROUNDUP(($J131+$L131)*$U$4*$V$3,-1),ROUNDUP($J131*$U$4*$V$3,-1)))</f>
        <v>756450</v>
      </c>
      <c r="W131" s="203">
        <f>IF($J131="","",IF('5.手当・賞与配分の設計'!$O$4=1,ROUNDUP(($J131+$L131)*$U$4*$W$3,-1),ROUNDUP($J131*$U$4*$W$3,-1)))</f>
        <v>672400</v>
      </c>
      <c r="X131" s="128">
        <f t="shared" si="45"/>
        <v>6118840</v>
      </c>
      <c r="Y131" s="88">
        <f t="shared" si="46"/>
        <v>6034790</v>
      </c>
      <c r="Z131" s="88">
        <f t="shared" si="37"/>
        <v>5950740</v>
      </c>
      <c r="AA131" s="88">
        <f t="shared" si="38"/>
        <v>5866690</v>
      </c>
      <c r="AB131" s="201">
        <f t="shared" si="39"/>
        <v>5782640</v>
      </c>
    </row>
    <row r="132" spans="5:28" ht="18" customHeight="1">
      <c r="E132" s="193" t="str">
        <f t="shared" si="40"/>
        <v>J-3</v>
      </c>
      <c r="F132" s="204">
        <f t="shared" si="31"/>
        <v>26</v>
      </c>
      <c r="G132" s="124">
        <f t="shared" si="32"/>
        <v>26</v>
      </c>
      <c r="H132" s="124" t="str">
        <f t="shared" si="33"/>
        <v/>
      </c>
      <c r="I132" s="179">
        <v>52</v>
      </c>
      <c r="J132" s="150">
        <f>IF($E132="","",INDEX('3.サラリースケール'!$R$5:$BH$38,MATCH('7.グレード別年俸表の作成'!$E132,'3.サラリースケール'!$R$5:$R$38,0),MATCH('7.グレード別年俸表の作成'!$I132,'3.サラリースケール'!$R$5:$BH$5,0)))</f>
        <v>336200</v>
      </c>
      <c r="K132" s="194">
        <f t="shared" si="34"/>
        <v>0</v>
      </c>
      <c r="L132" s="195">
        <f>IF($J132="","",VLOOKUP($E132,'6.モデル年俸表の作成'!$C$6:$F$48,4,0))</f>
        <v>0</v>
      </c>
      <c r="M132" s="196">
        <f t="shared" si="41"/>
        <v>0.1</v>
      </c>
      <c r="N132" s="197">
        <f t="shared" si="42"/>
        <v>33620</v>
      </c>
      <c r="O132" s="219">
        <f t="shared" si="35"/>
        <v>13</v>
      </c>
      <c r="P132" s="198">
        <f t="shared" si="43"/>
        <v>369820</v>
      </c>
      <c r="Q132" s="195">
        <f t="shared" si="44"/>
        <v>4437840</v>
      </c>
      <c r="R132" s="187">
        <f>IF($J132="","",IF('5.手当・賞与配分の設計'!$O$4=1,ROUNDUP((J132+$L132)*$R$5,-1),ROUNDUP(J132*$R$5,-1)))</f>
        <v>672400</v>
      </c>
      <c r="S132" s="202">
        <f>IF($J132="","",IF('5.手当・賞与配分の設計'!$O$4=1,ROUNDUP(($J132+$L132)*$U$4*$S$3,-1),ROUNDUP($J132*$U$4*$S$3,-1)))</f>
        <v>1008600</v>
      </c>
      <c r="T132" s="186">
        <f>IF($J132="","",IF('5.手当・賞与配分の設計'!$O$4=1,ROUNDUP(($J132+$L132)*$U$4*$T$3,-1),ROUNDUP($J132*$U$4*$T$3,-1)))</f>
        <v>924550</v>
      </c>
      <c r="U132" s="186">
        <f>IF($J132="","",IF('5.手当・賞与配分の設計'!$O$4=1,ROUNDUP(($J132+$L132)*$U$4*$U$3,-1),ROUNDUP($J132*$U$4*$U$3,-1)))</f>
        <v>840500</v>
      </c>
      <c r="V132" s="186">
        <f>IF($J132="","",IF('5.手当・賞与配分の設計'!$O$4=1,ROUNDUP(($J132+$L132)*$U$4*$V$3,-1),ROUNDUP($J132*$U$4*$V$3,-1)))</f>
        <v>756450</v>
      </c>
      <c r="W132" s="203">
        <f>IF($J132="","",IF('5.手当・賞与配分の設計'!$O$4=1,ROUNDUP(($J132+$L132)*$U$4*$W$3,-1),ROUNDUP($J132*$U$4*$W$3,-1)))</f>
        <v>672400</v>
      </c>
      <c r="X132" s="128">
        <f t="shared" si="45"/>
        <v>6118840</v>
      </c>
      <c r="Y132" s="88">
        <f t="shared" si="46"/>
        <v>6034790</v>
      </c>
      <c r="Z132" s="88">
        <f t="shared" si="37"/>
        <v>5950740</v>
      </c>
      <c r="AA132" s="88">
        <f t="shared" si="38"/>
        <v>5866690</v>
      </c>
      <c r="AB132" s="201">
        <f t="shared" si="39"/>
        <v>5782640</v>
      </c>
    </row>
    <row r="133" spans="5:28" ht="18" customHeight="1">
      <c r="E133" s="193" t="str">
        <f t="shared" si="40"/>
        <v>J-3</v>
      </c>
      <c r="F133" s="204">
        <f t="shared" si="31"/>
        <v>26</v>
      </c>
      <c r="G133" s="124">
        <f t="shared" si="32"/>
        <v>26</v>
      </c>
      <c r="H133" s="124" t="str">
        <f t="shared" si="33"/>
        <v/>
      </c>
      <c r="I133" s="179">
        <v>53</v>
      </c>
      <c r="J133" s="150">
        <f>IF($E133="","",INDEX('3.サラリースケール'!$R$5:$BH$38,MATCH('7.グレード別年俸表の作成'!$E133,'3.サラリースケール'!$R$5:$R$38,0),MATCH('7.グレード別年俸表の作成'!$I133,'3.サラリースケール'!$R$5:$BH$5,0)))</f>
        <v>336200</v>
      </c>
      <c r="K133" s="194">
        <f t="shared" si="34"/>
        <v>0</v>
      </c>
      <c r="L133" s="195">
        <f>IF($J133="","",VLOOKUP($E133,'6.モデル年俸表の作成'!$C$6:$F$48,4,0))</f>
        <v>0</v>
      </c>
      <c r="M133" s="196">
        <f t="shared" si="41"/>
        <v>0.1</v>
      </c>
      <c r="N133" s="197">
        <f t="shared" si="42"/>
        <v>33620</v>
      </c>
      <c r="O133" s="219">
        <f t="shared" si="35"/>
        <v>13</v>
      </c>
      <c r="P133" s="198">
        <f t="shared" si="43"/>
        <v>369820</v>
      </c>
      <c r="Q133" s="195">
        <f t="shared" si="44"/>
        <v>4437840</v>
      </c>
      <c r="R133" s="187">
        <f>IF($J133="","",IF('5.手当・賞与配分の設計'!$O$4=1,ROUNDUP((J133+$L133)*$R$5,-1),ROUNDUP(J133*$R$5,-1)))</f>
        <v>672400</v>
      </c>
      <c r="S133" s="202">
        <f>IF($J133="","",IF('5.手当・賞与配分の設計'!$O$4=1,ROUNDUP(($J133+$L133)*$U$4*$S$3,-1),ROUNDUP($J133*$U$4*$S$3,-1)))</f>
        <v>1008600</v>
      </c>
      <c r="T133" s="186">
        <f>IF($J133="","",IF('5.手当・賞与配分の設計'!$O$4=1,ROUNDUP(($J133+$L133)*$U$4*$T$3,-1),ROUNDUP($J133*$U$4*$T$3,-1)))</f>
        <v>924550</v>
      </c>
      <c r="U133" s="186">
        <f>IF($J133="","",IF('5.手当・賞与配分の設計'!$O$4=1,ROUNDUP(($J133+$L133)*$U$4*$U$3,-1),ROUNDUP($J133*$U$4*$U$3,-1)))</f>
        <v>840500</v>
      </c>
      <c r="V133" s="186">
        <f>IF($J133="","",IF('5.手当・賞与配分の設計'!$O$4=1,ROUNDUP(($J133+$L133)*$U$4*$V$3,-1),ROUNDUP($J133*$U$4*$V$3,-1)))</f>
        <v>756450</v>
      </c>
      <c r="W133" s="203">
        <f>IF($J133="","",IF('5.手当・賞与配分の設計'!$O$4=1,ROUNDUP(($J133+$L133)*$U$4*$W$3,-1),ROUNDUP($J133*$U$4*$W$3,-1)))</f>
        <v>672400</v>
      </c>
      <c r="X133" s="128">
        <f t="shared" si="45"/>
        <v>6118840</v>
      </c>
      <c r="Y133" s="88">
        <f t="shared" si="46"/>
        <v>6034790</v>
      </c>
      <c r="Z133" s="88">
        <f t="shared" si="37"/>
        <v>5950740</v>
      </c>
      <c r="AA133" s="88">
        <f t="shared" si="38"/>
        <v>5866690</v>
      </c>
      <c r="AB133" s="201">
        <f t="shared" si="39"/>
        <v>5782640</v>
      </c>
    </row>
    <row r="134" spans="5:28" ht="18" customHeight="1">
      <c r="E134" s="193" t="str">
        <f t="shared" si="40"/>
        <v>J-3</v>
      </c>
      <c r="F134" s="204">
        <f t="shared" si="31"/>
        <v>26</v>
      </c>
      <c r="G134" s="124">
        <f t="shared" si="32"/>
        <v>26</v>
      </c>
      <c r="H134" s="124" t="str">
        <f t="shared" si="33"/>
        <v/>
      </c>
      <c r="I134" s="179">
        <v>54</v>
      </c>
      <c r="J134" s="150">
        <f>IF($E134="","",INDEX('3.サラリースケール'!$R$5:$BH$38,MATCH('7.グレード別年俸表の作成'!$E134,'3.サラリースケール'!$R$5:$R$38,0),MATCH('7.グレード別年俸表の作成'!$I134,'3.サラリースケール'!$R$5:$BH$5,0)))</f>
        <v>336200</v>
      </c>
      <c r="K134" s="194">
        <f t="shared" si="34"/>
        <v>0</v>
      </c>
      <c r="L134" s="195">
        <f>IF($J134="","",VLOOKUP($E134,'6.モデル年俸表の作成'!$C$6:$F$48,4,0))</f>
        <v>0</v>
      </c>
      <c r="M134" s="196">
        <f t="shared" si="41"/>
        <v>0.1</v>
      </c>
      <c r="N134" s="197">
        <f t="shared" si="42"/>
        <v>33620</v>
      </c>
      <c r="O134" s="219">
        <f t="shared" si="35"/>
        <v>13</v>
      </c>
      <c r="P134" s="198">
        <f t="shared" si="43"/>
        <v>369820</v>
      </c>
      <c r="Q134" s="195">
        <f t="shared" si="44"/>
        <v>4437840</v>
      </c>
      <c r="R134" s="187">
        <f>IF($J134="","",IF('5.手当・賞与配分の設計'!$O$4=1,ROUNDUP((J134+$L134)*$R$5,-1),ROUNDUP(J134*$R$5,-1)))</f>
        <v>672400</v>
      </c>
      <c r="S134" s="202">
        <f>IF($J134="","",IF('5.手当・賞与配分の設計'!$O$4=1,ROUNDUP(($J134+$L134)*$U$4*$S$3,-1),ROUNDUP($J134*$U$4*$S$3,-1)))</f>
        <v>1008600</v>
      </c>
      <c r="T134" s="186">
        <f>IF($J134="","",IF('5.手当・賞与配分の設計'!$O$4=1,ROUNDUP(($J134+$L134)*$U$4*$T$3,-1),ROUNDUP($J134*$U$4*$T$3,-1)))</f>
        <v>924550</v>
      </c>
      <c r="U134" s="186">
        <f>IF($J134="","",IF('5.手当・賞与配分の設計'!$O$4=1,ROUNDUP(($J134+$L134)*$U$4*$U$3,-1),ROUNDUP($J134*$U$4*$U$3,-1)))</f>
        <v>840500</v>
      </c>
      <c r="V134" s="186">
        <f>IF($J134="","",IF('5.手当・賞与配分の設計'!$O$4=1,ROUNDUP(($J134+$L134)*$U$4*$V$3,-1),ROUNDUP($J134*$U$4*$V$3,-1)))</f>
        <v>756450</v>
      </c>
      <c r="W134" s="203">
        <f>IF($J134="","",IF('5.手当・賞与配分の設計'!$O$4=1,ROUNDUP(($J134+$L134)*$U$4*$W$3,-1),ROUNDUP($J134*$U$4*$W$3,-1)))</f>
        <v>672400</v>
      </c>
      <c r="X134" s="128">
        <f t="shared" si="45"/>
        <v>6118840</v>
      </c>
      <c r="Y134" s="88">
        <f t="shared" si="46"/>
        <v>6034790</v>
      </c>
      <c r="Z134" s="88">
        <f t="shared" si="37"/>
        <v>5950740</v>
      </c>
      <c r="AA134" s="88">
        <f t="shared" si="38"/>
        <v>5866690</v>
      </c>
      <c r="AB134" s="201">
        <f t="shared" si="39"/>
        <v>5782640</v>
      </c>
    </row>
    <row r="135" spans="5:28" ht="18" customHeight="1">
      <c r="E135" s="193" t="str">
        <f t="shared" si="40"/>
        <v>J-3</v>
      </c>
      <c r="F135" s="204">
        <f t="shared" si="31"/>
        <v>26</v>
      </c>
      <c r="G135" s="124">
        <f t="shared" si="32"/>
        <v>26</v>
      </c>
      <c r="H135" s="124" t="str">
        <f t="shared" si="33"/>
        <v/>
      </c>
      <c r="I135" s="179">
        <v>55</v>
      </c>
      <c r="J135" s="150">
        <f>IF($E135="","",INDEX('3.サラリースケール'!$R$5:$BH$38,MATCH('7.グレード別年俸表の作成'!$E135,'3.サラリースケール'!$R$5:$R$38,0),MATCH('7.グレード別年俸表の作成'!$I135,'3.サラリースケール'!$R$5:$BH$5,0)))</f>
        <v>336200</v>
      </c>
      <c r="K135" s="194">
        <f t="shared" si="34"/>
        <v>0</v>
      </c>
      <c r="L135" s="195">
        <f>IF($J135="","",VLOOKUP($E135,'6.モデル年俸表の作成'!$C$6:$F$48,4,0))</f>
        <v>0</v>
      </c>
      <c r="M135" s="196">
        <f t="shared" si="41"/>
        <v>0.1</v>
      </c>
      <c r="N135" s="197">
        <f t="shared" si="42"/>
        <v>33620</v>
      </c>
      <c r="O135" s="219">
        <f t="shared" si="35"/>
        <v>13</v>
      </c>
      <c r="P135" s="198">
        <f t="shared" si="43"/>
        <v>369820</v>
      </c>
      <c r="Q135" s="195">
        <f t="shared" si="44"/>
        <v>4437840</v>
      </c>
      <c r="R135" s="187">
        <f>IF($J135="","",IF('5.手当・賞与配分の設計'!$O$4=1,ROUNDUP((J135+$L135)*$R$5,-1),ROUNDUP(J135*$R$5,-1)))</f>
        <v>672400</v>
      </c>
      <c r="S135" s="202">
        <f>IF($J135="","",IF('5.手当・賞与配分の設計'!$O$4=1,ROUNDUP(($J135+$L135)*$U$4*$S$3,-1),ROUNDUP($J135*$U$4*$S$3,-1)))</f>
        <v>1008600</v>
      </c>
      <c r="T135" s="186">
        <f>IF($J135="","",IF('5.手当・賞与配分の設計'!$O$4=1,ROUNDUP(($J135+$L135)*$U$4*$T$3,-1),ROUNDUP($J135*$U$4*$T$3,-1)))</f>
        <v>924550</v>
      </c>
      <c r="U135" s="186">
        <f>IF($J135="","",IF('5.手当・賞与配分の設計'!$O$4=1,ROUNDUP(($J135+$L135)*$U$4*$U$3,-1),ROUNDUP($J135*$U$4*$U$3,-1)))</f>
        <v>840500</v>
      </c>
      <c r="V135" s="186">
        <f>IF($J135="","",IF('5.手当・賞与配分の設計'!$O$4=1,ROUNDUP(($J135+$L135)*$U$4*$V$3,-1),ROUNDUP($J135*$U$4*$V$3,-1)))</f>
        <v>756450</v>
      </c>
      <c r="W135" s="203">
        <f>IF($J135="","",IF('5.手当・賞与配分の設計'!$O$4=1,ROUNDUP(($J135+$L135)*$U$4*$W$3,-1),ROUNDUP($J135*$U$4*$W$3,-1)))</f>
        <v>672400</v>
      </c>
      <c r="X135" s="128">
        <f t="shared" si="45"/>
        <v>6118840</v>
      </c>
      <c r="Y135" s="88">
        <f t="shared" si="46"/>
        <v>6034790</v>
      </c>
      <c r="Z135" s="88">
        <f t="shared" si="37"/>
        <v>5950740</v>
      </c>
      <c r="AA135" s="88">
        <f t="shared" si="38"/>
        <v>5866690</v>
      </c>
      <c r="AB135" s="201">
        <f t="shared" si="39"/>
        <v>5782640</v>
      </c>
    </row>
    <row r="136" spans="5:28" ht="18" customHeight="1">
      <c r="E136" s="193" t="str">
        <f t="shared" si="40"/>
        <v>J-3</v>
      </c>
      <c r="F136" s="204">
        <f t="shared" si="31"/>
        <v>26</v>
      </c>
      <c r="G136" s="124">
        <f t="shared" si="32"/>
        <v>26</v>
      </c>
      <c r="H136" s="124" t="str">
        <f t="shared" si="33"/>
        <v/>
      </c>
      <c r="I136" s="179">
        <v>56</v>
      </c>
      <c r="J136" s="150">
        <f>IF($E136="","",INDEX('3.サラリースケール'!$R$5:$BH$38,MATCH('7.グレード別年俸表の作成'!$E136,'3.サラリースケール'!$R$5:$R$38,0),MATCH('7.グレード別年俸表の作成'!$I136,'3.サラリースケール'!$R$5:$BH$5,0)))</f>
        <v>336200</v>
      </c>
      <c r="K136" s="194">
        <f t="shared" si="34"/>
        <v>0</v>
      </c>
      <c r="L136" s="195">
        <f>IF($J136="","",VLOOKUP($E136,'6.モデル年俸表の作成'!$C$6:$F$48,4,0))</f>
        <v>0</v>
      </c>
      <c r="M136" s="196">
        <f t="shared" si="41"/>
        <v>0.1</v>
      </c>
      <c r="N136" s="197">
        <f t="shared" si="42"/>
        <v>33620</v>
      </c>
      <c r="O136" s="219">
        <f t="shared" si="35"/>
        <v>13</v>
      </c>
      <c r="P136" s="198">
        <f t="shared" si="43"/>
        <v>369820</v>
      </c>
      <c r="Q136" s="195">
        <f t="shared" si="44"/>
        <v>4437840</v>
      </c>
      <c r="R136" s="187">
        <f>IF($J136="","",IF('5.手当・賞与配分の設計'!$O$4=1,ROUNDUP((J136+$L136)*$R$5,-1),ROUNDUP(J136*$R$5,-1)))</f>
        <v>672400</v>
      </c>
      <c r="S136" s="202">
        <f>IF($J136="","",IF('5.手当・賞与配分の設計'!$O$4=1,ROUNDUP(($J136+$L136)*$U$4*$S$3,-1),ROUNDUP($J136*$U$4*$S$3,-1)))</f>
        <v>1008600</v>
      </c>
      <c r="T136" s="186">
        <f>IF($J136="","",IF('5.手当・賞与配分の設計'!$O$4=1,ROUNDUP(($J136+$L136)*$U$4*$T$3,-1),ROUNDUP($J136*$U$4*$T$3,-1)))</f>
        <v>924550</v>
      </c>
      <c r="U136" s="186">
        <f>IF($J136="","",IF('5.手当・賞与配分の設計'!$O$4=1,ROUNDUP(($J136+$L136)*$U$4*$U$3,-1),ROUNDUP($J136*$U$4*$U$3,-1)))</f>
        <v>840500</v>
      </c>
      <c r="V136" s="186">
        <f>IF($J136="","",IF('5.手当・賞与配分の設計'!$O$4=1,ROUNDUP(($J136+$L136)*$U$4*$V$3,-1),ROUNDUP($J136*$U$4*$V$3,-1)))</f>
        <v>756450</v>
      </c>
      <c r="W136" s="203">
        <f>IF($J136="","",IF('5.手当・賞与配分の設計'!$O$4=1,ROUNDUP(($J136+$L136)*$U$4*$W$3,-1),ROUNDUP($J136*$U$4*$W$3,-1)))</f>
        <v>672400</v>
      </c>
      <c r="X136" s="128">
        <f t="shared" si="45"/>
        <v>6118840</v>
      </c>
      <c r="Y136" s="88">
        <f t="shared" si="46"/>
        <v>6034790</v>
      </c>
      <c r="Z136" s="88">
        <f t="shared" si="37"/>
        <v>5950740</v>
      </c>
      <c r="AA136" s="88">
        <f t="shared" si="38"/>
        <v>5866690</v>
      </c>
      <c r="AB136" s="201">
        <f t="shared" si="39"/>
        <v>5782640</v>
      </c>
    </row>
    <row r="137" spans="5:28" ht="18" customHeight="1">
      <c r="E137" s="193" t="str">
        <f t="shared" si="40"/>
        <v>J-3</v>
      </c>
      <c r="F137" s="204">
        <f t="shared" si="31"/>
        <v>26</v>
      </c>
      <c r="G137" s="124">
        <f t="shared" si="32"/>
        <v>26</v>
      </c>
      <c r="H137" s="124" t="str">
        <f t="shared" si="33"/>
        <v/>
      </c>
      <c r="I137" s="179">
        <v>57</v>
      </c>
      <c r="J137" s="150">
        <f>IF($E137="","",INDEX('3.サラリースケール'!$R$5:$BH$38,MATCH('7.グレード別年俸表の作成'!$E137,'3.サラリースケール'!$R$5:$R$38,0),MATCH('7.グレード別年俸表の作成'!$I137,'3.サラリースケール'!$R$5:$BH$5,0)))</f>
        <v>336200</v>
      </c>
      <c r="K137" s="194">
        <f t="shared" si="34"/>
        <v>0</v>
      </c>
      <c r="L137" s="195">
        <f>IF($J137="","",VLOOKUP($E137,'6.モデル年俸表の作成'!$C$6:$F$48,4,0))</f>
        <v>0</v>
      </c>
      <c r="M137" s="196">
        <f t="shared" si="41"/>
        <v>0.1</v>
      </c>
      <c r="N137" s="197">
        <f t="shared" si="42"/>
        <v>33620</v>
      </c>
      <c r="O137" s="219">
        <f t="shared" si="35"/>
        <v>13</v>
      </c>
      <c r="P137" s="198">
        <f t="shared" si="43"/>
        <v>369820</v>
      </c>
      <c r="Q137" s="195">
        <f t="shared" si="44"/>
        <v>4437840</v>
      </c>
      <c r="R137" s="187">
        <f>IF($J137="","",IF('5.手当・賞与配分の設計'!$O$4=1,ROUNDUP((J137+$L137)*$R$5,-1),ROUNDUP(J137*$R$5,-1)))</f>
        <v>672400</v>
      </c>
      <c r="S137" s="202">
        <f>IF($J137="","",IF('5.手当・賞与配分の設計'!$O$4=1,ROUNDUP(($J137+$L137)*$U$4*$S$3,-1),ROUNDUP($J137*$U$4*$S$3,-1)))</f>
        <v>1008600</v>
      </c>
      <c r="T137" s="186">
        <f>IF($J137="","",IF('5.手当・賞与配分の設計'!$O$4=1,ROUNDUP(($J137+$L137)*$U$4*$T$3,-1),ROUNDUP($J137*$U$4*$T$3,-1)))</f>
        <v>924550</v>
      </c>
      <c r="U137" s="186">
        <f>IF($J137="","",IF('5.手当・賞与配分の設計'!$O$4=1,ROUNDUP(($J137+$L137)*$U$4*$U$3,-1),ROUNDUP($J137*$U$4*$U$3,-1)))</f>
        <v>840500</v>
      </c>
      <c r="V137" s="186">
        <f>IF($J137="","",IF('5.手当・賞与配分の設計'!$O$4=1,ROUNDUP(($J137+$L137)*$U$4*$V$3,-1),ROUNDUP($J137*$U$4*$V$3,-1)))</f>
        <v>756450</v>
      </c>
      <c r="W137" s="203">
        <f>IF($J137="","",IF('5.手当・賞与配分の設計'!$O$4=1,ROUNDUP(($J137+$L137)*$U$4*$W$3,-1),ROUNDUP($J137*$U$4*$W$3,-1)))</f>
        <v>672400</v>
      </c>
      <c r="X137" s="128">
        <f t="shared" si="45"/>
        <v>6118840</v>
      </c>
      <c r="Y137" s="88">
        <f t="shared" si="46"/>
        <v>6034790</v>
      </c>
      <c r="Z137" s="88">
        <f t="shared" si="37"/>
        <v>5950740</v>
      </c>
      <c r="AA137" s="88">
        <f t="shared" si="38"/>
        <v>5866690</v>
      </c>
      <c r="AB137" s="201">
        <f t="shared" si="39"/>
        <v>5782640</v>
      </c>
    </row>
    <row r="138" spans="5:28" ht="18" customHeight="1">
      <c r="E138" s="193" t="str">
        <f t="shared" si="40"/>
        <v>J-3</v>
      </c>
      <c r="F138" s="204">
        <f t="shared" si="31"/>
        <v>26</v>
      </c>
      <c r="G138" s="124">
        <f t="shared" si="32"/>
        <v>26</v>
      </c>
      <c r="H138" s="124" t="str">
        <f t="shared" si="33"/>
        <v/>
      </c>
      <c r="I138" s="179">
        <v>58</v>
      </c>
      <c r="J138" s="150">
        <f>IF($E138="","",INDEX('3.サラリースケール'!$R$5:$BH$38,MATCH('7.グレード別年俸表の作成'!$E138,'3.サラリースケール'!$R$5:$R$38,0),MATCH('7.グレード別年俸表の作成'!$I138,'3.サラリースケール'!$R$5:$BH$5,0)))</f>
        <v>336200</v>
      </c>
      <c r="K138" s="194">
        <f t="shared" si="34"/>
        <v>0</v>
      </c>
      <c r="L138" s="195">
        <f>IF($J138="","",VLOOKUP($E138,'6.モデル年俸表の作成'!$C$6:$F$48,4,0))</f>
        <v>0</v>
      </c>
      <c r="M138" s="196">
        <f t="shared" si="41"/>
        <v>0.1</v>
      </c>
      <c r="N138" s="197">
        <f t="shared" si="42"/>
        <v>33620</v>
      </c>
      <c r="O138" s="219">
        <f t="shared" si="35"/>
        <v>13</v>
      </c>
      <c r="P138" s="198">
        <f t="shared" si="43"/>
        <v>369820</v>
      </c>
      <c r="Q138" s="195">
        <f t="shared" si="44"/>
        <v>4437840</v>
      </c>
      <c r="R138" s="187">
        <f>IF($J138="","",IF('5.手当・賞与配分の設計'!$O$4=1,ROUNDUP((J138+$L138)*$R$5,-1),ROUNDUP(J138*$R$5,-1)))</f>
        <v>672400</v>
      </c>
      <c r="S138" s="202">
        <f>IF($J138="","",IF('5.手当・賞与配分の設計'!$O$4=1,ROUNDUP(($J138+$L138)*$U$4*$S$3,-1),ROUNDUP($J138*$U$4*$S$3,-1)))</f>
        <v>1008600</v>
      </c>
      <c r="T138" s="186">
        <f>IF($J138="","",IF('5.手当・賞与配分の設計'!$O$4=1,ROUNDUP(($J138+$L138)*$U$4*$T$3,-1),ROUNDUP($J138*$U$4*$T$3,-1)))</f>
        <v>924550</v>
      </c>
      <c r="U138" s="186">
        <f>IF($J138="","",IF('5.手当・賞与配分の設計'!$O$4=1,ROUNDUP(($J138+$L138)*$U$4*$U$3,-1),ROUNDUP($J138*$U$4*$U$3,-1)))</f>
        <v>840500</v>
      </c>
      <c r="V138" s="186">
        <f>IF($J138="","",IF('5.手当・賞与配分の設計'!$O$4=1,ROUNDUP(($J138+$L138)*$U$4*$V$3,-1),ROUNDUP($J138*$U$4*$V$3,-1)))</f>
        <v>756450</v>
      </c>
      <c r="W138" s="203">
        <f>IF($J138="","",IF('5.手当・賞与配分の設計'!$O$4=1,ROUNDUP(($J138+$L138)*$U$4*$W$3,-1),ROUNDUP($J138*$U$4*$W$3,-1)))</f>
        <v>672400</v>
      </c>
      <c r="X138" s="128">
        <f t="shared" si="45"/>
        <v>6118840</v>
      </c>
      <c r="Y138" s="88">
        <f t="shared" si="46"/>
        <v>6034790</v>
      </c>
      <c r="Z138" s="88">
        <f t="shared" si="37"/>
        <v>5950740</v>
      </c>
      <c r="AA138" s="88">
        <f t="shared" si="38"/>
        <v>5866690</v>
      </c>
      <c r="AB138" s="201">
        <f t="shared" si="39"/>
        <v>5782640</v>
      </c>
    </row>
    <row r="139" spans="5:28" ht="18" customHeight="1" thickBot="1">
      <c r="E139" s="193" t="str">
        <f t="shared" si="40"/>
        <v>J-3</v>
      </c>
      <c r="F139" s="204">
        <f t="shared" si="31"/>
        <v>26</v>
      </c>
      <c r="G139" s="124">
        <f t="shared" si="32"/>
        <v>26</v>
      </c>
      <c r="H139" s="124" t="str">
        <f t="shared" si="33"/>
        <v/>
      </c>
      <c r="I139" s="179">
        <v>59</v>
      </c>
      <c r="J139" s="205">
        <f>IF($E139="","",INDEX('3.サラリースケール'!$R$5:$BH$38,MATCH('7.グレード別年俸表の作成'!$E139,'3.サラリースケール'!$R$5:$R$38,0),MATCH('7.グレード別年俸表の作成'!$I139,'3.サラリースケール'!$R$5:$BH$5,0)))</f>
        <v>336200</v>
      </c>
      <c r="K139" s="206">
        <f t="shared" si="34"/>
        <v>0</v>
      </c>
      <c r="L139" s="207">
        <f>IF($J139="","",VLOOKUP($E139,'6.モデル年俸表の作成'!$C$6:$F$48,4,0))</f>
        <v>0</v>
      </c>
      <c r="M139" s="208">
        <f t="shared" si="41"/>
        <v>0.1</v>
      </c>
      <c r="N139" s="209">
        <f t="shared" si="42"/>
        <v>33620</v>
      </c>
      <c r="O139" s="220">
        <f t="shared" si="35"/>
        <v>13</v>
      </c>
      <c r="P139" s="210">
        <f t="shared" si="43"/>
        <v>369820</v>
      </c>
      <c r="Q139" s="207">
        <f t="shared" si="44"/>
        <v>4437840</v>
      </c>
      <c r="R139" s="211">
        <f>IF($J139="","",IF('5.手当・賞与配分の設計'!$O$4=1,ROUNDUP((J139+$L139)*$R$5,-1),ROUNDUP(J139*$R$5,-1)))</f>
        <v>672400</v>
      </c>
      <c r="S139" s="212">
        <f>IF($J139="","",IF('5.手当・賞与配分の設計'!$O$4=1,ROUNDUP(($J139+$L139)*$U$4*$S$3,-1),ROUNDUP($J139*$U$4*$S$3,-1)))</f>
        <v>1008600</v>
      </c>
      <c r="T139" s="213">
        <f>IF($J139="","",IF('5.手当・賞与配分の設計'!$O$4=1,ROUNDUP(($J139+$L139)*$U$4*$T$3,-1),ROUNDUP($J139*$U$4*$T$3,-1)))</f>
        <v>924550</v>
      </c>
      <c r="U139" s="213">
        <f>IF($J139="","",IF('5.手当・賞与配分の設計'!$O$4=1,ROUNDUP(($J139+$L139)*$U$4*$U$3,-1),ROUNDUP($J139*$U$4*$U$3,-1)))</f>
        <v>840500</v>
      </c>
      <c r="V139" s="213">
        <f>IF($J139="","",IF('5.手当・賞与配分の設計'!$O$4=1,ROUNDUP(($J139+$L139)*$U$4*$V$3,-1),ROUNDUP($J139*$U$4*$V$3,-1)))</f>
        <v>756450</v>
      </c>
      <c r="W139" s="214">
        <f>IF($J139="","",IF('5.手当・賞与配分の設計'!$O$4=1,ROUNDUP(($J139+$L139)*$U$4*$W$3,-1),ROUNDUP($J139*$U$4*$W$3,-1)))</f>
        <v>672400</v>
      </c>
      <c r="X139" s="215">
        <f t="shared" si="45"/>
        <v>6118840</v>
      </c>
      <c r="Y139" s="216">
        <f t="shared" si="46"/>
        <v>6034790</v>
      </c>
      <c r="Z139" s="216">
        <f t="shared" si="37"/>
        <v>5950740</v>
      </c>
      <c r="AA139" s="216">
        <f t="shared" si="38"/>
        <v>5866690</v>
      </c>
      <c r="AB139" s="217">
        <f t="shared" si="39"/>
        <v>5782640</v>
      </c>
    </row>
    <row r="140" spans="5:28" ht="9" customHeight="1">
      <c r="M140" s="99"/>
    </row>
    <row r="141" spans="5:28" ht="20.100000000000001" customHeight="1" thickBot="1">
      <c r="E141" s="102"/>
      <c r="F141" s="102"/>
      <c r="G141" s="102"/>
      <c r="H141" s="102"/>
      <c r="L141" s="102"/>
      <c r="O141" s="98" t="s">
        <v>95</v>
      </c>
      <c r="S141" s="218"/>
      <c r="T141" s="218"/>
    </row>
    <row r="142" spans="5:28" ht="23.1" customHeight="1" thickBot="1">
      <c r="E142" s="161" t="s">
        <v>84</v>
      </c>
      <c r="F142" s="162" t="s">
        <v>29</v>
      </c>
      <c r="G142" s="537" t="s">
        <v>85</v>
      </c>
      <c r="H142" s="537" t="s">
        <v>29</v>
      </c>
      <c r="I142" s="539" t="s">
        <v>92</v>
      </c>
      <c r="J142" s="543" t="s">
        <v>96</v>
      </c>
      <c r="K142" s="535" t="s">
        <v>98</v>
      </c>
      <c r="L142" s="541" t="s">
        <v>94</v>
      </c>
      <c r="M142" s="531" t="s">
        <v>130</v>
      </c>
      <c r="N142" s="532"/>
      <c r="O142" s="163">
        <f>IF($E143="","",'5.手当・賞与配分の設計'!$L$4)</f>
        <v>173</v>
      </c>
      <c r="P142" s="533" t="s">
        <v>89</v>
      </c>
      <c r="Q142" s="535" t="s">
        <v>90</v>
      </c>
      <c r="R142" s="164" t="s">
        <v>91</v>
      </c>
      <c r="S142" s="524" t="s">
        <v>131</v>
      </c>
      <c r="T142" s="525"/>
      <c r="U142" s="526">
        <f>IF($E143="","",'5.手当・賞与配分の設計'!$O$11)</f>
        <v>2.5</v>
      </c>
      <c r="V142" s="527"/>
      <c r="W142" s="165"/>
      <c r="X142" s="528" t="s">
        <v>132</v>
      </c>
      <c r="Y142" s="529"/>
      <c r="Z142" s="529"/>
      <c r="AA142" s="529"/>
      <c r="AB142" s="530"/>
    </row>
    <row r="143" spans="5:28" ht="27.9" customHeight="1" thickBot="1">
      <c r="E143" s="168" t="str">
        <f>IF(C$8="","",$C$8)</f>
        <v>J-4</v>
      </c>
      <c r="F143" s="162">
        <v>0</v>
      </c>
      <c r="G143" s="538"/>
      <c r="H143" s="538"/>
      <c r="I143" s="540"/>
      <c r="J143" s="544"/>
      <c r="K143" s="536"/>
      <c r="L143" s="542"/>
      <c r="M143" s="169">
        <f>IF($E143="","",VLOOKUP($E143,'5.手当・賞与配分の設計'!$C$7:$L$48,8,0))</f>
        <v>0.1</v>
      </c>
      <c r="N143" s="170" t="s">
        <v>87</v>
      </c>
      <c r="O143" s="171" t="s">
        <v>88</v>
      </c>
      <c r="P143" s="534"/>
      <c r="Q143" s="536"/>
      <c r="R143" s="400">
        <f>IF($E143="","",'5.手当・賞与配分の設計'!$N$11)</f>
        <v>2</v>
      </c>
      <c r="S143" s="172" t="str">
        <f>IF('5.手当・賞与配分の設計'!$N$16="","",'5.手当・賞与配分の設計'!$N$16)</f>
        <v>S</v>
      </c>
      <c r="T143" s="173" t="str">
        <f>IF('5.手当・賞与配分の設計'!$N$17="","",'5.手当・賞与配分の設計'!$N$17)</f>
        <v>A</v>
      </c>
      <c r="U143" s="174" t="str">
        <f>IF('5.手当・賞与配分の設計'!$N$18="","",'5.手当・賞与配分の設計'!$N$18)</f>
        <v>B</v>
      </c>
      <c r="V143" s="174" t="str">
        <f>IF('5.手当・賞与配分の設計'!$N$19="","",'5.手当・賞与配分の設計'!$N$19)</f>
        <v>C</v>
      </c>
      <c r="W143" s="175" t="str">
        <f>IF('5.手当・賞与配分の設計'!$N$20="","",'5.手当・賞与配分の設計'!$N$20)</f>
        <v>D</v>
      </c>
      <c r="X143" s="176" t="str">
        <f>IF($E143="","",$E143&amp;"-"&amp;S143)</f>
        <v>J-4-S</v>
      </c>
      <c r="Y143" s="170" t="str">
        <f>IF($E143="","",$E143&amp;"-"&amp;T143)</f>
        <v>J-4-A</v>
      </c>
      <c r="Z143" s="170" t="str">
        <f>IF($E143="","",$E143&amp;"-"&amp;U143)</f>
        <v>J-4-B</v>
      </c>
      <c r="AA143" s="170" t="str">
        <f>IF($E143="","",$E143&amp;"-"&amp;V143)</f>
        <v>J-4-C</v>
      </c>
      <c r="AB143" s="177" t="str">
        <f>IF($E143="","",$E143&amp;"-"&amp;W143)</f>
        <v>J-4-D</v>
      </c>
    </row>
    <row r="144" spans="5:28" ht="18" customHeight="1">
      <c r="E144" s="178" t="str">
        <f>IF($E$143="","",$E$143)</f>
        <v>J-4</v>
      </c>
      <c r="F144" s="124">
        <f t="shared" ref="F144:F185" si="47">IF(J144="",0,IF(AND(J143&lt;J144,J144=J145),F143+1,IF(J144&lt;J145,F143+1,F143)))</f>
        <v>0</v>
      </c>
      <c r="G144" s="124" t="str">
        <f t="shared" ref="G144:G185" si="48">IF(AND(F144=0,J144=""),"",IF(AND(F144=0,J144&gt;0),1,IF(F144=0,"",F144)))</f>
        <v/>
      </c>
      <c r="H144" s="124" t="str">
        <f t="shared" ref="H144:H185" si="49">IF($G144="","",IF(F143&lt;F144,$E144&amp;"-"&amp;$G144,""))</f>
        <v/>
      </c>
      <c r="I144" s="179">
        <v>18</v>
      </c>
      <c r="J144" s="180" t="str">
        <f>IF($E144="","",INDEX('3.サラリースケール'!$R$5:$BH$38,MATCH('7.グレード別年俸表の作成'!$E144,'3.サラリースケール'!$R$5:$R$38,0),MATCH('7.グレード別年俸表の作成'!$I144,'3.サラリースケール'!$R$5:$BH$5,0)))</f>
        <v/>
      </c>
      <c r="K144" s="181" t="str">
        <f t="shared" ref="K144:K185" si="50">IF($F144&lt;=1,"",IF($J143="",0,$J144-$J143))</f>
        <v/>
      </c>
      <c r="L144" s="182" t="str">
        <f>IF($J144="","",VLOOKUP($E144,'6.モデル年俸表の作成'!$C$6:$F$48,4,0))</f>
        <v/>
      </c>
      <c r="M144" s="183" t="str">
        <f>IF($G144="","",$M$143)</f>
        <v/>
      </c>
      <c r="N144" s="184" t="str">
        <f>IF($J144="","",ROUNDUP((J144*$M144),-1))</f>
        <v/>
      </c>
      <c r="O144" s="185" t="str">
        <f t="shared" ref="O144:O185" si="51">IF($J144="","",ROUNDDOWN($N144/($J144/$O$4*1.25),0))</f>
        <v/>
      </c>
      <c r="P144" s="186" t="str">
        <f>IF($J144="","",$J144+$L144+$N144)</f>
        <v/>
      </c>
      <c r="Q144" s="182" t="str">
        <f>IF($J144="","",$P144*12)</f>
        <v/>
      </c>
      <c r="R144" s="187" t="str">
        <f>IF($J144="","",IF('5.手当・賞与配分の設計'!$O$4=1,ROUNDUP((J144+$L144)*$R$5,-1),ROUNDUP(J144*$R$5,-1)))</f>
        <v/>
      </c>
      <c r="S144" s="188" t="str">
        <f>IF($J144="","",IF('5.手当・賞与配分の設計'!$O$4=1,ROUNDUP(($J144+$L144)*$U$4*$S$3,-1),ROUNDUP($J144*$U$4*$S$3,-1)))</f>
        <v/>
      </c>
      <c r="T144" s="189" t="str">
        <f>IF($J144="","",IF('5.手当・賞与配分の設計'!$O$4=1,ROUNDUP(($J144+$L144)*$U$4*$T$3,-1),ROUNDUP($J144*$U$4*$T$3,-1)))</f>
        <v/>
      </c>
      <c r="U144" s="189" t="str">
        <f>IF($J144="","",IF('5.手当・賞与配分の設計'!$O$4=1,ROUNDUP(($J144+$L144)*$U$4*$U$3,-1),ROUNDUP($J144*$U$4*$U$3,-1)))</f>
        <v/>
      </c>
      <c r="V144" s="189" t="str">
        <f>IF($J144="","",IF('5.手当・賞与配分の設計'!$O$4=1,ROUNDUP(($J144+$L144)*$U$4*$V$3,-1),ROUNDUP($J144*$U$4*$V$3,-1)))</f>
        <v/>
      </c>
      <c r="W144" s="190" t="str">
        <f>IF($J144="","",IF('5.手当・賞与配分の設計'!$O$4=1,ROUNDUP(($J144+$L144)*$U$4*$W$3,-1),ROUNDUP($J144*$U$4*$W$3,-1)))</f>
        <v/>
      </c>
      <c r="X144" s="191" t="str">
        <f>IF($J144="","",$Q144+$R144+S144)</f>
        <v/>
      </c>
      <c r="Y144" s="152" t="str">
        <f t="shared" ref="Y144:Y168" si="52">IF($J144="","",$Q144+$R144+T144)</f>
        <v/>
      </c>
      <c r="Z144" s="152" t="str">
        <f t="shared" ref="Z144:Z185" si="53">IF($J144="","",$Q144+$R144+U144)</f>
        <v/>
      </c>
      <c r="AA144" s="152" t="str">
        <f t="shared" ref="AA144:AA185" si="54">IF($J144="","",$Q144+$R144+V144)</f>
        <v/>
      </c>
      <c r="AB144" s="192" t="str">
        <f t="shared" ref="AB144:AB185" si="55">IF($J144="","",$Q144+$R144+W144)</f>
        <v/>
      </c>
    </row>
    <row r="145" spans="5:28" ht="18" customHeight="1">
      <c r="E145" s="193" t="str">
        <f t="shared" ref="E145:E185" si="56">IF($E$143="","",$E$143)</f>
        <v>J-4</v>
      </c>
      <c r="F145" s="124">
        <f t="shared" si="47"/>
        <v>0</v>
      </c>
      <c r="G145" s="124" t="str">
        <f t="shared" si="48"/>
        <v/>
      </c>
      <c r="H145" s="124" t="str">
        <f t="shared" si="49"/>
        <v/>
      </c>
      <c r="I145" s="179">
        <v>19</v>
      </c>
      <c r="J145" s="180" t="str">
        <f>IF($E145="","",INDEX('3.サラリースケール'!$R$5:$BH$38,MATCH('7.グレード別年俸表の作成'!$E145,'3.サラリースケール'!$R$5:$R$38,0),MATCH('7.グレード別年俸表の作成'!$I145,'3.サラリースケール'!$R$5:$BH$5,0)))</f>
        <v/>
      </c>
      <c r="K145" s="194" t="str">
        <f t="shared" si="50"/>
        <v/>
      </c>
      <c r="L145" s="195" t="str">
        <f>IF($J145="","",VLOOKUP($E145,'6.モデル年俸表の作成'!$C$6:$F$48,4,0))</f>
        <v/>
      </c>
      <c r="M145" s="196" t="str">
        <f t="shared" ref="M145:M185" si="57">IF($G145="","",$M$143)</f>
        <v/>
      </c>
      <c r="N145" s="197" t="str">
        <f t="shared" ref="N145:N185" si="58">IF($J145="","",ROUNDUP((J145*$M145),-1))</f>
        <v/>
      </c>
      <c r="O145" s="219" t="str">
        <f t="shared" si="51"/>
        <v/>
      </c>
      <c r="P145" s="198" t="str">
        <f t="shared" ref="P145:P185" si="59">IF($J145="","",$J145+$L145+$N145)</f>
        <v/>
      </c>
      <c r="Q145" s="195" t="str">
        <f t="shared" ref="Q145:Q185" si="60">IF($J145="","",$P145*12)</f>
        <v/>
      </c>
      <c r="R145" s="187" t="str">
        <f>IF($J145="","",IF('5.手当・賞与配分の設計'!$O$4=1,ROUNDUP((J145+$L145)*$R$5,-1),ROUNDUP(J145*$R$5,-1)))</f>
        <v/>
      </c>
      <c r="S145" s="199" t="str">
        <f>IF($J145="","",IF('5.手当・賞与配分の設計'!$O$4=1,ROUNDUP(($J145+$L145)*$U$4*$S$3,-1),ROUNDUP($J145*$U$4*$S$3,-1)))</f>
        <v/>
      </c>
      <c r="T145" s="198" t="str">
        <f>IF($J145="","",IF('5.手当・賞与配分の設計'!$O$4=1,ROUNDUP(($J145+$L145)*$U$4*$T$3,-1),ROUNDUP($J145*$U$4*$T$3,-1)))</f>
        <v/>
      </c>
      <c r="U145" s="198" t="str">
        <f>IF($J145="","",IF('5.手当・賞与配分の設計'!$O$4=1,ROUNDUP(($J145+$L145)*$U$4*$U$3,-1),ROUNDUP($J145*$U$4*$U$3,-1)))</f>
        <v/>
      </c>
      <c r="V145" s="198" t="str">
        <f>IF($J145="","",IF('5.手当・賞与配分の設計'!$O$4=1,ROUNDUP(($J145+$L145)*$U$4*$V$3,-1),ROUNDUP($J145*$U$4*$V$3,-1)))</f>
        <v/>
      </c>
      <c r="W145" s="200" t="str">
        <f>IF($J145="","",IF('5.手当・賞与配分の設計'!$O$4=1,ROUNDUP(($J145+$L145)*$U$4*$W$3,-1),ROUNDUP($J145*$U$4*$W$3,-1)))</f>
        <v/>
      </c>
      <c r="X145" s="128" t="str">
        <f>IF($J145="","",$Q145+$R145+S145)</f>
        <v/>
      </c>
      <c r="Y145" s="88" t="str">
        <f t="shared" si="52"/>
        <v/>
      </c>
      <c r="Z145" s="88" t="str">
        <f t="shared" si="53"/>
        <v/>
      </c>
      <c r="AA145" s="88" t="str">
        <f t="shared" si="54"/>
        <v/>
      </c>
      <c r="AB145" s="201" t="str">
        <f t="shared" si="55"/>
        <v/>
      </c>
    </row>
    <row r="146" spans="5:28" ht="18" customHeight="1">
      <c r="E146" s="193" t="str">
        <f t="shared" si="56"/>
        <v>J-4</v>
      </c>
      <c r="F146" s="124">
        <f t="shared" si="47"/>
        <v>0</v>
      </c>
      <c r="G146" s="124" t="str">
        <f t="shared" si="48"/>
        <v/>
      </c>
      <c r="H146" s="124" t="str">
        <f t="shared" si="49"/>
        <v/>
      </c>
      <c r="I146" s="179">
        <v>20</v>
      </c>
      <c r="J146" s="150" t="str">
        <f>IF($E146="","",INDEX('3.サラリースケール'!$R$5:$BH$38,MATCH('7.グレード別年俸表の作成'!$E146,'3.サラリースケール'!$R$5:$R$38,0),MATCH('7.グレード別年俸表の作成'!$I146,'3.サラリースケール'!$R$5:$BH$5,0)))</f>
        <v/>
      </c>
      <c r="K146" s="194" t="str">
        <f t="shared" si="50"/>
        <v/>
      </c>
      <c r="L146" s="195" t="str">
        <f>IF($J146="","",VLOOKUP($E146,'6.モデル年俸表の作成'!$C$6:$F$48,4,0))</f>
        <v/>
      </c>
      <c r="M146" s="196" t="str">
        <f t="shared" si="57"/>
        <v/>
      </c>
      <c r="N146" s="197" t="str">
        <f t="shared" si="58"/>
        <v/>
      </c>
      <c r="O146" s="219" t="str">
        <f t="shared" si="51"/>
        <v/>
      </c>
      <c r="P146" s="198" t="str">
        <f t="shared" si="59"/>
        <v/>
      </c>
      <c r="Q146" s="195" t="str">
        <f t="shared" si="60"/>
        <v/>
      </c>
      <c r="R146" s="187" t="str">
        <f>IF($J146="","",IF('5.手当・賞与配分の設計'!$O$4=1,ROUNDUP((J146+$L146)*$R$5,-1),ROUNDUP(J146*$R$5,-1)))</f>
        <v/>
      </c>
      <c r="S146" s="199" t="str">
        <f>IF($J146="","",IF('5.手当・賞与配分の設計'!$O$4=1,ROUNDUP(($J146+$L146)*$U$4*$S$3,-1),ROUNDUP($J146*$U$4*$S$3,-1)))</f>
        <v/>
      </c>
      <c r="T146" s="198" t="str">
        <f>IF($J146="","",IF('5.手当・賞与配分の設計'!$O$4=1,ROUNDUP(($J146+$L146)*$U$4*$T$3,-1),ROUNDUP($J146*$U$4*$T$3,-1)))</f>
        <v/>
      </c>
      <c r="U146" s="198" t="str">
        <f>IF($J146="","",IF('5.手当・賞与配分の設計'!$O$4=1,ROUNDUP(($J146+$L146)*$U$4*$U$3,-1),ROUNDUP($J146*$U$4*$U$3,-1)))</f>
        <v/>
      </c>
      <c r="V146" s="198" t="str">
        <f>IF($J146="","",IF('5.手当・賞与配分の設計'!$O$4=1,ROUNDUP(($J146+$L146)*$U$4*$V$3,-1),ROUNDUP($J146*$U$4*$V$3,-1)))</f>
        <v/>
      </c>
      <c r="W146" s="200" t="str">
        <f>IF($J146="","",IF('5.手当・賞与配分の設計'!$O$4=1,ROUNDUP(($J146+$L146)*$U$4*$W$3,-1),ROUNDUP($J146*$U$4*$W$3,-1)))</f>
        <v/>
      </c>
      <c r="X146" s="128" t="str">
        <f>IF($J146="","",$Q146+$R146+S146)</f>
        <v/>
      </c>
      <c r="Y146" s="88" t="str">
        <f t="shared" si="52"/>
        <v/>
      </c>
      <c r="Z146" s="88" t="str">
        <f t="shared" si="53"/>
        <v/>
      </c>
      <c r="AA146" s="88" t="str">
        <f t="shared" si="54"/>
        <v/>
      </c>
      <c r="AB146" s="201" t="str">
        <f t="shared" si="55"/>
        <v/>
      </c>
    </row>
    <row r="147" spans="5:28" ht="18" customHeight="1">
      <c r="E147" s="193" t="str">
        <f t="shared" si="56"/>
        <v>J-4</v>
      </c>
      <c r="F147" s="124">
        <f t="shared" si="47"/>
        <v>1</v>
      </c>
      <c r="G147" s="124">
        <f t="shared" si="48"/>
        <v>1</v>
      </c>
      <c r="H147" s="124" t="str">
        <f t="shared" si="49"/>
        <v>J-4-1</v>
      </c>
      <c r="I147" s="179">
        <v>21</v>
      </c>
      <c r="J147" s="150">
        <f>IF($E147="","",INDEX('3.サラリースケール'!$R$5:$BH$38,MATCH('7.グレード別年俸表の作成'!$E147,'3.サラリースケール'!$R$5:$R$38,0),MATCH('7.グレード別年俸表の作成'!$I147,'3.サラリースケール'!$R$5:$BH$5,0)))</f>
        <v>221100</v>
      </c>
      <c r="K147" s="194" t="str">
        <f t="shared" si="50"/>
        <v/>
      </c>
      <c r="L147" s="195">
        <f>IF($J147="","",VLOOKUP($E147,'6.モデル年俸表の作成'!$C$6:$F$48,4,0))</f>
        <v>0</v>
      </c>
      <c r="M147" s="196">
        <f t="shared" si="57"/>
        <v>0.1</v>
      </c>
      <c r="N147" s="197">
        <f t="shared" si="58"/>
        <v>22110</v>
      </c>
      <c r="O147" s="219">
        <f t="shared" si="51"/>
        <v>13</v>
      </c>
      <c r="P147" s="198">
        <f>IF($J147="","",$J147+$L147+$N147)</f>
        <v>243210</v>
      </c>
      <c r="Q147" s="195">
        <f t="shared" si="60"/>
        <v>2918520</v>
      </c>
      <c r="R147" s="187">
        <f>IF($J147="","",IF('5.手当・賞与配分の設計'!$O$4=1,ROUNDUP((J147+$L147)*$R$5,-1),ROUNDUP(J147*$R$5,-1)))</f>
        <v>442200</v>
      </c>
      <c r="S147" s="202">
        <f>IF($J147="","",IF('5.手当・賞与配分の設計'!$O$4=1,ROUNDUP(($J147+$L147)*$U$4*$S$3,-1),ROUNDUP($J147*$U$4*$S$3,-1)))</f>
        <v>663300</v>
      </c>
      <c r="T147" s="186">
        <f>IF($J147="","",IF('5.手当・賞与配分の設計'!$O$4=1,ROUNDUP(($J147+$L147)*$U$4*$T$3,-1),ROUNDUP($J147*$U$4*$T$3,-1)))</f>
        <v>608030</v>
      </c>
      <c r="U147" s="186">
        <f>IF($J147="","",IF('5.手当・賞与配分の設計'!$O$4=1,ROUNDUP(($J147+$L147)*$U$4*$U$3,-1),ROUNDUP($J147*$U$4*$U$3,-1)))</f>
        <v>552750</v>
      </c>
      <c r="V147" s="186">
        <f>IF($J147="","",IF('5.手当・賞与配分の設計'!$O$4=1,ROUNDUP(($J147+$L147)*$U$4*$V$3,-1),ROUNDUP($J147*$U$4*$V$3,-1)))</f>
        <v>497480</v>
      </c>
      <c r="W147" s="203">
        <f>IF($J147="","",IF('5.手当・賞与配分の設計'!$O$4=1,ROUNDUP(($J147+$L147)*$U$4*$W$3,-1),ROUNDUP($J147*$U$4*$W$3,-1)))</f>
        <v>442200</v>
      </c>
      <c r="X147" s="128">
        <f t="shared" ref="X147:X185" si="61">IF($J147="","",$Q147+$R147+S147)</f>
        <v>4024020</v>
      </c>
      <c r="Y147" s="88">
        <f t="shared" si="52"/>
        <v>3968750</v>
      </c>
      <c r="Z147" s="88">
        <f t="shared" si="53"/>
        <v>3913470</v>
      </c>
      <c r="AA147" s="88">
        <f t="shared" si="54"/>
        <v>3858200</v>
      </c>
      <c r="AB147" s="201">
        <f t="shared" si="55"/>
        <v>3802920</v>
      </c>
    </row>
    <row r="148" spans="5:28" ht="18" customHeight="1">
      <c r="E148" s="193" t="str">
        <f t="shared" si="56"/>
        <v>J-4</v>
      </c>
      <c r="F148" s="124">
        <f t="shared" si="47"/>
        <v>2</v>
      </c>
      <c r="G148" s="124">
        <f t="shared" si="48"/>
        <v>2</v>
      </c>
      <c r="H148" s="124" t="str">
        <f t="shared" si="49"/>
        <v>J-4-2</v>
      </c>
      <c r="I148" s="179">
        <v>22</v>
      </c>
      <c r="J148" s="150">
        <f>IF($E148="","",INDEX('3.サラリースケール'!$R$5:$BH$38,MATCH('7.グレード別年俸表の作成'!$E148,'3.サラリースケール'!$R$5:$R$38,0),MATCH('7.グレード別年俸表の作成'!$I148,'3.サラリースケール'!$R$5:$BH$5,0)))</f>
        <v>227400</v>
      </c>
      <c r="K148" s="194">
        <f t="shared" si="50"/>
        <v>6300</v>
      </c>
      <c r="L148" s="195">
        <f>IF($J148="","",VLOOKUP($E148,'6.モデル年俸表の作成'!$C$6:$F$48,4,0))</f>
        <v>0</v>
      </c>
      <c r="M148" s="196">
        <f t="shared" si="57"/>
        <v>0.1</v>
      </c>
      <c r="N148" s="197">
        <f t="shared" si="58"/>
        <v>22740</v>
      </c>
      <c r="O148" s="219">
        <f t="shared" si="51"/>
        <v>13</v>
      </c>
      <c r="P148" s="198">
        <f t="shared" si="59"/>
        <v>250140</v>
      </c>
      <c r="Q148" s="195">
        <f t="shared" si="60"/>
        <v>3001680</v>
      </c>
      <c r="R148" s="187">
        <f>IF($J148="","",IF('5.手当・賞与配分の設計'!$O$4=1,ROUNDUP((J148+$L148)*$R$5,-1),ROUNDUP(J148*$R$5,-1)))</f>
        <v>454800</v>
      </c>
      <c r="S148" s="202">
        <f>IF($J148="","",IF('5.手当・賞与配分の設計'!$O$4=1,ROUNDUP(($J148+$L148)*$U$4*$S$3,-1),ROUNDUP($J148*$U$4*$S$3,-1)))</f>
        <v>682200</v>
      </c>
      <c r="T148" s="186">
        <f>IF($J148="","",IF('5.手当・賞与配分の設計'!$O$4=1,ROUNDUP(($J148+$L148)*$U$4*$T$3,-1),ROUNDUP($J148*$U$4*$T$3,-1)))</f>
        <v>625350</v>
      </c>
      <c r="U148" s="186">
        <f>IF($J148="","",IF('5.手当・賞与配分の設計'!$O$4=1,ROUNDUP(($J148+$L148)*$U$4*$U$3,-1),ROUNDUP($J148*$U$4*$U$3,-1)))</f>
        <v>568500</v>
      </c>
      <c r="V148" s="186">
        <f>IF($J148="","",IF('5.手当・賞与配分の設計'!$O$4=1,ROUNDUP(($J148+$L148)*$U$4*$V$3,-1),ROUNDUP($J148*$U$4*$V$3,-1)))</f>
        <v>511650</v>
      </c>
      <c r="W148" s="203">
        <f>IF($J148="","",IF('5.手当・賞与配分の設計'!$O$4=1,ROUNDUP(($J148+$L148)*$U$4*$W$3,-1),ROUNDUP($J148*$U$4*$W$3,-1)))</f>
        <v>454800</v>
      </c>
      <c r="X148" s="128">
        <f t="shared" si="61"/>
        <v>4138680</v>
      </c>
      <c r="Y148" s="88">
        <f t="shared" si="52"/>
        <v>4081830</v>
      </c>
      <c r="Z148" s="88">
        <f t="shared" si="53"/>
        <v>4024980</v>
      </c>
      <c r="AA148" s="88">
        <f t="shared" si="54"/>
        <v>3968130</v>
      </c>
      <c r="AB148" s="201">
        <f t="shared" si="55"/>
        <v>3911280</v>
      </c>
    </row>
    <row r="149" spans="5:28" ht="18" customHeight="1">
      <c r="E149" s="193" t="str">
        <f t="shared" si="56"/>
        <v>J-4</v>
      </c>
      <c r="F149" s="124">
        <f t="shared" si="47"/>
        <v>3</v>
      </c>
      <c r="G149" s="124">
        <f t="shared" si="48"/>
        <v>3</v>
      </c>
      <c r="H149" s="124" t="str">
        <f t="shared" si="49"/>
        <v>J-4-3</v>
      </c>
      <c r="I149" s="179">
        <v>23</v>
      </c>
      <c r="J149" s="150">
        <f>IF($E149="","",INDEX('3.サラリースケール'!$R$5:$BH$38,MATCH('7.グレード別年俸表の作成'!$E149,'3.サラリースケール'!$R$5:$R$38,0),MATCH('7.グレード別年俸表の作成'!$I149,'3.サラリースケール'!$R$5:$BH$5,0)))</f>
        <v>233700</v>
      </c>
      <c r="K149" s="194">
        <f t="shared" si="50"/>
        <v>6300</v>
      </c>
      <c r="L149" s="195">
        <f>IF($J149="","",VLOOKUP($E149,'6.モデル年俸表の作成'!$C$6:$F$48,4,0))</f>
        <v>0</v>
      </c>
      <c r="M149" s="196">
        <f t="shared" si="57"/>
        <v>0.1</v>
      </c>
      <c r="N149" s="197">
        <f t="shared" si="58"/>
        <v>23370</v>
      </c>
      <c r="O149" s="219">
        <f t="shared" si="51"/>
        <v>13</v>
      </c>
      <c r="P149" s="198">
        <f t="shared" si="59"/>
        <v>257070</v>
      </c>
      <c r="Q149" s="195">
        <f t="shared" si="60"/>
        <v>3084840</v>
      </c>
      <c r="R149" s="187">
        <f>IF($J149="","",IF('5.手当・賞与配分の設計'!$O$4=1,ROUNDUP((J149+$L149)*$R$5,-1),ROUNDUP(J149*$R$5,-1)))</f>
        <v>467400</v>
      </c>
      <c r="S149" s="202">
        <f>IF($J149="","",IF('5.手当・賞与配分の設計'!$O$4=1,ROUNDUP(($J149+$L149)*$U$4*$S$3,-1),ROUNDUP($J149*$U$4*$S$3,-1)))</f>
        <v>701100</v>
      </c>
      <c r="T149" s="186">
        <f>IF($J149="","",IF('5.手当・賞与配分の設計'!$O$4=1,ROUNDUP(($J149+$L149)*$U$4*$T$3,-1),ROUNDUP($J149*$U$4*$T$3,-1)))</f>
        <v>642680</v>
      </c>
      <c r="U149" s="186">
        <f>IF($J149="","",IF('5.手当・賞与配分の設計'!$O$4=1,ROUNDUP(($J149+$L149)*$U$4*$U$3,-1),ROUNDUP($J149*$U$4*$U$3,-1)))</f>
        <v>584250</v>
      </c>
      <c r="V149" s="186">
        <f>IF($J149="","",IF('5.手当・賞与配分の設計'!$O$4=1,ROUNDUP(($J149+$L149)*$U$4*$V$3,-1),ROUNDUP($J149*$U$4*$V$3,-1)))</f>
        <v>525830</v>
      </c>
      <c r="W149" s="203">
        <f>IF($J149="","",IF('5.手当・賞与配分の設計'!$O$4=1,ROUNDUP(($J149+$L149)*$U$4*$W$3,-1),ROUNDUP($J149*$U$4*$W$3,-1)))</f>
        <v>467400</v>
      </c>
      <c r="X149" s="128">
        <f t="shared" si="61"/>
        <v>4253340</v>
      </c>
      <c r="Y149" s="88">
        <f t="shared" si="52"/>
        <v>4194920</v>
      </c>
      <c r="Z149" s="88">
        <f t="shared" si="53"/>
        <v>4136490</v>
      </c>
      <c r="AA149" s="88">
        <f t="shared" si="54"/>
        <v>4078070</v>
      </c>
      <c r="AB149" s="201">
        <f t="shared" si="55"/>
        <v>4019640</v>
      </c>
    </row>
    <row r="150" spans="5:28" ht="18" customHeight="1">
      <c r="E150" s="193" t="str">
        <f t="shared" si="56"/>
        <v>J-4</v>
      </c>
      <c r="F150" s="124">
        <f t="shared" si="47"/>
        <v>4</v>
      </c>
      <c r="G150" s="124">
        <f t="shared" si="48"/>
        <v>4</v>
      </c>
      <c r="H150" s="124" t="str">
        <f t="shared" si="49"/>
        <v>J-4-4</v>
      </c>
      <c r="I150" s="179">
        <v>24</v>
      </c>
      <c r="J150" s="150">
        <f>IF($E150="","",INDEX('3.サラリースケール'!$R$5:$BH$38,MATCH('7.グレード別年俸表の作成'!$E150,'3.サラリースケール'!$R$5:$R$38,0),MATCH('7.グレード別年俸表の作成'!$I150,'3.サラリースケール'!$R$5:$BH$5,0)))</f>
        <v>240000</v>
      </c>
      <c r="K150" s="194">
        <f t="shared" si="50"/>
        <v>6300</v>
      </c>
      <c r="L150" s="195">
        <f>IF($J150="","",VLOOKUP($E150,'6.モデル年俸表の作成'!$C$6:$F$48,4,0))</f>
        <v>0</v>
      </c>
      <c r="M150" s="196">
        <f t="shared" si="57"/>
        <v>0.1</v>
      </c>
      <c r="N150" s="197">
        <f t="shared" si="58"/>
        <v>24000</v>
      </c>
      <c r="O150" s="219">
        <f t="shared" si="51"/>
        <v>13</v>
      </c>
      <c r="P150" s="198">
        <f t="shared" si="59"/>
        <v>264000</v>
      </c>
      <c r="Q150" s="195">
        <f t="shared" si="60"/>
        <v>3168000</v>
      </c>
      <c r="R150" s="187">
        <f>IF($J150="","",IF('5.手当・賞与配分の設計'!$O$4=1,ROUNDUP((J150+$L150)*$R$5,-1),ROUNDUP(J150*$R$5,-1)))</f>
        <v>480000</v>
      </c>
      <c r="S150" s="202">
        <f>IF($J150="","",IF('5.手当・賞与配分の設計'!$O$4=1,ROUNDUP(($J150+$L150)*$U$4*$S$3,-1),ROUNDUP($J150*$U$4*$S$3,-1)))</f>
        <v>720000</v>
      </c>
      <c r="T150" s="186">
        <f>IF($J150="","",IF('5.手当・賞与配分の設計'!$O$4=1,ROUNDUP(($J150+$L150)*$U$4*$T$3,-1),ROUNDUP($J150*$U$4*$T$3,-1)))</f>
        <v>660000</v>
      </c>
      <c r="U150" s="186">
        <f>IF($J150="","",IF('5.手当・賞与配分の設計'!$O$4=1,ROUNDUP(($J150+$L150)*$U$4*$U$3,-1),ROUNDUP($J150*$U$4*$U$3,-1)))</f>
        <v>600000</v>
      </c>
      <c r="V150" s="186">
        <f>IF($J150="","",IF('5.手当・賞与配分の設計'!$O$4=1,ROUNDUP(($J150+$L150)*$U$4*$V$3,-1),ROUNDUP($J150*$U$4*$V$3,-1)))</f>
        <v>540000</v>
      </c>
      <c r="W150" s="203">
        <f>IF($J150="","",IF('5.手当・賞与配分の設計'!$O$4=1,ROUNDUP(($J150+$L150)*$U$4*$W$3,-1),ROUNDUP($J150*$U$4*$W$3,-1)))</f>
        <v>480000</v>
      </c>
      <c r="X150" s="128">
        <f t="shared" si="61"/>
        <v>4368000</v>
      </c>
      <c r="Y150" s="88">
        <f t="shared" si="52"/>
        <v>4308000</v>
      </c>
      <c r="Z150" s="88">
        <f t="shared" si="53"/>
        <v>4248000</v>
      </c>
      <c r="AA150" s="88">
        <f t="shared" si="54"/>
        <v>4188000</v>
      </c>
      <c r="AB150" s="201">
        <f t="shared" si="55"/>
        <v>4128000</v>
      </c>
    </row>
    <row r="151" spans="5:28" ht="18" customHeight="1">
      <c r="E151" s="193" t="str">
        <f t="shared" si="56"/>
        <v>J-4</v>
      </c>
      <c r="F151" s="124">
        <f t="shared" si="47"/>
        <v>5</v>
      </c>
      <c r="G151" s="124">
        <f t="shared" si="48"/>
        <v>5</v>
      </c>
      <c r="H151" s="124" t="str">
        <f t="shared" si="49"/>
        <v>J-4-5</v>
      </c>
      <c r="I151" s="179">
        <v>25</v>
      </c>
      <c r="J151" s="150">
        <f>IF($E151="","",INDEX('3.サラリースケール'!$R$5:$BH$38,MATCH('7.グレード別年俸表の作成'!$E151,'3.サラリースケール'!$R$5:$R$38,0),MATCH('7.グレード別年俸表の作成'!$I151,'3.サラリースケール'!$R$5:$BH$5,0)))</f>
        <v>246300</v>
      </c>
      <c r="K151" s="194">
        <f t="shared" si="50"/>
        <v>6300</v>
      </c>
      <c r="L151" s="195">
        <f>IF($J151="","",VLOOKUP($E151,'6.モデル年俸表の作成'!$C$6:$F$48,4,0))</f>
        <v>0</v>
      </c>
      <c r="M151" s="196">
        <f t="shared" si="57"/>
        <v>0.1</v>
      </c>
      <c r="N151" s="197">
        <f t="shared" si="58"/>
        <v>24630</v>
      </c>
      <c r="O151" s="219">
        <f t="shared" si="51"/>
        <v>13</v>
      </c>
      <c r="P151" s="198">
        <f t="shared" si="59"/>
        <v>270930</v>
      </c>
      <c r="Q151" s="195">
        <f t="shared" si="60"/>
        <v>3251160</v>
      </c>
      <c r="R151" s="187">
        <f>IF($J151="","",IF('5.手当・賞与配分の設計'!$O$4=1,ROUNDUP((J151+$L151)*$R$5,-1),ROUNDUP(J151*$R$5,-1)))</f>
        <v>492600</v>
      </c>
      <c r="S151" s="202">
        <f>IF($J151="","",IF('5.手当・賞与配分の設計'!$O$4=1,ROUNDUP(($J151+$L151)*$U$4*$S$3,-1),ROUNDUP($J151*$U$4*$S$3,-1)))</f>
        <v>738900</v>
      </c>
      <c r="T151" s="186">
        <f>IF($J151="","",IF('5.手当・賞与配分の設計'!$O$4=1,ROUNDUP(($J151+$L151)*$U$4*$T$3,-1),ROUNDUP($J151*$U$4*$T$3,-1)))</f>
        <v>677330</v>
      </c>
      <c r="U151" s="186">
        <f>IF($J151="","",IF('5.手当・賞与配分の設計'!$O$4=1,ROUNDUP(($J151+$L151)*$U$4*$U$3,-1),ROUNDUP($J151*$U$4*$U$3,-1)))</f>
        <v>615750</v>
      </c>
      <c r="V151" s="186">
        <f>IF($J151="","",IF('5.手当・賞与配分の設計'!$O$4=1,ROUNDUP(($J151+$L151)*$U$4*$V$3,-1),ROUNDUP($J151*$U$4*$V$3,-1)))</f>
        <v>554180</v>
      </c>
      <c r="W151" s="203">
        <f>IF($J151="","",IF('5.手当・賞与配分の設計'!$O$4=1,ROUNDUP(($J151+$L151)*$U$4*$W$3,-1),ROUNDUP($J151*$U$4*$W$3,-1)))</f>
        <v>492600</v>
      </c>
      <c r="X151" s="128">
        <f t="shared" si="61"/>
        <v>4482660</v>
      </c>
      <c r="Y151" s="88">
        <f t="shared" si="52"/>
        <v>4421090</v>
      </c>
      <c r="Z151" s="88">
        <f t="shared" si="53"/>
        <v>4359510</v>
      </c>
      <c r="AA151" s="88">
        <f t="shared" si="54"/>
        <v>4297940</v>
      </c>
      <c r="AB151" s="201">
        <f t="shared" si="55"/>
        <v>4236360</v>
      </c>
    </row>
    <row r="152" spans="5:28" ht="18" customHeight="1">
      <c r="E152" s="193" t="str">
        <f t="shared" si="56"/>
        <v>J-4</v>
      </c>
      <c r="F152" s="124">
        <f t="shared" si="47"/>
        <v>6</v>
      </c>
      <c r="G152" s="124">
        <f t="shared" si="48"/>
        <v>6</v>
      </c>
      <c r="H152" s="124" t="str">
        <f t="shared" si="49"/>
        <v>J-4-6</v>
      </c>
      <c r="I152" s="179">
        <v>26</v>
      </c>
      <c r="J152" s="150">
        <f>IF($E152="","",INDEX('3.サラリースケール'!$R$5:$BH$38,MATCH('7.グレード別年俸表の作成'!$E152,'3.サラリースケール'!$R$5:$R$38,0),MATCH('7.グレード別年俸表の作成'!$I152,'3.サラリースケール'!$R$5:$BH$5,0)))</f>
        <v>252600</v>
      </c>
      <c r="K152" s="194">
        <f t="shared" si="50"/>
        <v>6300</v>
      </c>
      <c r="L152" s="195">
        <f>IF($J152="","",VLOOKUP($E152,'6.モデル年俸表の作成'!$C$6:$F$48,4,0))</f>
        <v>0</v>
      </c>
      <c r="M152" s="196">
        <f t="shared" si="57"/>
        <v>0.1</v>
      </c>
      <c r="N152" s="197">
        <f t="shared" si="58"/>
        <v>25260</v>
      </c>
      <c r="O152" s="219">
        <f t="shared" si="51"/>
        <v>13</v>
      </c>
      <c r="P152" s="198">
        <f t="shared" si="59"/>
        <v>277860</v>
      </c>
      <c r="Q152" s="195">
        <f t="shared" si="60"/>
        <v>3334320</v>
      </c>
      <c r="R152" s="187">
        <f>IF($J152="","",IF('5.手当・賞与配分の設計'!$O$4=1,ROUNDUP((J152+$L152)*$R$5,-1),ROUNDUP(J152*$R$5,-1)))</f>
        <v>505200</v>
      </c>
      <c r="S152" s="202">
        <f>IF($J152="","",IF('5.手当・賞与配分の設計'!$O$4=1,ROUNDUP(($J152+$L152)*$U$4*$S$3,-1),ROUNDUP($J152*$U$4*$S$3,-1)))</f>
        <v>757800</v>
      </c>
      <c r="T152" s="186">
        <f>IF($J152="","",IF('5.手当・賞与配分の設計'!$O$4=1,ROUNDUP(($J152+$L152)*$U$4*$T$3,-1),ROUNDUP($J152*$U$4*$T$3,-1)))</f>
        <v>694650</v>
      </c>
      <c r="U152" s="186">
        <f>IF($J152="","",IF('5.手当・賞与配分の設計'!$O$4=1,ROUNDUP(($J152+$L152)*$U$4*$U$3,-1),ROUNDUP($J152*$U$4*$U$3,-1)))</f>
        <v>631500</v>
      </c>
      <c r="V152" s="186">
        <f>IF($J152="","",IF('5.手当・賞与配分の設計'!$O$4=1,ROUNDUP(($J152+$L152)*$U$4*$V$3,-1),ROUNDUP($J152*$U$4*$V$3,-1)))</f>
        <v>568350</v>
      </c>
      <c r="W152" s="203">
        <f>IF($J152="","",IF('5.手当・賞与配分の設計'!$O$4=1,ROUNDUP(($J152+$L152)*$U$4*$W$3,-1),ROUNDUP($J152*$U$4*$W$3,-1)))</f>
        <v>505200</v>
      </c>
      <c r="X152" s="128">
        <f t="shared" si="61"/>
        <v>4597320</v>
      </c>
      <c r="Y152" s="88">
        <f t="shared" si="52"/>
        <v>4534170</v>
      </c>
      <c r="Z152" s="88">
        <f t="shared" si="53"/>
        <v>4471020</v>
      </c>
      <c r="AA152" s="88">
        <f t="shared" si="54"/>
        <v>4407870</v>
      </c>
      <c r="AB152" s="201">
        <f t="shared" si="55"/>
        <v>4344720</v>
      </c>
    </row>
    <row r="153" spans="5:28" ht="18" customHeight="1">
      <c r="E153" s="193" t="str">
        <f t="shared" si="56"/>
        <v>J-4</v>
      </c>
      <c r="F153" s="124">
        <f t="shared" si="47"/>
        <v>7</v>
      </c>
      <c r="G153" s="124">
        <f t="shared" si="48"/>
        <v>7</v>
      </c>
      <c r="H153" s="124" t="str">
        <f t="shared" si="49"/>
        <v>J-4-7</v>
      </c>
      <c r="I153" s="179">
        <v>27</v>
      </c>
      <c r="J153" s="150">
        <f>IF($E153="","",INDEX('3.サラリースケール'!$R$5:$BH$38,MATCH('7.グレード別年俸表の作成'!$E153,'3.サラリースケール'!$R$5:$R$38,0),MATCH('7.グレード別年俸表の作成'!$I153,'3.サラリースケール'!$R$5:$BH$5,0)))</f>
        <v>258900</v>
      </c>
      <c r="K153" s="194">
        <f t="shared" si="50"/>
        <v>6300</v>
      </c>
      <c r="L153" s="195">
        <f>IF($J153="","",VLOOKUP($E153,'6.モデル年俸表の作成'!$C$6:$F$48,4,0))</f>
        <v>0</v>
      </c>
      <c r="M153" s="196">
        <f t="shared" si="57"/>
        <v>0.1</v>
      </c>
      <c r="N153" s="197">
        <f t="shared" si="58"/>
        <v>25890</v>
      </c>
      <c r="O153" s="219">
        <f t="shared" si="51"/>
        <v>13</v>
      </c>
      <c r="P153" s="198">
        <f t="shared" si="59"/>
        <v>284790</v>
      </c>
      <c r="Q153" s="195">
        <f t="shared" si="60"/>
        <v>3417480</v>
      </c>
      <c r="R153" s="187">
        <f>IF($J153="","",IF('5.手当・賞与配分の設計'!$O$4=1,ROUNDUP((J153+$L153)*$R$5,-1),ROUNDUP(J153*$R$5,-1)))</f>
        <v>517800</v>
      </c>
      <c r="S153" s="202">
        <f>IF($J153="","",IF('5.手当・賞与配分の設計'!$O$4=1,ROUNDUP(($J153+$L153)*$U$4*$S$3,-1),ROUNDUP($J153*$U$4*$S$3,-1)))</f>
        <v>776700</v>
      </c>
      <c r="T153" s="186">
        <f>IF($J153="","",IF('5.手当・賞与配分の設計'!$O$4=1,ROUNDUP(($J153+$L153)*$U$4*$T$3,-1),ROUNDUP($J153*$U$4*$T$3,-1)))</f>
        <v>711980</v>
      </c>
      <c r="U153" s="186">
        <f>IF($J153="","",IF('5.手当・賞与配分の設計'!$O$4=1,ROUNDUP(($J153+$L153)*$U$4*$U$3,-1),ROUNDUP($J153*$U$4*$U$3,-1)))</f>
        <v>647250</v>
      </c>
      <c r="V153" s="186">
        <f>IF($J153="","",IF('5.手当・賞与配分の設計'!$O$4=1,ROUNDUP(($J153+$L153)*$U$4*$V$3,-1),ROUNDUP($J153*$U$4*$V$3,-1)))</f>
        <v>582530</v>
      </c>
      <c r="W153" s="203">
        <f>IF($J153="","",IF('5.手当・賞与配分の設計'!$O$4=1,ROUNDUP(($J153+$L153)*$U$4*$W$3,-1),ROUNDUP($J153*$U$4*$W$3,-1)))</f>
        <v>517800</v>
      </c>
      <c r="X153" s="128">
        <f t="shared" si="61"/>
        <v>4711980</v>
      </c>
      <c r="Y153" s="88">
        <f t="shared" si="52"/>
        <v>4647260</v>
      </c>
      <c r="Z153" s="88">
        <f t="shared" si="53"/>
        <v>4582530</v>
      </c>
      <c r="AA153" s="88">
        <f t="shared" si="54"/>
        <v>4517810</v>
      </c>
      <c r="AB153" s="201">
        <f t="shared" si="55"/>
        <v>4453080</v>
      </c>
    </row>
    <row r="154" spans="5:28" ht="18" customHeight="1">
      <c r="E154" s="193" t="str">
        <f t="shared" si="56"/>
        <v>J-4</v>
      </c>
      <c r="F154" s="124">
        <f t="shared" si="47"/>
        <v>8</v>
      </c>
      <c r="G154" s="124">
        <f t="shared" si="48"/>
        <v>8</v>
      </c>
      <c r="H154" s="124" t="str">
        <f t="shared" si="49"/>
        <v>J-4-8</v>
      </c>
      <c r="I154" s="179">
        <v>28</v>
      </c>
      <c r="J154" s="150">
        <f>IF($E154="","",INDEX('3.サラリースケール'!$R$5:$BH$38,MATCH('7.グレード別年俸表の作成'!$E154,'3.サラリースケール'!$R$5:$R$38,0),MATCH('7.グレード別年俸表の作成'!$I154,'3.サラリースケール'!$R$5:$BH$5,0)))</f>
        <v>265200</v>
      </c>
      <c r="K154" s="194">
        <f t="shared" si="50"/>
        <v>6300</v>
      </c>
      <c r="L154" s="195">
        <f>IF($J154="","",VLOOKUP($E154,'6.モデル年俸表の作成'!$C$6:$F$48,4,0))</f>
        <v>0</v>
      </c>
      <c r="M154" s="196">
        <f t="shared" si="57"/>
        <v>0.1</v>
      </c>
      <c r="N154" s="197">
        <f t="shared" si="58"/>
        <v>26520</v>
      </c>
      <c r="O154" s="219">
        <f t="shared" si="51"/>
        <v>13</v>
      </c>
      <c r="P154" s="198">
        <f t="shared" si="59"/>
        <v>291720</v>
      </c>
      <c r="Q154" s="195">
        <f t="shared" si="60"/>
        <v>3500640</v>
      </c>
      <c r="R154" s="187">
        <f>IF($J154="","",IF('5.手当・賞与配分の設計'!$O$4=1,ROUNDUP((J154+$L154)*$R$5,-1),ROUNDUP(J154*$R$5,-1)))</f>
        <v>530400</v>
      </c>
      <c r="S154" s="202">
        <f>IF($J154="","",IF('5.手当・賞与配分の設計'!$O$4=1,ROUNDUP(($J154+$L154)*$U$4*$S$3,-1),ROUNDUP($J154*$U$4*$S$3,-1)))</f>
        <v>795600</v>
      </c>
      <c r="T154" s="186">
        <f>IF($J154="","",IF('5.手当・賞与配分の設計'!$O$4=1,ROUNDUP(($J154+$L154)*$U$4*$T$3,-1),ROUNDUP($J154*$U$4*$T$3,-1)))</f>
        <v>729300</v>
      </c>
      <c r="U154" s="186">
        <f>IF($J154="","",IF('5.手当・賞与配分の設計'!$O$4=1,ROUNDUP(($J154+$L154)*$U$4*$U$3,-1),ROUNDUP($J154*$U$4*$U$3,-1)))</f>
        <v>663000</v>
      </c>
      <c r="V154" s="186">
        <f>IF($J154="","",IF('5.手当・賞与配分の設計'!$O$4=1,ROUNDUP(($J154+$L154)*$U$4*$V$3,-1),ROUNDUP($J154*$U$4*$V$3,-1)))</f>
        <v>596700</v>
      </c>
      <c r="W154" s="203">
        <f>IF($J154="","",IF('5.手当・賞与配分の設計'!$O$4=1,ROUNDUP(($J154+$L154)*$U$4*$W$3,-1),ROUNDUP($J154*$U$4*$W$3,-1)))</f>
        <v>530400</v>
      </c>
      <c r="X154" s="128">
        <f t="shared" si="61"/>
        <v>4826640</v>
      </c>
      <c r="Y154" s="88">
        <f t="shared" si="52"/>
        <v>4760340</v>
      </c>
      <c r="Z154" s="88">
        <f t="shared" si="53"/>
        <v>4694040</v>
      </c>
      <c r="AA154" s="88">
        <f t="shared" si="54"/>
        <v>4627740</v>
      </c>
      <c r="AB154" s="201">
        <f t="shared" si="55"/>
        <v>4561440</v>
      </c>
    </row>
    <row r="155" spans="5:28" ht="18" customHeight="1">
      <c r="E155" s="193" t="str">
        <f t="shared" si="56"/>
        <v>J-4</v>
      </c>
      <c r="F155" s="124">
        <f t="shared" si="47"/>
        <v>9</v>
      </c>
      <c r="G155" s="124">
        <f t="shared" si="48"/>
        <v>9</v>
      </c>
      <c r="H155" s="124" t="str">
        <f t="shared" si="49"/>
        <v>J-4-9</v>
      </c>
      <c r="I155" s="179">
        <v>29</v>
      </c>
      <c r="J155" s="150">
        <f>IF($E155="","",INDEX('3.サラリースケール'!$R$5:$BH$38,MATCH('7.グレード別年俸表の作成'!$E155,'3.サラリースケール'!$R$5:$R$38,0),MATCH('7.グレード別年俸表の作成'!$I155,'3.サラリースケール'!$R$5:$BH$5,0)))</f>
        <v>271500</v>
      </c>
      <c r="K155" s="194">
        <f t="shared" si="50"/>
        <v>6300</v>
      </c>
      <c r="L155" s="195">
        <f>IF($J155="","",VLOOKUP($E155,'6.モデル年俸表の作成'!$C$6:$F$48,4,0))</f>
        <v>0</v>
      </c>
      <c r="M155" s="196">
        <f t="shared" si="57"/>
        <v>0.1</v>
      </c>
      <c r="N155" s="197">
        <f t="shared" si="58"/>
        <v>27150</v>
      </c>
      <c r="O155" s="219">
        <f t="shared" si="51"/>
        <v>13</v>
      </c>
      <c r="P155" s="198">
        <f t="shared" si="59"/>
        <v>298650</v>
      </c>
      <c r="Q155" s="195">
        <f t="shared" si="60"/>
        <v>3583800</v>
      </c>
      <c r="R155" s="187">
        <f>IF($J155="","",IF('5.手当・賞与配分の設計'!$O$4=1,ROUNDUP((J155+$L155)*$R$5,-1),ROUNDUP(J155*$R$5,-1)))</f>
        <v>543000</v>
      </c>
      <c r="S155" s="202">
        <f>IF($J155="","",IF('5.手当・賞与配分の設計'!$O$4=1,ROUNDUP(($J155+$L155)*$U$4*$S$3,-1),ROUNDUP($J155*$U$4*$S$3,-1)))</f>
        <v>814500</v>
      </c>
      <c r="T155" s="186">
        <f>IF($J155="","",IF('5.手当・賞与配分の設計'!$O$4=1,ROUNDUP(($J155+$L155)*$U$4*$T$3,-1),ROUNDUP($J155*$U$4*$T$3,-1)))</f>
        <v>746630</v>
      </c>
      <c r="U155" s="186">
        <f>IF($J155="","",IF('5.手当・賞与配分の設計'!$O$4=1,ROUNDUP(($J155+$L155)*$U$4*$U$3,-1),ROUNDUP($J155*$U$4*$U$3,-1)))</f>
        <v>678750</v>
      </c>
      <c r="V155" s="186">
        <f>IF($J155="","",IF('5.手当・賞与配分の設計'!$O$4=1,ROUNDUP(($J155+$L155)*$U$4*$V$3,-1),ROUNDUP($J155*$U$4*$V$3,-1)))</f>
        <v>610880</v>
      </c>
      <c r="W155" s="203">
        <f>IF($J155="","",IF('5.手当・賞与配分の設計'!$O$4=1,ROUNDUP(($J155+$L155)*$U$4*$W$3,-1),ROUNDUP($J155*$U$4*$W$3,-1)))</f>
        <v>543000</v>
      </c>
      <c r="X155" s="128">
        <f t="shared" si="61"/>
        <v>4941300</v>
      </c>
      <c r="Y155" s="88">
        <f t="shared" si="52"/>
        <v>4873430</v>
      </c>
      <c r="Z155" s="88">
        <f t="shared" si="53"/>
        <v>4805550</v>
      </c>
      <c r="AA155" s="88">
        <f t="shared" si="54"/>
        <v>4737680</v>
      </c>
      <c r="AB155" s="201">
        <f t="shared" si="55"/>
        <v>4669800</v>
      </c>
    </row>
    <row r="156" spans="5:28" ht="18" customHeight="1">
      <c r="E156" s="193" t="str">
        <f t="shared" si="56"/>
        <v>J-4</v>
      </c>
      <c r="F156" s="124">
        <f t="shared" si="47"/>
        <v>10</v>
      </c>
      <c r="G156" s="124">
        <f t="shared" si="48"/>
        <v>10</v>
      </c>
      <c r="H156" s="124" t="str">
        <f t="shared" si="49"/>
        <v>J-4-10</v>
      </c>
      <c r="I156" s="179">
        <v>30</v>
      </c>
      <c r="J156" s="150">
        <f>IF($E156="","",INDEX('3.サラリースケール'!$R$5:$BH$38,MATCH('7.グレード別年俸表の作成'!$E156,'3.サラリースケール'!$R$5:$R$38,0),MATCH('7.グレード別年俸表の作成'!$I156,'3.サラリースケール'!$R$5:$BH$5,0)))</f>
        <v>277800</v>
      </c>
      <c r="K156" s="194">
        <f t="shared" si="50"/>
        <v>6300</v>
      </c>
      <c r="L156" s="195">
        <f>IF($J156="","",VLOOKUP($E156,'6.モデル年俸表の作成'!$C$6:$F$48,4,0))</f>
        <v>0</v>
      </c>
      <c r="M156" s="196">
        <f t="shared" si="57"/>
        <v>0.1</v>
      </c>
      <c r="N156" s="197">
        <f t="shared" si="58"/>
        <v>27780</v>
      </c>
      <c r="O156" s="219">
        <f t="shared" si="51"/>
        <v>13</v>
      </c>
      <c r="P156" s="198">
        <f t="shared" si="59"/>
        <v>305580</v>
      </c>
      <c r="Q156" s="195">
        <f t="shared" si="60"/>
        <v>3666960</v>
      </c>
      <c r="R156" s="187">
        <f>IF($J156="","",IF('5.手当・賞与配分の設計'!$O$4=1,ROUNDUP((J156+$L156)*$R$5,-1),ROUNDUP(J156*$R$5,-1)))</f>
        <v>555600</v>
      </c>
      <c r="S156" s="202">
        <f>IF($J156="","",IF('5.手当・賞与配分の設計'!$O$4=1,ROUNDUP(($J156+$L156)*$U$4*$S$3,-1),ROUNDUP($J156*$U$4*$S$3,-1)))</f>
        <v>833400</v>
      </c>
      <c r="T156" s="186">
        <f>IF($J156="","",IF('5.手当・賞与配分の設計'!$O$4=1,ROUNDUP(($J156+$L156)*$U$4*$T$3,-1),ROUNDUP($J156*$U$4*$T$3,-1)))</f>
        <v>763950</v>
      </c>
      <c r="U156" s="186">
        <f>IF($J156="","",IF('5.手当・賞与配分の設計'!$O$4=1,ROUNDUP(($J156+$L156)*$U$4*$U$3,-1),ROUNDUP($J156*$U$4*$U$3,-1)))</f>
        <v>694500</v>
      </c>
      <c r="V156" s="186">
        <f>IF($J156="","",IF('5.手当・賞与配分の設計'!$O$4=1,ROUNDUP(($J156+$L156)*$U$4*$V$3,-1),ROUNDUP($J156*$U$4*$V$3,-1)))</f>
        <v>625050</v>
      </c>
      <c r="W156" s="203">
        <f>IF($J156="","",IF('5.手当・賞与配分の設計'!$O$4=1,ROUNDUP(($J156+$L156)*$U$4*$W$3,-1),ROUNDUP($J156*$U$4*$W$3,-1)))</f>
        <v>555600</v>
      </c>
      <c r="X156" s="128">
        <f t="shared" si="61"/>
        <v>5055960</v>
      </c>
      <c r="Y156" s="88">
        <f t="shared" si="52"/>
        <v>4986510</v>
      </c>
      <c r="Z156" s="88">
        <f t="shared" si="53"/>
        <v>4917060</v>
      </c>
      <c r="AA156" s="88">
        <f t="shared" si="54"/>
        <v>4847610</v>
      </c>
      <c r="AB156" s="201">
        <f t="shared" si="55"/>
        <v>4778160</v>
      </c>
    </row>
    <row r="157" spans="5:28" ht="18" customHeight="1">
      <c r="E157" s="193" t="str">
        <f t="shared" si="56"/>
        <v>J-4</v>
      </c>
      <c r="F157" s="124">
        <f t="shared" si="47"/>
        <v>11</v>
      </c>
      <c r="G157" s="124">
        <f t="shared" si="48"/>
        <v>11</v>
      </c>
      <c r="H157" s="124" t="str">
        <f t="shared" si="49"/>
        <v>J-4-11</v>
      </c>
      <c r="I157" s="179">
        <v>31</v>
      </c>
      <c r="J157" s="150">
        <f>IF($E157="","",INDEX('3.サラリースケール'!$R$5:$BH$38,MATCH('7.グレード別年俸表の作成'!$E157,'3.サラリースケール'!$R$5:$R$38,0),MATCH('7.グレード別年俸表の作成'!$I157,'3.サラリースケール'!$R$5:$BH$5,0)))</f>
        <v>284100</v>
      </c>
      <c r="K157" s="194">
        <f t="shared" si="50"/>
        <v>6300</v>
      </c>
      <c r="L157" s="195">
        <f>IF($J157="","",VLOOKUP($E157,'6.モデル年俸表の作成'!$C$6:$F$48,4,0))</f>
        <v>0</v>
      </c>
      <c r="M157" s="196">
        <f t="shared" si="57"/>
        <v>0.1</v>
      </c>
      <c r="N157" s="197">
        <f t="shared" si="58"/>
        <v>28410</v>
      </c>
      <c r="O157" s="219">
        <f t="shared" si="51"/>
        <v>13</v>
      </c>
      <c r="P157" s="198">
        <f t="shared" si="59"/>
        <v>312510</v>
      </c>
      <c r="Q157" s="195">
        <f t="shared" si="60"/>
        <v>3750120</v>
      </c>
      <c r="R157" s="187">
        <f>IF($J157="","",IF('5.手当・賞与配分の設計'!$O$4=1,ROUNDUP((J157+$L157)*$R$5,-1),ROUNDUP(J157*$R$5,-1)))</f>
        <v>568200</v>
      </c>
      <c r="S157" s="202">
        <f>IF($J157="","",IF('5.手当・賞与配分の設計'!$O$4=1,ROUNDUP(($J157+$L157)*$U$4*$S$3,-1),ROUNDUP($J157*$U$4*$S$3,-1)))</f>
        <v>852300</v>
      </c>
      <c r="T157" s="186">
        <f>IF($J157="","",IF('5.手当・賞与配分の設計'!$O$4=1,ROUNDUP(($J157+$L157)*$U$4*$T$3,-1),ROUNDUP($J157*$U$4*$T$3,-1)))</f>
        <v>781280</v>
      </c>
      <c r="U157" s="186">
        <f>IF($J157="","",IF('5.手当・賞与配分の設計'!$O$4=1,ROUNDUP(($J157+$L157)*$U$4*$U$3,-1),ROUNDUP($J157*$U$4*$U$3,-1)))</f>
        <v>710250</v>
      </c>
      <c r="V157" s="186">
        <f>IF($J157="","",IF('5.手当・賞与配分の設計'!$O$4=1,ROUNDUP(($J157+$L157)*$U$4*$V$3,-1),ROUNDUP($J157*$U$4*$V$3,-1)))</f>
        <v>639230</v>
      </c>
      <c r="W157" s="203">
        <f>IF($J157="","",IF('5.手当・賞与配分の設計'!$O$4=1,ROUNDUP(($J157+$L157)*$U$4*$W$3,-1),ROUNDUP($J157*$U$4*$W$3,-1)))</f>
        <v>568200</v>
      </c>
      <c r="X157" s="128">
        <f t="shared" si="61"/>
        <v>5170620</v>
      </c>
      <c r="Y157" s="88">
        <f t="shared" si="52"/>
        <v>5099600</v>
      </c>
      <c r="Z157" s="88">
        <f t="shared" si="53"/>
        <v>5028570</v>
      </c>
      <c r="AA157" s="88">
        <f t="shared" si="54"/>
        <v>4957550</v>
      </c>
      <c r="AB157" s="201">
        <f t="shared" si="55"/>
        <v>4886520</v>
      </c>
    </row>
    <row r="158" spans="5:28" ht="18" customHeight="1">
      <c r="E158" s="193" t="str">
        <f t="shared" si="56"/>
        <v>J-4</v>
      </c>
      <c r="F158" s="124">
        <f t="shared" si="47"/>
        <v>12</v>
      </c>
      <c r="G158" s="124">
        <f t="shared" si="48"/>
        <v>12</v>
      </c>
      <c r="H158" s="124" t="str">
        <f t="shared" si="49"/>
        <v>J-4-12</v>
      </c>
      <c r="I158" s="179">
        <v>32</v>
      </c>
      <c r="J158" s="150">
        <f>IF($E158="","",INDEX('3.サラリースケール'!$R$5:$BH$38,MATCH('7.グレード別年俸表の作成'!$E158,'3.サラリースケール'!$R$5:$R$38,0),MATCH('7.グレード別年俸表の作成'!$I158,'3.サラリースケール'!$R$5:$BH$5,0)))</f>
        <v>290400</v>
      </c>
      <c r="K158" s="194">
        <f t="shared" si="50"/>
        <v>6300</v>
      </c>
      <c r="L158" s="195">
        <f>IF($J158="","",VLOOKUP($E158,'6.モデル年俸表の作成'!$C$6:$F$48,4,0))</f>
        <v>0</v>
      </c>
      <c r="M158" s="196">
        <f t="shared" si="57"/>
        <v>0.1</v>
      </c>
      <c r="N158" s="197">
        <f t="shared" si="58"/>
        <v>29040</v>
      </c>
      <c r="O158" s="219">
        <f t="shared" si="51"/>
        <v>13</v>
      </c>
      <c r="P158" s="198">
        <f t="shared" si="59"/>
        <v>319440</v>
      </c>
      <c r="Q158" s="195">
        <f t="shared" si="60"/>
        <v>3833280</v>
      </c>
      <c r="R158" s="187">
        <f>IF($J158="","",IF('5.手当・賞与配分の設計'!$O$4=1,ROUNDUP((J158+$L158)*$R$5,-1),ROUNDUP(J158*$R$5,-1)))</f>
        <v>580800</v>
      </c>
      <c r="S158" s="202">
        <f>IF($J158="","",IF('5.手当・賞与配分の設計'!$O$4=1,ROUNDUP(($J158+$L158)*$U$4*$S$3,-1),ROUNDUP($J158*$U$4*$S$3,-1)))</f>
        <v>871200</v>
      </c>
      <c r="T158" s="186">
        <f>IF($J158="","",IF('5.手当・賞与配分の設計'!$O$4=1,ROUNDUP(($J158+$L158)*$U$4*$T$3,-1),ROUNDUP($J158*$U$4*$T$3,-1)))</f>
        <v>798600</v>
      </c>
      <c r="U158" s="186">
        <f>IF($J158="","",IF('5.手当・賞与配分の設計'!$O$4=1,ROUNDUP(($J158+$L158)*$U$4*$U$3,-1),ROUNDUP($J158*$U$4*$U$3,-1)))</f>
        <v>726000</v>
      </c>
      <c r="V158" s="186">
        <f>IF($J158="","",IF('5.手当・賞与配分の設計'!$O$4=1,ROUNDUP(($J158+$L158)*$U$4*$V$3,-1),ROUNDUP($J158*$U$4*$V$3,-1)))</f>
        <v>653400</v>
      </c>
      <c r="W158" s="203">
        <f>IF($J158="","",IF('5.手当・賞与配分の設計'!$O$4=1,ROUNDUP(($J158+$L158)*$U$4*$W$3,-1),ROUNDUP($J158*$U$4*$W$3,-1)))</f>
        <v>580800</v>
      </c>
      <c r="X158" s="128">
        <f t="shared" si="61"/>
        <v>5285280</v>
      </c>
      <c r="Y158" s="88">
        <f t="shared" si="52"/>
        <v>5212680</v>
      </c>
      <c r="Z158" s="88">
        <f t="shared" si="53"/>
        <v>5140080</v>
      </c>
      <c r="AA158" s="88">
        <f t="shared" si="54"/>
        <v>5067480</v>
      </c>
      <c r="AB158" s="201">
        <f t="shared" si="55"/>
        <v>4994880</v>
      </c>
    </row>
    <row r="159" spans="5:28" ht="18" customHeight="1">
      <c r="E159" s="193" t="str">
        <f t="shared" si="56"/>
        <v>J-4</v>
      </c>
      <c r="F159" s="124">
        <f t="shared" si="47"/>
        <v>13</v>
      </c>
      <c r="G159" s="124">
        <f t="shared" si="48"/>
        <v>13</v>
      </c>
      <c r="H159" s="124" t="str">
        <f t="shared" si="49"/>
        <v>J-4-13</v>
      </c>
      <c r="I159" s="179">
        <v>33</v>
      </c>
      <c r="J159" s="150">
        <f>IF($E159="","",INDEX('3.サラリースケール'!$R$5:$BH$38,MATCH('7.グレード別年俸表の作成'!$E159,'3.サラリースケール'!$R$5:$R$38,0),MATCH('7.グレード別年俸表の作成'!$I159,'3.サラリースケール'!$R$5:$BH$5,0)))</f>
        <v>296700</v>
      </c>
      <c r="K159" s="194">
        <f t="shared" si="50"/>
        <v>6300</v>
      </c>
      <c r="L159" s="195">
        <f>IF($J159="","",VLOOKUP($E159,'6.モデル年俸表の作成'!$C$6:$F$48,4,0))</f>
        <v>0</v>
      </c>
      <c r="M159" s="196">
        <f t="shared" si="57"/>
        <v>0.1</v>
      </c>
      <c r="N159" s="197">
        <f t="shared" si="58"/>
        <v>29670</v>
      </c>
      <c r="O159" s="219">
        <f t="shared" si="51"/>
        <v>13</v>
      </c>
      <c r="P159" s="198">
        <f t="shared" si="59"/>
        <v>326370</v>
      </c>
      <c r="Q159" s="195">
        <f t="shared" si="60"/>
        <v>3916440</v>
      </c>
      <c r="R159" s="187">
        <f>IF($J159="","",IF('5.手当・賞与配分の設計'!$O$4=1,ROUNDUP((J159+$L159)*$R$5,-1),ROUNDUP(J159*$R$5,-1)))</f>
        <v>593400</v>
      </c>
      <c r="S159" s="202">
        <f>IF($J159="","",IF('5.手当・賞与配分の設計'!$O$4=1,ROUNDUP(($J159+$L159)*$U$4*$S$3,-1),ROUNDUP($J159*$U$4*$S$3,-1)))</f>
        <v>890100</v>
      </c>
      <c r="T159" s="186">
        <f>IF($J159="","",IF('5.手当・賞与配分の設計'!$O$4=1,ROUNDUP(($J159+$L159)*$U$4*$T$3,-1),ROUNDUP($J159*$U$4*$T$3,-1)))</f>
        <v>815930</v>
      </c>
      <c r="U159" s="186">
        <f>IF($J159="","",IF('5.手当・賞与配分の設計'!$O$4=1,ROUNDUP(($J159+$L159)*$U$4*$U$3,-1),ROUNDUP($J159*$U$4*$U$3,-1)))</f>
        <v>741750</v>
      </c>
      <c r="V159" s="186">
        <f>IF($J159="","",IF('5.手当・賞与配分の設計'!$O$4=1,ROUNDUP(($J159+$L159)*$U$4*$V$3,-1),ROUNDUP($J159*$U$4*$V$3,-1)))</f>
        <v>667580</v>
      </c>
      <c r="W159" s="203">
        <f>IF($J159="","",IF('5.手当・賞与配分の設計'!$O$4=1,ROUNDUP(($J159+$L159)*$U$4*$W$3,-1),ROUNDUP($J159*$U$4*$W$3,-1)))</f>
        <v>593400</v>
      </c>
      <c r="X159" s="128">
        <f t="shared" si="61"/>
        <v>5399940</v>
      </c>
      <c r="Y159" s="88">
        <f t="shared" si="52"/>
        <v>5325770</v>
      </c>
      <c r="Z159" s="88">
        <f t="shared" si="53"/>
        <v>5251590</v>
      </c>
      <c r="AA159" s="88">
        <f t="shared" si="54"/>
        <v>5177420</v>
      </c>
      <c r="AB159" s="201">
        <f t="shared" si="55"/>
        <v>5103240</v>
      </c>
    </row>
    <row r="160" spans="5:28" ht="18" customHeight="1">
      <c r="E160" s="193" t="str">
        <f t="shared" si="56"/>
        <v>J-4</v>
      </c>
      <c r="F160" s="124">
        <f t="shared" si="47"/>
        <v>14</v>
      </c>
      <c r="G160" s="124">
        <f t="shared" si="48"/>
        <v>14</v>
      </c>
      <c r="H160" s="124" t="str">
        <f t="shared" si="49"/>
        <v>J-4-14</v>
      </c>
      <c r="I160" s="179">
        <v>34</v>
      </c>
      <c r="J160" s="150">
        <f>IF($E160="","",INDEX('3.サラリースケール'!$R$5:$BH$38,MATCH('7.グレード別年俸表の作成'!$E160,'3.サラリースケール'!$R$5:$R$38,0),MATCH('7.グレード別年俸表の作成'!$I160,'3.サラリースケール'!$R$5:$BH$5,0)))</f>
        <v>303000</v>
      </c>
      <c r="K160" s="194">
        <f t="shared" si="50"/>
        <v>6300</v>
      </c>
      <c r="L160" s="195">
        <f>IF($J160="","",VLOOKUP($E160,'6.モデル年俸表の作成'!$C$6:$F$48,4,0))</f>
        <v>0</v>
      </c>
      <c r="M160" s="196">
        <f t="shared" si="57"/>
        <v>0.1</v>
      </c>
      <c r="N160" s="197">
        <f t="shared" si="58"/>
        <v>30300</v>
      </c>
      <c r="O160" s="219">
        <f t="shared" si="51"/>
        <v>13</v>
      </c>
      <c r="P160" s="198">
        <f t="shared" si="59"/>
        <v>333300</v>
      </c>
      <c r="Q160" s="195">
        <f t="shared" si="60"/>
        <v>3999600</v>
      </c>
      <c r="R160" s="187">
        <f>IF($J160="","",IF('5.手当・賞与配分の設計'!$O$4=1,ROUNDUP((J160+$L160)*$R$5,-1),ROUNDUP(J160*$R$5,-1)))</f>
        <v>606000</v>
      </c>
      <c r="S160" s="202">
        <f>IF($J160="","",IF('5.手当・賞与配分の設計'!$O$4=1,ROUNDUP(($J160+$L160)*$U$4*$S$3,-1),ROUNDUP($J160*$U$4*$S$3,-1)))</f>
        <v>909000</v>
      </c>
      <c r="T160" s="186">
        <f>IF($J160="","",IF('5.手当・賞与配分の設計'!$O$4=1,ROUNDUP(($J160+$L160)*$U$4*$T$3,-1),ROUNDUP($J160*$U$4*$T$3,-1)))</f>
        <v>833250</v>
      </c>
      <c r="U160" s="186">
        <f>IF($J160="","",IF('5.手当・賞与配分の設計'!$O$4=1,ROUNDUP(($J160+$L160)*$U$4*$U$3,-1),ROUNDUP($J160*$U$4*$U$3,-1)))</f>
        <v>757500</v>
      </c>
      <c r="V160" s="186">
        <f>IF($J160="","",IF('5.手当・賞与配分の設計'!$O$4=1,ROUNDUP(($J160+$L160)*$U$4*$V$3,-1),ROUNDUP($J160*$U$4*$V$3,-1)))</f>
        <v>681750</v>
      </c>
      <c r="W160" s="203">
        <f>IF($J160="","",IF('5.手当・賞与配分の設計'!$O$4=1,ROUNDUP(($J160+$L160)*$U$4*$W$3,-1),ROUNDUP($J160*$U$4*$W$3,-1)))</f>
        <v>606000</v>
      </c>
      <c r="X160" s="128">
        <f t="shared" si="61"/>
        <v>5514600</v>
      </c>
      <c r="Y160" s="88">
        <f t="shared" si="52"/>
        <v>5438850</v>
      </c>
      <c r="Z160" s="88">
        <f t="shared" si="53"/>
        <v>5363100</v>
      </c>
      <c r="AA160" s="88">
        <f t="shared" si="54"/>
        <v>5287350</v>
      </c>
      <c r="AB160" s="201">
        <f t="shared" si="55"/>
        <v>5211600</v>
      </c>
    </row>
    <row r="161" spans="5:28" ht="18" customHeight="1">
      <c r="E161" s="193" t="str">
        <f t="shared" si="56"/>
        <v>J-4</v>
      </c>
      <c r="F161" s="124">
        <f t="shared" si="47"/>
        <v>15</v>
      </c>
      <c r="G161" s="124">
        <f t="shared" si="48"/>
        <v>15</v>
      </c>
      <c r="H161" s="124" t="str">
        <f t="shared" si="49"/>
        <v>J-4-15</v>
      </c>
      <c r="I161" s="179">
        <v>35</v>
      </c>
      <c r="J161" s="150">
        <f>IF($E161="","",INDEX('3.サラリースケール'!$R$5:$BH$38,MATCH('7.グレード別年俸表の作成'!$E161,'3.サラリースケール'!$R$5:$R$38,0),MATCH('7.グレード別年俸表の作成'!$I161,'3.サラリースケール'!$R$5:$BH$5,0)))</f>
        <v>309300</v>
      </c>
      <c r="K161" s="194">
        <f t="shared" si="50"/>
        <v>6300</v>
      </c>
      <c r="L161" s="195">
        <f>IF($J161="","",VLOOKUP($E161,'6.モデル年俸表の作成'!$C$6:$F$48,4,0))</f>
        <v>0</v>
      </c>
      <c r="M161" s="196">
        <f t="shared" si="57"/>
        <v>0.1</v>
      </c>
      <c r="N161" s="197">
        <f t="shared" si="58"/>
        <v>30930</v>
      </c>
      <c r="O161" s="219">
        <f t="shared" si="51"/>
        <v>13</v>
      </c>
      <c r="P161" s="198">
        <f t="shared" si="59"/>
        <v>340230</v>
      </c>
      <c r="Q161" s="195">
        <f t="shared" si="60"/>
        <v>4082760</v>
      </c>
      <c r="R161" s="187">
        <f>IF($J161="","",IF('5.手当・賞与配分の設計'!$O$4=1,ROUNDUP((J161+$L161)*$R$5,-1),ROUNDUP(J161*$R$5,-1)))</f>
        <v>618600</v>
      </c>
      <c r="S161" s="202">
        <f>IF($J161="","",IF('5.手当・賞与配分の設計'!$O$4=1,ROUNDUP(($J161+$L161)*$U$4*$S$3,-1),ROUNDUP($J161*$U$4*$S$3,-1)))</f>
        <v>927900</v>
      </c>
      <c r="T161" s="186">
        <f>IF($J161="","",IF('5.手当・賞与配分の設計'!$O$4=1,ROUNDUP(($J161+$L161)*$U$4*$T$3,-1),ROUNDUP($J161*$U$4*$T$3,-1)))</f>
        <v>850580</v>
      </c>
      <c r="U161" s="186">
        <f>IF($J161="","",IF('5.手当・賞与配分の設計'!$O$4=1,ROUNDUP(($J161+$L161)*$U$4*$U$3,-1),ROUNDUP($J161*$U$4*$U$3,-1)))</f>
        <v>773250</v>
      </c>
      <c r="V161" s="186">
        <f>IF($J161="","",IF('5.手当・賞与配分の設計'!$O$4=1,ROUNDUP(($J161+$L161)*$U$4*$V$3,-1),ROUNDUP($J161*$U$4*$V$3,-1)))</f>
        <v>695930</v>
      </c>
      <c r="W161" s="203">
        <f>IF($J161="","",IF('5.手当・賞与配分の設計'!$O$4=1,ROUNDUP(($J161+$L161)*$U$4*$W$3,-1),ROUNDUP($J161*$U$4*$W$3,-1)))</f>
        <v>618600</v>
      </c>
      <c r="X161" s="128">
        <f t="shared" si="61"/>
        <v>5629260</v>
      </c>
      <c r="Y161" s="88">
        <f t="shared" si="52"/>
        <v>5551940</v>
      </c>
      <c r="Z161" s="88">
        <f t="shared" si="53"/>
        <v>5474610</v>
      </c>
      <c r="AA161" s="88">
        <f t="shared" si="54"/>
        <v>5397290</v>
      </c>
      <c r="AB161" s="201">
        <f t="shared" si="55"/>
        <v>5319960</v>
      </c>
    </row>
    <row r="162" spans="5:28" ht="18" customHeight="1">
      <c r="E162" s="193" t="str">
        <f t="shared" si="56"/>
        <v>J-4</v>
      </c>
      <c r="F162" s="124">
        <f t="shared" si="47"/>
        <v>16</v>
      </c>
      <c r="G162" s="124">
        <f t="shared" si="48"/>
        <v>16</v>
      </c>
      <c r="H162" s="124" t="str">
        <f t="shared" si="49"/>
        <v>J-4-16</v>
      </c>
      <c r="I162" s="179">
        <v>36</v>
      </c>
      <c r="J162" s="150">
        <f>IF($E162="","",INDEX('3.サラリースケール'!$R$5:$BH$38,MATCH('7.グレード別年俸表の作成'!$E162,'3.サラリースケール'!$R$5:$R$38,0),MATCH('7.グレード別年俸表の作成'!$I162,'3.サラリースケール'!$R$5:$BH$5,0)))</f>
        <v>315600</v>
      </c>
      <c r="K162" s="194">
        <f t="shared" si="50"/>
        <v>6300</v>
      </c>
      <c r="L162" s="195">
        <f>IF($J162="","",VLOOKUP($E162,'6.モデル年俸表の作成'!$C$6:$F$48,4,0))</f>
        <v>0</v>
      </c>
      <c r="M162" s="196">
        <f t="shared" si="57"/>
        <v>0.1</v>
      </c>
      <c r="N162" s="197">
        <f t="shared" si="58"/>
        <v>31560</v>
      </c>
      <c r="O162" s="219">
        <f t="shared" si="51"/>
        <v>13</v>
      </c>
      <c r="P162" s="198">
        <f t="shared" si="59"/>
        <v>347160</v>
      </c>
      <c r="Q162" s="195">
        <f t="shared" si="60"/>
        <v>4165920</v>
      </c>
      <c r="R162" s="187">
        <f>IF($J162="","",IF('5.手当・賞与配分の設計'!$O$4=1,ROUNDUP((J162+$L162)*$R$5,-1),ROUNDUP(J162*$R$5,-1)))</f>
        <v>631200</v>
      </c>
      <c r="S162" s="202">
        <f>IF($J162="","",IF('5.手当・賞与配分の設計'!$O$4=1,ROUNDUP(($J162+$L162)*$U$4*$S$3,-1),ROUNDUP($J162*$U$4*$S$3,-1)))</f>
        <v>946800</v>
      </c>
      <c r="T162" s="186">
        <f>IF($J162="","",IF('5.手当・賞与配分の設計'!$O$4=1,ROUNDUP(($J162+$L162)*$U$4*$T$3,-1),ROUNDUP($J162*$U$4*$T$3,-1)))</f>
        <v>867900</v>
      </c>
      <c r="U162" s="186">
        <f>IF($J162="","",IF('5.手当・賞与配分の設計'!$O$4=1,ROUNDUP(($J162+$L162)*$U$4*$U$3,-1),ROUNDUP($J162*$U$4*$U$3,-1)))</f>
        <v>789000</v>
      </c>
      <c r="V162" s="186">
        <f>IF($J162="","",IF('5.手当・賞与配分の設計'!$O$4=1,ROUNDUP(($J162+$L162)*$U$4*$V$3,-1),ROUNDUP($J162*$U$4*$V$3,-1)))</f>
        <v>710100</v>
      </c>
      <c r="W162" s="203">
        <f>IF($J162="","",IF('5.手当・賞与配分の設計'!$O$4=1,ROUNDUP(($J162+$L162)*$U$4*$W$3,-1),ROUNDUP($J162*$U$4*$W$3,-1)))</f>
        <v>631200</v>
      </c>
      <c r="X162" s="128">
        <f t="shared" si="61"/>
        <v>5743920</v>
      </c>
      <c r="Y162" s="88">
        <f t="shared" si="52"/>
        <v>5665020</v>
      </c>
      <c r="Z162" s="88">
        <f t="shared" si="53"/>
        <v>5586120</v>
      </c>
      <c r="AA162" s="88">
        <f t="shared" si="54"/>
        <v>5507220</v>
      </c>
      <c r="AB162" s="201">
        <f t="shared" si="55"/>
        <v>5428320</v>
      </c>
    </row>
    <row r="163" spans="5:28" ht="18" customHeight="1">
      <c r="E163" s="193" t="str">
        <f t="shared" si="56"/>
        <v>J-4</v>
      </c>
      <c r="F163" s="124">
        <f t="shared" si="47"/>
        <v>17</v>
      </c>
      <c r="G163" s="124">
        <f t="shared" si="48"/>
        <v>17</v>
      </c>
      <c r="H163" s="124" t="str">
        <f t="shared" si="49"/>
        <v>J-4-17</v>
      </c>
      <c r="I163" s="179">
        <v>37</v>
      </c>
      <c r="J163" s="150">
        <f>IF($E163="","",INDEX('3.サラリースケール'!$R$5:$BH$38,MATCH('7.グレード別年俸表の作成'!$E163,'3.サラリースケール'!$R$5:$R$38,0),MATCH('7.グレード別年俸表の作成'!$I163,'3.サラリースケール'!$R$5:$BH$5,0)))</f>
        <v>318750</v>
      </c>
      <c r="K163" s="194">
        <f t="shared" si="50"/>
        <v>3150</v>
      </c>
      <c r="L163" s="195">
        <f>IF($J163="","",VLOOKUP($E163,'6.モデル年俸表の作成'!$C$6:$F$48,4,0))</f>
        <v>0</v>
      </c>
      <c r="M163" s="196">
        <f t="shared" si="57"/>
        <v>0.1</v>
      </c>
      <c r="N163" s="197">
        <f t="shared" si="58"/>
        <v>31880</v>
      </c>
      <c r="O163" s="219">
        <f t="shared" si="51"/>
        <v>13</v>
      </c>
      <c r="P163" s="198">
        <f t="shared" si="59"/>
        <v>350630</v>
      </c>
      <c r="Q163" s="195">
        <f t="shared" si="60"/>
        <v>4207560</v>
      </c>
      <c r="R163" s="187">
        <f>IF($J163="","",IF('5.手当・賞与配分の設計'!$O$4=1,ROUNDUP((J163+$L163)*$R$5,-1),ROUNDUP(J163*$R$5,-1)))</f>
        <v>637500</v>
      </c>
      <c r="S163" s="202">
        <f>IF($J163="","",IF('5.手当・賞与配分の設計'!$O$4=1,ROUNDUP(($J163+$L163)*$U$4*$S$3,-1),ROUNDUP($J163*$U$4*$S$3,-1)))</f>
        <v>956250</v>
      </c>
      <c r="T163" s="186">
        <f>IF($J163="","",IF('5.手当・賞与配分の設計'!$O$4=1,ROUNDUP(($J163+$L163)*$U$4*$T$3,-1),ROUNDUP($J163*$U$4*$T$3,-1)))</f>
        <v>876570</v>
      </c>
      <c r="U163" s="186">
        <f>IF($J163="","",IF('5.手当・賞与配分の設計'!$O$4=1,ROUNDUP(($J163+$L163)*$U$4*$U$3,-1),ROUNDUP($J163*$U$4*$U$3,-1)))</f>
        <v>796880</v>
      </c>
      <c r="V163" s="186">
        <f>IF($J163="","",IF('5.手当・賞与配分の設計'!$O$4=1,ROUNDUP(($J163+$L163)*$U$4*$V$3,-1),ROUNDUP($J163*$U$4*$V$3,-1)))</f>
        <v>717190</v>
      </c>
      <c r="W163" s="203">
        <f>IF($J163="","",IF('5.手当・賞与配分の設計'!$O$4=1,ROUNDUP(($J163+$L163)*$U$4*$W$3,-1),ROUNDUP($J163*$U$4*$W$3,-1)))</f>
        <v>637500</v>
      </c>
      <c r="X163" s="128">
        <f t="shared" si="61"/>
        <v>5801310</v>
      </c>
      <c r="Y163" s="88">
        <f t="shared" si="52"/>
        <v>5721630</v>
      </c>
      <c r="Z163" s="88">
        <f t="shared" si="53"/>
        <v>5641940</v>
      </c>
      <c r="AA163" s="88">
        <f t="shared" si="54"/>
        <v>5562250</v>
      </c>
      <c r="AB163" s="201">
        <f t="shared" si="55"/>
        <v>5482560</v>
      </c>
    </row>
    <row r="164" spans="5:28" ht="18" customHeight="1">
      <c r="E164" s="193" t="str">
        <f t="shared" si="56"/>
        <v>J-4</v>
      </c>
      <c r="F164" s="124">
        <f t="shared" si="47"/>
        <v>18</v>
      </c>
      <c r="G164" s="124">
        <f t="shared" si="48"/>
        <v>18</v>
      </c>
      <c r="H164" s="124" t="str">
        <f t="shared" si="49"/>
        <v>J-4-18</v>
      </c>
      <c r="I164" s="179">
        <v>38</v>
      </c>
      <c r="J164" s="150">
        <f>IF($E164="","",INDEX('3.サラリースケール'!$R$5:$BH$38,MATCH('7.グレード別年俸表の作成'!$E164,'3.サラリースケール'!$R$5:$R$38,0),MATCH('7.グレード別年俸表の作成'!$I164,'3.サラリースケール'!$R$5:$BH$5,0)))</f>
        <v>321900</v>
      </c>
      <c r="K164" s="194">
        <f t="shared" si="50"/>
        <v>3150</v>
      </c>
      <c r="L164" s="195">
        <f>IF($J164="","",VLOOKUP($E164,'6.モデル年俸表の作成'!$C$6:$F$48,4,0))</f>
        <v>0</v>
      </c>
      <c r="M164" s="196">
        <f t="shared" si="57"/>
        <v>0.1</v>
      </c>
      <c r="N164" s="197">
        <f t="shared" si="58"/>
        <v>32190</v>
      </c>
      <c r="O164" s="219">
        <f t="shared" si="51"/>
        <v>13</v>
      </c>
      <c r="P164" s="198">
        <f t="shared" si="59"/>
        <v>354090</v>
      </c>
      <c r="Q164" s="195">
        <f t="shared" si="60"/>
        <v>4249080</v>
      </c>
      <c r="R164" s="187">
        <f>IF($J164="","",IF('5.手当・賞与配分の設計'!$O$4=1,ROUNDUP((J164+$L164)*$R$5,-1),ROUNDUP(J164*$R$5,-1)))</f>
        <v>643800</v>
      </c>
      <c r="S164" s="202">
        <f>IF($J164="","",IF('5.手当・賞与配分の設計'!$O$4=1,ROUNDUP(($J164+$L164)*$U$4*$S$3,-1),ROUNDUP($J164*$U$4*$S$3,-1)))</f>
        <v>965700</v>
      </c>
      <c r="T164" s="186">
        <f>IF($J164="","",IF('5.手当・賞与配分の設計'!$O$4=1,ROUNDUP(($J164+$L164)*$U$4*$T$3,-1),ROUNDUP($J164*$U$4*$T$3,-1)))</f>
        <v>885230</v>
      </c>
      <c r="U164" s="186">
        <f>IF($J164="","",IF('5.手当・賞与配分の設計'!$O$4=1,ROUNDUP(($J164+$L164)*$U$4*$U$3,-1),ROUNDUP($J164*$U$4*$U$3,-1)))</f>
        <v>804750</v>
      </c>
      <c r="V164" s="186">
        <f>IF($J164="","",IF('5.手当・賞与配分の設計'!$O$4=1,ROUNDUP(($J164+$L164)*$U$4*$V$3,-1),ROUNDUP($J164*$U$4*$V$3,-1)))</f>
        <v>724280</v>
      </c>
      <c r="W164" s="203">
        <f>IF($J164="","",IF('5.手当・賞与配分の設計'!$O$4=1,ROUNDUP(($J164+$L164)*$U$4*$W$3,-1),ROUNDUP($J164*$U$4*$W$3,-1)))</f>
        <v>643800</v>
      </c>
      <c r="X164" s="128">
        <f t="shared" si="61"/>
        <v>5858580</v>
      </c>
      <c r="Y164" s="88">
        <f t="shared" si="52"/>
        <v>5778110</v>
      </c>
      <c r="Z164" s="88">
        <f t="shared" si="53"/>
        <v>5697630</v>
      </c>
      <c r="AA164" s="88">
        <f t="shared" si="54"/>
        <v>5617160</v>
      </c>
      <c r="AB164" s="201">
        <f t="shared" si="55"/>
        <v>5536680</v>
      </c>
    </row>
    <row r="165" spans="5:28" ht="18" customHeight="1">
      <c r="E165" s="193" t="str">
        <f t="shared" si="56"/>
        <v>J-4</v>
      </c>
      <c r="F165" s="124">
        <f t="shared" si="47"/>
        <v>19</v>
      </c>
      <c r="G165" s="124">
        <f t="shared" si="48"/>
        <v>19</v>
      </c>
      <c r="H165" s="124" t="str">
        <f t="shared" si="49"/>
        <v>J-4-19</v>
      </c>
      <c r="I165" s="179">
        <v>39</v>
      </c>
      <c r="J165" s="150">
        <f>IF($E165="","",INDEX('3.サラリースケール'!$R$5:$BH$38,MATCH('7.グレード別年俸表の作成'!$E165,'3.サラリースケール'!$R$5:$R$38,0),MATCH('7.グレード別年俸表の作成'!$I165,'3.サラリースケール'!$R$5:$BH$5,0)))</f>
        <v>325050</v>
      </c>
      <c r="K165" s="194">
        <f t="shared" si="50"/>
        <v>3150</v>
      </c>
      <c r="L165" s="195">
        <f>IF($J165="","",VLOOKUP($E165,'6.モデル年俸表の作成'!$C$6:$F$48,4,0))</f>
        <v>0</v>
      </c>
      <c r="M165" s="196">
        <f t="shared" si="57"/>
        <v>0.1</v>
      </c>
      <c r="N165" s="197">
        <f t="shared" si="58"/>
        <v>32510</v>
      </c>
      <c r="O165" s="219">
        <f t="shared" si="51"/>
        <v>13</v>
      </c>
      <c r="P165" s="198">
        <f t="shared" si="59"/>
        <v>357560</v>
      </c>
      <c r="Q165" s="195">
        <f t="shared" si="60"/>
        <v>4290720</v>
      </c>
      <c r="R165" s="187">
        <f>IF($J165="","",IF('5.手当・賞与配分の設計'!$O$4=1,ROUNDUP((J165+$L165)*$R$5,-1),ROUNDUP(J165*$R$5,-1)))</f>
        <v>650100</v>
      </c>
      <c r="S165" s="202">
        <f>IF($J165="","",IF('5.手当・賞与配分の設計'!$O$4=1,ROUNDUP(($J165+$L165)*$U$4*$S$3,-1),ROUNDUP($J165*$U$4*$S$3,-1)))</f>
        <v>975150</v>
      </c>
      <c r="T165" s="186">
        <f>IF($J165="","",IF('5.手当・賞与配分の設計'!$O$4=1,ROUNDUP(($J165+$L165)*$U$4*$T$3,-1),ROUNDUP($J165*$U$4*$T$3,-1)))</f>
        <v>893890</v>
      </c>
      <c r="U165" s="186">
        <f>IF($J165="","",IF('5.手当・賞与配分の設計'!$O$4=1,ROUNDUP(($J165+$L165)*$U$4*$U$3,-1),ROUNDUP($J165*$U$4*$U$3,-1)))</f>
        <v>812630</v>
      </c>
      <c r="V165" s="186">
        <f>IF($J165="","",IF('5.手当・賞与配分の設計'!$O$4=1,ROUNDUP(($J165+$L165)*$U$4*$V$3,-1),ROUNDUP($J165*$U$4*$V$3,-1)))</f>
        <v>731370</v>
      </c>
      <c r="W165" s="203">
        <f>IF($J165="","",IF('5.手当・賞与配分の設計'!$O$4=1,ROUNDUP(($J165+$L165)*$U$4*$W$3,-1),ROUNDUP($J165*$U$4*$W$3,-1)))</f>
        <v>650100</v>
      </c>
      <c r="X165" s="128">
        <f t="shared" si="61"/>
        <v>5915970</v>
      </c>
      <c r="Y165" s="88">
        <f t="shared" si="52"/>
        <v>5834710</v>
      </c>
      <c r="Z165" s="88">
        <f t="shared" si="53"/>
        <v>5753450</v>
      </c>
      <c r="AA165" s="88">
        <f t="shared" si="54"/>
        <v>5672190</v>
      </c>
      <c r="AB165" s="201">
        <f t="shared" si="55"/>
        <v>5590920</v>
      </c>
    </row>
    <row r="166" spans="5:28" ht="18" customHeight="1">
      <c r="E166" s="193" t="str">
        <f t="shared" si="56"/>
        <v>J-4</v>
      </c>
      <c r="F166" s="124">
        <f t="shared" si="47"/>
        <v>20</v>
      </c>
      <c r="G166" s="124">
        <f t="shared" si="48"/>
        <v>20</v>
      </c>
      <c r="H166" s="124" t="str">
        <f t="shared" si="49"/>
        <v>J-4-20</v>
      </c>
      <c r="I166" s="179">
        <v>40</v>
      </c>
      <c r="J166" s="150">
        <f>IF($E166="","",INDEX('3.サラリースケール'!$R$5:$BH$38,MATCH('7.グレード別年俸表の作成'!$E166,'3.サラリースケール'!$R$5:$R$38,0),MATCH('7.グレード別年俸表の作成'!$I166,'3.サラリースケール'!$R$5:$BH$5,0)))</f>
        <v>328200</v>
      </c>
      <c r="K166" s="194">
        <f t="shared" si="50"/>
        <v>3150</v>
      </c>
      <c r="L166" s="195">
        <f>IF($J166="","",VLOOKUP($E166,'6.モデル年俸表の作成'!$C$6:$F$48,4,0))</f>
        <v>0</v>
      </c>
      <c r="M166" s="196">
        <f t="shared" si="57"/>
        <v>0.1</v>
      </c>
      <c r="N166" s="197">
        <f t="shared" si="58"/>
        <v>32820</v>
      </c>
      <c r="O166" s="219">
        <f t="shared" si="51"/>
        <v>13</v>
      </c>
      <c r="P166" s="198">
        <f t="shared" si="59"/>
        <v>361020</v>
      </c>
      <c r="Q166" s="195">
        <f t="shared" si="60"/>
        <v>4332240</v>
      </c>
      <c r="R166" s="187">
        <f>IF($J166="","",IF('5.手当・賞与配分の設計'!$O$4=1,ROUNDUP((J166+$L166)*$R$5,-1),ROUNDUP(J166*$R$5,-1)))</f>
        <v>656400</v>
      </c>
      <c r="S166" s="202">
        <f>IF($J166="","",IF('5.手当・賞与配分の設計'!$O$4=1,ROUNDUP(($J166+$L166)*$U$4*$S$3,-1),ROUNDUP($J166*$U$4*$S$3,-1)))</f>
        <v>984600</v>
      </c>
      <c r="T166" s="186">
        <f>IF($J166="","",IF('5.手当・賞与配分の設計'!$O$4=1,ROUNDUP(($J166+$L166)*$U$4*$T$3,-1),ROUNDUP($J166*$U$4*$T$3,-1)))</f>
        <v>902550</v>
      </c>
      <c r="U166" s="186">
        <f>IF($J166="","",IF('5.手当・賞与配分の設計'!$O$4=1,ROUNDUP(($J166+$L166)*$U$4*$U$3,-1),ROUNDUP($J166*$U$4*$U$3,-1)))</f>
        <v>820500</v>
      </c>
      <c r="V166" s="186">
        <f>IF($J166="","",IF('5.手当・賞与配分の設計'!$O$4=1,ROUNDUP(($J166+$L166)*$U$4*$V$3,-1),ROUNDUP($J166*$U$4*$V$3,-1)))</f>
        <v>738450</v>
      </c>
      <c r="W166" s="203">
        <f>IF($J166="","",IF('5.手当・賞与配分の設計'!$O$4=1,ROUNDUP(($J166+$L166)*$U$4*$W$3,-1),ROUNDUP($J166*$U$4*$W$3,-1)))</f>
        <v>656400</v>
      </c>
      <c r="X166" s="128">
        <f t="shared" si="61"/>
        <v>5973240</v>
      </c>
      <c r="Y166" s="88">
        <f t="shared" si="52"/>
        <v>5891190</v>
      </c>
      <c r="Z166" s="88">
        <f t="shared" si="53"/>
        <v>5809140</v>
      </c>
      <c r="AA166" s="88">
        <f t="shared" si="54"/>
        <v>5727090</v>
      </c>
      <c r="AB166" s="201">
        <f t="shared" si="55"/>
        <v>5645040</v>
      </c>
    </row>
    <row r="167" spans="5:28" ht="18" customHeight="1">
      <c r="E167" s="193" t="str">
        <f t="shared" si="56"/>
        <v>J-4</v>
      </c>
      <c r="F167" s="124">
        <f t="shared" si="47"/>
        <v>21</v>
      </c>
      <c r="G167" s="124">
        <f t="shared" si="48"/>
        <v>21</v>
      </c>
      <c r="H167" s="124" t="str">
        <f t="shared" si="49"/>
        <v>J-4-21</v>
      </c>
      <c r="I167" s="179">
        <v>41</v>
      </c>
      <c r="J167" s="150">
        <f>IF($E167="","",INDEX('3.サラリースケール'!$R$5:$BH$38,MATCH('7.グレード別年俸表の作成'!$E167,'3.サラリースケール'!$R$5:$R$38,0),MATCH('7.グレード別年俸表の作成'!$I167,'3.サラリースケール'!$R$5:$BH$5,0)))</f>
        <v>331350</v>
      </c>
      <c r="K167" s="194">
        <f t="shared" si="50"/>
        <v>3150</v>
      </c>
      <c r="L167" s="195">
        <f>IF($J167="","",VLOOKUP($E167,'6.モデル年俸表の作成'!$C$6:$F$48,4,0))</f>
        <v>0</v>
      </c>
      <c r="M167" s="196">
        <f t="shared" si="57"/>
        <v>0.1</v>
      </c>
      <c r="N167" s="197">
        <f t="shared" si="58"/>
        <v>33140</v>
      </c>
      <c r="O167" s="219">
        <f t="shared" si="51"/>
        <v>13</v>
      </c>
      <c r="P167" s="198">
        <f t="shared" si="59"/>
        <v>364490</v>
      </c>
      <c r="Q167" s="195">
        <f t="shared" si="60"/>
        <v>4373880</v>
      </c>
      <c r="R167" s="187">
        <f>IF($J167="","",IF('5.手当・賞与配分の設計'!$O$4=1,ROUNDUP((J167+$L167)*$R$5,-1),ROUNDUP(J167*$R$5,-1)))</f>
        <v>662700</v>
      </c>
      <c r="S167" s="202">
        <f>IF($J167="","",IF('5.手当・賞与配分の設計'!$O$4=1,ROUNDUP(($J167+$L167)*$U$4*$S$3,-1),ROUNDUP($J167*$U$4*$S$3,-1)))</f>
        <v>994050</v>
      </c>
      <c r="T167" s="186">
        <f>IF($J167="","",IF('5.手当・賞与配分の設計'!$O$4=1,ROUNDUP(($J167+$L167)*$U$4*$T$3,-1),ROUNDUP($J167*$U$4*$T$3,-1)))</f>
        <v>911220</v>
      </c>
      <c r="U167" s="186">
        <f>IF($J167="","",IF('5.手当・賞与配分の設計'!$O$4=1,ROUNDUP(($J167+$L167)*$U$4*$U$3,-1),ROUNDUP($J167*$U$4*$U$3,-1)))</f>
        <v>828380</v>
      </c>
      <c r="V167" s="186">
        <f>IF($J167="","",IF('5.手当・賞与配分の設計'!$O$4=1,ROUNDUP(($J167+$L167)*$U$4*$V$3,-1),ROUNDUP($J167*$U$4*$V$3,-1)))</f>
        <v>745540</v>
      </c>
      <c r="W167" s="203">
        <f>IF($J167="","",IF('5.手当・賞与配分の設計'!$O$4=1,ROUNDUP(($J167+$L167)*$U$4*$W$3,-1),ROUNDUP($J167*$U$4*$W$3,-1)))</f>
        <v>662700</v>
      </c>
      <c r="X167" s="128">
        <f t="shared" si="61"/>
        <v>6030630</v>
      </c>
      <c r="Y167" s="88">
        <f t="shared" si="52"/>
        <v>5947800</v>
      </c>
      <c r="Z167" s="88">
        <f t="shared" si="53"/>
        <v>5864960</v>
      </c>
      <c r="AA167" s="88">
        <f t="shared" si="54"/>
        <v>5782120</v>
      </c>
      <c r="AB167" s="201">
        <f t="shared" si="55"/>
        <v>5699280</v>
      </c>
    </row>
    <row r="168" spans="5:28" ht="18" customHeight="1">
      <c r="E168" s="193" t="str">
        <f t="shared" si="56"/>
        <v>J-4</v>
      </c>
      <c r="F168" s="124">
        <f t="shared" si="47"/>
        <v>22</v>
      </c>
      <c r="G168" s="124">
        <f t="shared" si="48"/>
        <v>22</v>
      </c>
      <c r="H168" s="124" t="str">
        <f t="shared" si="49"/>
        <v>J-4-22</v>
      </c>
      <c r="I168" s="179">
        <v>42</v>
      </c>
      <c r="J168" s="150">
        <f>IF($E168="","",INDEX('3.サラリースケール'!$R$5:$BH$38,MATCH('7.グレード別年俸表の作成'!$E168,'3.サラリースケール'!$R$5:$R$38,0),MATCH('7.グレード別年俸表の作成'!$I168,'3.サラリースケール'!$R$5:$BH$5,0)))</f>
        <v>334500</v>
      </c>
      <c r="K168" s="194">
        <f t="shared" si="50"/>
        <v>3150</v>
      </c>
      <c r="L168" s="195">
        <f>IF($J168="","",VLOOKUP($E168,'6.モデル年俸表の作成'!$C$6:$F$48,4,0))</f>
        <v>0</v>
      </c>
      <c r="M168" s="196">
        <f t="shared" si="57"/>
        <v>0.1</v>
      </c>
      <c r="N168" s="197">
        <f t="shared" si="58"/>
        <v>33450</v>
      </c>
      <c r="O168" s="219">
        <f t="shared" si="51"/>
        <v>13</v>
      </c>
      <c r="P168" s="198">
        <f t="shared" si="59"/>
        <v>367950</v>
      </c>
      <c r="Q168" s="195">
        <f t="shared" si="60"/>
        <v>4415400</v>
      </c>
      <c r="R168" s="187">
        <f>IF($J168="","",IF('5.手当・賞与配分の設計'!$O$4=1,ROUNDUP((J168+$L168)*$R$5,-1),ROUNDUP(J168*$R$5,-1)))</f>
        <v>669000</v>
      </c>
      <c r="S168" s="202">
        <f>IF($J168="","",IF('5.手当・賞与配分の設計'!$O$4=1,ROUNDUP(($J168+$L168)*$U$4*$S$3,-1),ROUNDUP($J168*$U$4*$S$3,-1)))</f>
        <v>1003500</v>
      </c>
      <c r="T168" s="186">
        <f>IF($J168="","",IF('5.手当・賞与配分の設計'!$O$4=1,ROUNDUP(($J168+$L168)*$U$4*$T$3,-1),ROUNDUP($J168*$U$4*$T$3,-1)))</f>
        <v>919880</v>
      </c>
      <c r="U168" s="186">
        <f>IF($J168="","",IF('5.手当・賞与配分の設計'!$O$4=1,ROUNDUP(($J168+$L168)*$U$4*$U$3,-1),ROUNDUP($J168*$U$4*$U$3,-1)))</f>
        <v>836250</v>
      </c>
      <c r="V168" s="186">
        <f>IF($J168="","",IF('5.手当・賞与配分の設計'!$O$4=1,ROUNDUP(($J168+$L168)*$U$4*$V$3,-1),ROUNDUP($J168*$U$4*$V$3,-1)))</f>
        <v>752630</v>
      </c>
      <c r="W168" s="203">
        <f>IF($J168="","",IF('5.手当・賞与配分の設計'!$O$4=1,ROUNDUP(($J168+$L168)*$U$4*$W$3,-1),ROUNDUP($J168*$U$4*$W$3,-1)))</f>
        <v>669000</v>
      </c>
      <c r="X168" s="128">
        <f t="shared" si="61"/>
        <v>6087900</v>
      </c>
      <c r="Y168" s="88">
        <f t="shared" si="52"/>
        <v>6004280</v>
      </c>
      <c r="Z168" s="88">
        <f t="shared" si="53"/>
        <v>5920650</v>
      </c>
      <c r="AA168" s="88">
        <f t="shared" si="54"/>
        <v>5837030</v>
      </c>
      <c r="AB168" s="201">
        <f t="shared" si="55"/>
        <v>5753400</v>
      </c>
    </row>
    <row r="169" spans="5:28" ht="18" customHeight="1">
      <c r="E169" s="193" t="str">
        <f t="shared" si="56"/>
        <v>J-4</v>
      </c>
      <c r="F169" s="204">
        <f t="shared" si="47"/>
        <v>23</v>
      </c>
      <c r="G169" s="124">
        <f t="shared" si="48"/>
        <v>23</v>
      </c>
      <c r="H169" s="124" t="str">
        <f t="shared" si="49"/>
        <v>J-4-23</v>
      </c>
      <c r="I169" s="179">
        <v>43</v>
      </c>
      <c r="J169" s="150">
        <f>IF($E169="","",INDEX('3.サラリースケール'!$R$5:$BH$38,MATCH('7.グレード別年俸表の作成'!$E169,'3.サラリースケール'!$R$5:$R$38,0),MATCH('7.グレード別年俸表の作成'!$I169,'3.サラリースケール'!$R$5:$BH$5,0)))</f>
        <v>337650</v>
      </c>
      <c r="K169" s="194">
        <f t="shared" si="50"/>
        <v>3150</v>
      </c>
      <c r="L169" s="195">
        <f>IF($J169="","",VLOOKUP($E169,'6.モデル年俸表の作成'!$C$6:$F$48,4,0))</f>
        <v>0</v>
      </c>
      <c r="M169" s="196">
        <f t="shared" si="57"/>
        <v>0.1</v>
      </c>
      <c r="N169" s="197">
        <f t="shared" si="58"/>
        <v>33770</v>
      </c>
      <c r="O169" s="219">
        <f t="shared" si="51"/>
        <v>13</v>
      </c>
      <c r="P169" s="198">
        <f t="shared" si="59"/>
        <v>371420</v>
      </c>
      <c r="Q169" s="195">
        <f t="shared" si="60"/>
        <v>4457040</v>
      </c>
      <c r="R169" s="187">
        <f>IF($J169="","",IF('5.手当・賞与配分の設計'!$O$4=1,ROUNDUP((J169+$L169)*$R$5,-1),ROUNDUP(J169*$R$5,-1)))</f>
        <v>675300</v>
      </c>
      <c r="S169" s="202">
        <f>IF($J169="","",IF('5.手当・賞与配分の設計'!$O$4=1,ROUNDUP(($J169+$L169)*$U$4*$S$3,-1),ROUNDUP($J169*$U$4*$S$3,-1)))</f>
        <v>1012950</v>
      </c>
      <c r="T169" s="186">
        <f>IF($J169="","",IF('5.手当・賞与配分の設計'!$O$4=1,ROUNDUP(($J169+$L169)*$U$4*$T$3,-1),ROUNDUP($J169*$U$4*$T$3,-1)))</f>
        <v>928540</v>
      </c>
      <c r="U169" s="186">
        <f>IF($J169="","",IF('5.手当・賞与配分の設計'!$O$4=1,ROUNDUP(($J169+$L169)*$U$4*$U$3,-1),ROUNDUP($J169*$U$4*$U$3,-1)))</f>
        <v>844130</v>
      </c>
      <c r="V169" s="186">
        <f>IF($J169="","",IF('5.手当・賞与配分の設計'!$O$4=1,ROUNDUP(($J169+$L169)*$U$4*$V$3,-1),ROUNDUP($J169*$U$4*$V$3,-1)))</f>
        <v>759720</v>
      </c>
      <c r="W169" s="203">
        <f>IF($J169="","",IF('5.手当・賞与配分の設計'!$O$4=1,ROUNDUP(($J169+$L169)*$U$4*$W$3,-1),ROUNDUP($J169*$U$4*$W$3,-1)))</f>
        <v>675300</v>
      </c>
      <c r="X169" s="128">
        <f t="shared" si="61"/>
        <v>6145290</v>
      </c>
      <c r="Y169" s="88">
        <f>IF($J169="","",$Q169+$R169+T169)</f>
        <v>6060880</v>
      </c>
      <c r="Z169" s="88">
        <f t="shared" si="53"/>
        <v>5976470</v>
      </c>
      <c r="AA169" s="88">
        <f t="shared" si="54"/>
        <v>5892060</v>
      </c>
      <c r="AB169" s="201">
        <f t="shared" si="55"/>
        <v>5807640</v>
      </c>
    </row>
    <row r="170" spans="5:28" ht="18" customHeight="1">
      <c r="E170" s="193" t="str">
        <f t="shared" si="56"/>
        <v>J-4</v>
      </c>
      <c r="F170" s="204">
        <f t="shared" si="47"/>
        <v>24</v>
      </c>
      <c r="G170" s="124">
        <f t="shared" si="48"/>
        <v>24</v>
      </c>
      <c r="H170" s="124" t="str">
        <f t="shared" si="49"/>
        <v>J-4-24</v>
      </c>
      <c r="I170" s="179">
        <v>44</v>
      </c>
      <c r="J170" s="150">
        <f>IF($E170="","",INDEX('3.サラリースケール'!$R$5:$BH$38,MATCH('7.グレード別年俸表の作成'!$E170,'3.サラリースケール'!$R$5:$R$38,0),MATCH('7.グレード別年俸表の作成'!$I170,'3.サラリースケール'!$R$5:$BH$5,0)))</f>
        <v>340800</v>
      </c>
      <c r="K170" s="194">
        <f t="shared" si="50"/>
        <v>3150</v>
      </c>
      <c r="L170" s="195">
        <f>IF($J170="","",VLOOKUP($E170,'6.モデル年俸表の作成'!$C$6:$F$48,4,0))</f>
        <v>0</v>
      </c>
      <c r="M170" s="196">
        <f t="shared" si="57"/>
        <v>0.1</v>
      </c>
      <c r="N170" s="197">
        <f t="shared" si="58"/>
        <v>34080</v>
      </c>
      <c r="O170" s="219">
        <f t="shared" si="51"/>
        <v>13</v>
      </c>
      <c r="P170" s="198">
        <f t="shared" si="59"/>
        <v>374880</v>
      </c>
      <c r="Q170" s="195">
        <f t="shared" si="60"/>
        <v>4498560</v>
      </c>
      <c r="R170" s="187">
        <f>IF($J170="","",IF('5.手当・賞与配分の設計'!$O$4=1,ROUNDUP((J170+$L170)*$R$5,-1),ROUNDUP(J170*$R$5,-1)))</f>
        <v>681600</v>
      </c>
      <c r="S170" s="202">
        <f>IF($J170="","",IF('5.手当・賞与配分の設計'!$O$4=1,ROUNDUP(($J170+$L170)*$U$4*$S$3,-1),ROUNDUP($J170*$U$4*$S$3,-1)))</f>
        <v>1022400</v>
      </c>
      <c r="T170" s="186">
        <f>IF($J170="","",IF('5.手当・賞与配分の設計'!$O$4=1,ROUNDUP(($J170+$L170)*$U$4*$T$3,-1),ROUNDUP($J170*$U$4*$T$3,-1)))</f>
        <v>937200</v>
      </c>
      <c r="U170" s="186">
        <f>IF($J170="","",IF('5.手当・賞与配分の設計'!$O$4=1,ROUNDUP(($J170+$L170)*$U$4*$U$3,-1),ROUNDUP($J170*$U$4*$U$3,-1)))</f>
        <v>852000</v>
      </c>
      <c r="V170" s="186">
        <f>IF($J170="","",IF('5.手当・賞与配分の設計'!$O$4=1,ROUNDUP(($J170+$L170)*$U$4*$V$3,-1),ROUNDUP($J170*$U$4*$V$3,-1)))</f>
        <v>766800</v>
      </c>
      <c r="W170" s="203">
        <f>IF($J170="","",IF('5.手当・賞与配分の設計'!$O$4=1,ROUNDUP(($J170+$L170)*$U$4*$W$3,-1),ROUNDUP($J170*$U$4*$W$3,-1)))</f>
        <v>681600</v>
      </c>
      <c r="X170" s="128">
        <f t="shared" si="61"/>
        <v>6202560</v>
      </c>
      <c r="Y170" s="88">
        <f t="shared" ref="Y170:Y185" si="62">IF($J170="","",$Q170+$R170+T170)</f>
        <v>6117360</v>
      </c>
      <c r="Z170" s="88">
        <f t="shared" si="53"/>
        <v>6032160</v>
      </c>
      <c r="AA170" s="88">
        <f t="shared" si="54"/>
        <v>5946960</v>
      </c>
      <c r="AB170" s="201">
        <f t="shared" si="55"/>
        <v>5861760</v>
      </c>
    </row>
    <row r="171" spans="5:28" ht="18" customHeight="1">
      <c r="E171" s="193" t="str">
        <f t="shared" si="56"/>
        <v>J-4</v>
      </c>
      <c r="F171" s="204">
        <f t="shared" si="47"/>
        <v>25</v>
      </c>
      <c r="G171" s="124">
        <f t="shared" si="48"/>
        <v>25</v>
      </c>
      <c r="H171" s="124" t="str">
        <f t="shared" si="49"/>
        <v>J-4-25</v>
      </c>
      <c r="I171" s="179">
        <v>45</v>
      </c>
      <c r="J171" s="150">
        <f>IF($E171="","",INDEX('3.サラリースケール'!$R$5:$BH$38,MATCH('7.グレード別年俸表の作成'!$E171,'3.サラリースケール'!$R$5:$R$38,0),MATCH('7.グレード別年俸表の作成'!$I171,'3.サラリースケール'!$R$5:$BH$5,0)))</f>
        <v>343950</v>
      </c>
      <c r="K171" s="194">
        <f t="shared" si="50"/>
        <v>3150</v>
      </c>
      <c r="L171" s="195">
        <f>IF($J171="","",VLOOKUP($E171,'6.モデル年俸表の作成'!$C$6:$F$48,4,0))</f>
        <v>0</v>
      </c>
      <c r="M171" s="196">
        <f t="shared" si="57"/>
        <v>0.1</v>
      </c>
      <c r="N171" s="197">
        <f t="shared" si="58"/>
        <v>34400</v>
      </c>
      <c r="O171" s="219">
        <f t="shared" si="51"/>
        <v>13</v>
      </c>
      <c r="P171" s="198">
        <f t="shared" si="59"/>
        <v>378350</v>
      </c>
      <c r="Q171" s="195">
        <f t="shared" si="60"/>
        <v>4540200</v>
      </c>
      <c r="R171" s="187">
        <f>IF($J171="","",IF('5.手当・賞与配分の設計'!$O$4=1,ROUNDUP((J171+$L171)*$R$5,-1),ROUNDUP(J171*$R$5,-1)))</f>
        <v>687900</v>
      </c>
      <c r="S171" s="202">
        <f>IF($J171="","",IF('5.手当・賞与配分の設計'!$O$4=1,ROUNDUP(($J171+$L171)*$U$4*$S$3,-1),ROUNDUP($J171*$U$4*$S$3,-1)))</f>
        <v>1031850</v>
      </c>
      <c r="T171" s="186">
        <f>IF($J171="","",IF('5.手当・賞与配分の設計'!$O$4=1,ROUNDUP(($J171+$L171)*$U$4*$T$3,-1),ROUNDUP($J171*$U$4*$T$3,-1)))</f>
        <v>945870</v>
      </c>
      <c r="U171" s="186">
        <f>IF($J171="","",IF('5.手当・賞与配分の設計'!$O$4=1,ROUNDUP(($J171+$L171)*$U$4*$U$3,-1),ROUNDUP($J171*$U$4*$U$3,-1)))</f>
        <v>859880</v>
      </c>
      <c r="V171" s="186">
        <f>IF($J171="","",IF('5.手当・賞与配分の設計'!$O$4=1,ROUNDUP(($J171+$L171)*$U$4*$V$3,-1),ROUNDUP($J171*$U$4*$V$3,-1)))</f>
        <v>773890</v>
      </c>
      <c r="W171" s="203">
        <f>IF($J171="","",IF('5.手当・賞与配分の設計'!$O$4=1,ROUNDUP(($J171+$L171)*$U$4*$W$3,-1),ROUNDUP($J171*$U$4*$W$3,-1)))</f>
        <v>687900</v>
      </c>
      <c r="X171" s="128">
        <f t="shared" si="61"/>
        <v>6259950</v>
      </c>
      <c r="Y171" s="88">
        <f t="shared" si="62"/>
        <v>6173970</v>
      </c>
      <c r="Z171" s="88">
        <f t="shared" si="53"/>
        <v>6087980</v>
      </c>
      <c r="AA171" s="88">
        <f t="shared" si="54"/>
        <v>6001990</v>
      </c>
      <c r="AB171" s="201">
        <f t="shared" si="55"/>
        <v>5916000</v>
      </c>
    </row>
    <row r="172" spans="5:28" ht="18" customHeight="1">
      <c r="E172" s="193" t="str">
        <f t="shared" si="56"/>
        <v>J-4</v>
      </c>
      <c r="F172" s="204">
        <f t="shared" si="47"/>
        <v>25</v>
      </c>
      <c r="G172" s="124">
        <f t="shared" si="48"/>
        <v>25</v>
      </c>
      <c r="H172" s="124" t="str">
        <f t="shared" si="49"/>
        <v/>
      </c>
      <c r="I172" s="179">
        <v>46</v>
      </c>
      <c r="J172" s="150">
        <f>IF($E172="","",INDEX('3.サラリースケール'!$R$5:$BH$38,MATCH('7.グレード別年俸表の作成'!$E172,'3.サラリースケール'!$R$5:$R$38,0),MATCH('7.グレード別年俸表の作成'!$I172,'3.サラリースケール'!$R$5:$BH$5,0)))</f>
        <v>343950</v>
      </c>
      <c r="K172" s="194">
        <f t="shared" si="50"/>
        <v>0</v>
      </c>
      <c r="L172" s="195">
        <f>IF($J172="","",VLOOKUP($E172,'6.モデル年俸表の作成'!$C$6:$F$48,4,0))</f>
        <v>0</v>
      </c>
      <c r="M172" s="196">
        <f t="shared" si="57"/>
        <v>0.1</v>
      </c>
      <c r="N172" s="197">
        <f t="shared" si="58"/>
        <v>34400</v>
      </c>
      <c r="O172" s="219">
        <f t="shared" si="51"/>
        <v>13</v>
      </c>
      <c r="P172" s="198">
        <f t="shared" si="59"/>
        <v>378350</v>
      </c>
      <c r="Q172" s="195">
        <f t="shared" si="60"/>
        <v>4540200</v>
      </c>
      <c r="R172" s="187">
        <f>IF($J172="","",IF('5.手当・賞与配分の設計'!$O$4=1,ROUNDUP((J172+$L172)*$R$5,-1),ROUNDUP(J172*$R$5,-1)))</f>
        <v>687900</v>
      </c>
      <c r="S172" s="202">
        <f>IF($J172="","",IF('5.手当・賞与配分の設計'!$O$4=1,ROUNDUP(($J172+$L172)*$U$4*$S$3,-1),ROUNDUP($J172*$U$4*$S$3,-1)))</f>
        <v>1031850</v>
      </c>
      <c r="T172" s="186">
        <f>IF($J172="","",IF('5.手当・賞与配分の設計'!$O$4=1,ROUNDUP(($J172+$L172)*$U$4*$T$3,-1),ROUNDUP($J172*$U$4*$T$3,-1)))</f>
        <v>945870</v>
      </c>
      <c r="U172" s="186">
        <f>IF($J172="","",IF('5.手当・賞与配分の設計'!$O$4=1,ROUNDUP(($J172+$L172)*$U$4*$U$3,-1),ROUNDUP($J172*$U$4*$U$3,-1)))</f>
        <v>859880</v>
      </c>
      <c r="V172" s="186">
        <f>IF($J172="","",IF('5.手当・賞与配分の設計'!$O$4=1,ROUNDUP(($J172+$L172)*$U$4*$V$3,-1),ROUNDUP($J172*$U$4*$V$3,-1)))</f>
        <v>773890</v>
      </c>
      <c r="W172" s="203">
        <f>IF($J172="","",IF('5.手当・賞与配分の設計'!$O$4=1,ROUNDUP(($J172+$L172)*$U$4*$W$3,-1),ROUNDUP($J172*$U$4*$W$3,-1)))</f>
        <v>687900</v>
      </c>
      <c r="X172" s="128">
        <f t="shared" si="61"/>
        <v>6259950</v>
      </c>
      <c r="Y172" s="88">
        <f t="shared" si="62"/>
        <v>6173970</v>
      </c>
      <c r="Z172" s="88">
        <f t="shared" si="53"/>
        <v>6087980</v>
      </c>
      <c r="AA172" s="88">
        <f t="shared" si="54"/>
        <v>6001990</v>
      </c>
      <c r="AB172" s="201">
        <f t="shared" si="55"/>
        <v>5916000</v>
      </c>
    </row>
    <row r="173" spans="5:28" ht="18" customHeight="1">
      <c r="E173" s="193" t="str">
        <f t="shared" si="56"/>
        <v>J-4</v>
      </c>
      <c r="F173" s="204">
        <f t="shared" si="47"/>
        <v>25</v>
      </c>
      <c r="G173" s="124">
        <f t="shared" si="48"/>
        <v>25</v>
      </c>
      <c r="H173" s="124" t="str">
        <f t="shared" si="49"/>
        <v/>
      </c>
      <c r="I173" s="179">
        <v>47</v>
      </c>
      <c r="J173" s="150">
        <f>IF($E173="","",INDEX('3.サラリースケール'!$R$5:$BH$38,MATCH('7.グレード別年俸表の作成'!$E173,'3.サラリースケール'!$R$5:$R$38,0),MATCH('7.グレード別年俸表の作成'!$I173,'3.サラリースケール'!$R$5:$BH$5,0)))</f>
        <v>343950</v>
      </c>
      <c r="K173" s="194">
        <f t="shared" si="50"/>
        <v>0</v>
      </c>
      <c r="L173" s="195">
        <f>IF($J173="","",VLOOKUP($E173,'6.モデル年俸表の作成'!$C$6:$F$48,4,0))</f>
        <v>0</v>
      </c>
      <c r="M173" s="196">
        <f t="shared" si="57"/>
        <v>0.1</v>
      </c>
      <c r="N173" s="197">
        <f t="shared" si="58"/>
        <v>34400</v>
      </c>
      <c r="O173" s="219">
        <f t="shared" si="51"/>
        <v>13</v>
      </c>
      <c r="P173" s="198">
        <f t="shared" si="59"/>
        <v>378350</v>
      </c>
      <c r="Q173" s="195">
        <f t="shared" si="60"/>
        <v>4540200</v>
      </c>
      <c r="R173" s="187">
        <f>IF($J173="","",IF('5.手当・賞与配分の設計'!$O$4=1,ROUNDUP((J173+$L173)*$R$5,-1),ROUNDUP(J173*$R$5,-1)))</f>
        <v>687900</v>
      </c>
      <c r="S173" s="202">
        <f>IF($J173="","",IF('5.手当・賞与配分の設計'!$O$4=1,ROUNDUP(($J173+$L173)*$U$4*$S$3,-1),ROUNDUP($J173*$U$4*$S$3,-1)))</f>
        <v>1031850</v>
      </c>
      <c r="T173" s="186">
        <f>IF($J173="","",IF('5.手当・賞与配分の設計'!$O$4=1,ROUNDUP(($J173+$L173)*$U$4*$T$3,-1),ROUNDUP($J173*$U$4*$T$3,-1)))</f>
        <v>945870</v>
      </c>
      <c r="U173" s="186">
        <f>IF($J173="","",IF('5.手当・賞与配分の設計'!$O$4=1,ROUNDUP(($J173+$L173)*$U$4*$U$3,-1),ROUNDUP($J173*$U$4*$U$3,-1)))</f>
        <v>859880</v>
      </c>
      <c r="V173" s="186">
        <f>IF($J173="","",IF('5.手当・賞与配分の設計'!$O$4=1,ROUNDUP(($J173+$L173)*$U$4*$V$3,-1),ROUNDUP($J173*$U$4*$V$3,-1)))</f>
        <v>773890</v>
      </c>
      <c r="W173" s="203">
        <f>IF($J173="","",IF('5.手当・賞与配分の設計'!$O$4=1,ROUNDUP(($J173+$L173)*$U$4*$W$3,-1),ROUNDUP($J173*$U$4*$W$3,-1)))</f>
        <v>687900</v>
      </c>
      <c r="X173" s="128">
        <f t="shared" si="61"/>
        <v>6259950</v>
      </c>
      <c r="Y173" s="88">
        <f t="shared" si="62"/>
        <v>6173970</v>
      </c>
      <c r="Z173" s="88">
        <f t="shared" si="53"/>
        <v>6087980</v>
      </c>
      <c r="AA173" s="88">
        <f t="shared" si="54"/>
        <v>6001990</v>
      </c>
      <c r="AB173" s="201">
        <f t="shared" si="55"/>
        <v>5916000</v>
      </c>
    </row>
    <row r="174" spans="5:28" ht="18" customHeight="1">
      <c r="E174" s="193" t="str">
        <f t="shared" si="56"/>
        <v>J-4</v>
      </c>
      <c r="F174" s="204">
        <f t="shared" si="47"/>
        <v>25</v>
      </c>
      <c r="G174" s="124">
        <f t="shared" si="48"/>
        <v>25</v>
      </c>
      <c r="H174" s="124" t="str">
        <f t="shared" si="49"/>
        <v/>
      </c>
      <c r="I174" s="179">
        <v>48</v>
      </c>
      <c r="J174" s="150">
        <f>IF($E174="","",INDEX('3.サラリースケール'!$R$5:$BH$38,MATCH('7.グレード別年俸表の作成'!$E174,'3.サラリースケール'!$R$5:$R$38,0),MATCH('7.グレード別年俸表の作成'!$I174,'3.サラリースケール'!$R$5:$BH$5,0)))</f>
        <v>343950</v>
      </c>
      <c r="K174" s="194">
        <f t="shared" si="50"/>
        <v>0</v>
      </c>
      <c r="L174" s="195">
        <f>IF($J174="","",VLOOKUP($E174,'6.モデル年俸表の作成'!$C$6:$F$48,4,0))</f>
        <v>0</v>
      </c>
      <c r="M174" s="196">
        <f t="shared" si="57"/>
        <v>0.1</v>
      </c>
      <c r="N174" s="197">
        <f t="shared" si="58"/>
        <v>34400</v>
      </c>
      <c r="O174" s="219">
        <f t="shared" si="51"/>
        <v>13</v>
      </c>
      <c r="P174" s="198">
        <f t="shared" si="59"/>
        <v>378350</v>
      </c>
      <c r="Q174" s="195">
        <f t="shared" si="60"/>
        <v>4540200</v>
      </c>
      <c r="R174" s="187">
        <f>IF($J174="","",IF('5.手当・賞与配分の設計'!$O$4=1,ROUNDUP((J174+$L174)*$R$5,-1),ROUNDUP(J174*$R$5,-1)))</f>
        <v>687900</v>
      </c>
      <c r="S174" s="202">
        <f>IF($J174="","",IF('5.手当・賞与配分の設計'!$O$4=1,ROUNDUP(($J174+$L174)*$U$4*$S$3,-1),ROUNDUP($J174*$U$4*$S$3,-1)))</f>
        <v>1031850</v>
      </c>
      <c r="T174" s="186">
        <f>IF($J174="","",IF('5.手当・賞与配分の設計'!$O$4=1,ROUNDUP(($J174+$L174)*$U$4*$T$3,-1),ROUNDUP($J174*$U$4*$T$3,-1)))</f>
        <v>945870</v>
      </c>
      <c r="U174" s="186">
        <f>IF($J174="","",IF('5.手当・賞与配分の設計'!$O$4=1,ROUNDUP(($J174+$L174)*$U$4*$U$3,-1),ROUNDUP($J174*$U$4*$U$3,-1)))</f>
        <v>859880</v>
      </c>
      <c r="V174" s="186">
        <f>IF($J174="","",IF('5.手当・賞与配分の設計'!$O$4=1,ROUNDUP(($J174+$L174)*$U$4*$V$3,-1),ROUNDUP($J174*$U$4*$V$3,-1)))</f>
        <v>773890</v>
      </c>
      <c r="W174" s="203">
        <f>IF($J174="","",IF('5.手当・賞与配分の設計'!$O$4=1,ROUNDUP(($J174+$L174)*$U$4*$W$3,-1),ROUNDUP($J174*$U$4*$W$3,-1)))</f>
        <v>687900</v>
      </c>
      <c r="X174" s="128">
        <f t="shared" si="61"/>
        <v>6259950</v>
      </c>
      <c r="Y174" s="88">
        <f t="shared" si="62"/>
        <v>6173970</v>
      </c>
      <c r="Z174" s="88">
        <f t="shared" si="53"/>
        <v>6087980</v>
      </c>
      <c r="AA174" s="88">
        <f t="shared" si="54"/>
        <v>6001990</v>
      </c>
      <c r="AB174" s="201">
        <f t="shared" si="55"/>
        <v>5916000</v>
      </c>
    </row>
    <row r="175" spans="5:28" ht="18" customHeight="1">
      <c r="E175" s="193" t="str">
        <f t="shared" si="56"/>
        <v>J-4</v>
      </c>
      <c r="F175" s="204">
        <f t="shared" si="47"/>
        <v>25</v>
      </c>
      <c r="G175" s="124">
        <f t="shared" si="48"/>
        <v>25</v>
      </c>
      <c r="H175" s="124" t="str">
        <f t="shared" si="49"/>
        <v/>
      </c>
      <c r="I175" s="179">
        <v>49</v>
      </c>
      <c r="J175" s="150">
        <f>IF($E175="","",INDEX('3.サラリースケール'!$R$5:$BH$38,MATCH('7.グレード別年俸表の作成'!$E175,'3.サラリースケール'!$R$5:$R$38,0),MATCH('7.グレード別年俸表の作成'!$I175,'3.サラリースケール'!$R$5:$BH$5,0)))</f>
        <v>343950</v>
      </c>
      <c r="K175" s="194">
        <f t="shared" si="50"/>
        <v>0</v>
      </c>
      <c r="L175" s="195">
        <f>IF($J175="","",VLOOKUP($E175,'6.モデル年俸表の作成'!$C$6:$F$48,4,0))</f>
        <v>0</v>
      </c>
      <c r="M175" s="196">
        <f t="shared" si="57"/>
        <v>0.1</v>
      </c>
      <c r="N175" s="197">
        <f t="shared" si="58"/>
        <v>34400</v>
      </c>
      <c r="O175" s="219">
        <f t="shared" si="51"/>
        <v>13</v>
      </c>
      <c r="P175" s="198">
        <f t="shared" si="59"/>
        <v>378350</v>
      </c>
      <c r="Q175" s="195">
        <f t="shared" si="60"/>
        <v>4540200</v>
      </c>
      <c r="R175" s="187">
        <f>IF($J175="","",IF('5.手当・賞与配分の設計'!$O$4=1,ROUNDUP((J175+$L175)*$R$5,-1),ROUNDUP(J175*$R$5,-1)))</f>
        <v>687900</v>
      </c>
      <c r="S175" s="202">
        <f>IF($J175="","",IF('5.手当・賞与配分の設計'!$O$4=1,ROUNDUP(($J175+$L175)*$U$4*$S$3,-1),ROUNDUP($J175*$U$4*$S$3,-1)))</f>
        <v>1031850</v>
      </c>
      <c r="T175" s="186">
        <f>IF($J175="","",IF('5.手当・賞与配分の設計'!$O$4=1,ROUNDUP(($J175+$L175)*$U$4*$T$3,-1),ROUNDUP($J175*$U$4*$T$3,-1)))</f>
        <v>945870</v>
      </c>
      <c r="U175" s="186">
        <f>IF($J175="","",IF('5.手当・賞与配分の設計'!$O$4=1,ROUNDUP(($J175+$L175)*$U$4*$U$3,-1),ROUNDUP($J175*$U$4*$U$3,-1)))</f>
        <v>859880</v>
      </c>
      <c r="V175" s="186">
        <f>IF($J175="","",IF('5.手当・賞与配分の設計'!$O$4=1,ROUNDUP(($J175+$L175)*$U$4*$V$3,-1),ROUNDUP($J175*$U$4*$V$3,-1)))</f>
        <v>773890</v>
      </c>
      <c r="W175" s="203">
        <f>IF($J175="","",IF('5.手当・賞与配分の設計'!$O$4=1,ROUNDUP(($J175+$L175)*$U$4*$W$3,-1),ROUNDUP($J175*$U$4*$W$3,-1)))</f>
        <v>687900</v>
      </c>
      <c r="X175" s="128">
        <f t="shared" si="61"/>
        <v>6259950</v>
      </c>
      <c r="Y175" s="88">
        <f t="shared" si="62"/>
        <v>6173970</v>
      </c>
      <c r="Z175" s="88">
        <f t="shared" si="53"/>
        <v>6087980</v>
      </c>
      <c r="AA175" s="88">
        <f t="shared" si="54"/>
        <v>6001990</v>
      </c>
      <c r="AB175" s="201">
        <f t="shared" si="55"/>
        <v>5916000</v>
      </c>
    </row>
    <row r="176" spans="5:28" ht="18" customHeight="1">
      <c r="E176" s="193" t="str">
        <f t="shared" si="56"/>
        <v>J-4</v>
      </c>
      <c r="F176" s="204">
        <f t="shared" si="47"/>
        <v>25</v>
      </c>
      <c r="G176" s="124">
        <f t="shared" si="48"/>
        <v>25</v>
      </c>
      <c r="H176" s="124" t="str">
        <f t="shared" si="49"/>
        <v/>
      </c>
      <c r="I176" s="179">
        <v>50</v>
      </c>
      <c r="J176" s="150">
        <f>IF($E176="","",INDEX('3.サラリースケール'!$R$5:$BH$38,MATCH('7.グレード別年俸表の作成'!$E176,'3.サラリースケール'!$R$5:$R$38,0),MATCH('7.グレード別年俸表の作成'!$I176,'3.サラリースケール'!$R$5:$BH$5,0)))</f>
        <v>343950</v>
      </c>
      <c r="K176" s="194">
        <f t="shared" si="50"/>
        <v>0</v>
      </c>
      <c r="L176" s="195">
        <f>IF($J176="","",VLOOKUP($E176,'6.モデル年俸表の作成'!$C$6:$F$48,4,0))</f>
        <v>0</v>
      </c>
      <c r="M176" s="196">
        <f t="shared" si="57"/>
        <v>0.1</v>
      </c>
      <c r="N176" s="197">
        <f t="shared" si="58"/>
        <v>34400</v>
      </c>
      <c r="O176" s="219">
        <f t="shared" si="51"/>
        <v>13</v>
      </c>
      <c r="P176" s="198">
        <f t="shared" si="59"/>
        <v>378350</v>
      </c>
      <c r="Q176" s="195">
        <f t="shared" si="60"/>
        <v>4540200</v>
      </c>
      <c r="R176" s="187">
        <f>IF($J176="","",IF('5.手当・賞与配分の設計'!$O$4=1,ROUNDUP((J176+$L176)*$R$5,-1),ROUNDUP(J176*$R$5,-1)))</f>
        <v>687900</v>
      </c>
      <c r="S176" s="202">
        <f>IF($J176="","",IF('5.手当・賞与配分の設計'!$O$4=1,ROUNDUP(($J176+$L176)*$U$4*$S$3,-1),ROUNDUP($J176*$U$4*$S$3,-1)))</f>
        <v>1031850</v>
      </c>
      <c r="T176" s="186">
        <f>IF($J176="","",IF('5.手当・賞与配分の設計'!$O$4=1,ROUNDUP(($J176+$L176)*$U$4*$T$3,-1),ROUNDUP($J176*$U$4*$T$3,-1)))</f>
        <v>945870</v>
      </c>
      <c r="U176" s="186">
        <f>IF($J176="","",IF('5.手当・賞与配分の設計'!$O$4=1,ROUNDUP(($J176+$L176)*$U$4*$U$3,-1),ROUNDUP($J176*$U$4*$U$3,-1)))</f>
        <v>859880</v>
      </c>
      <c r="V176" s="186">
        <f>IF($J176="","",IF('5.手当・賞与配分の設計'!$O$4=1,ROUNDUP(($J176+$L176)*$U$4*$V$3,-1),ROUNDUP($J176*$U$4*$V$3,-1)))</f>
        <v>773890</v>
      </c>
      <c r="W176" s="203">
        <f>IF($J176="","",IF('5.手当・賞与配分の設計'!$O$4=1,ROUNDUP(($J176+$L176)*$U$4*$W$3,-1),ROUNDUP($J176*$U$4*$W$3,-1)))</f>
        <v>687900</v>
      </c>
      <c r="X176" s="128">
        <f t="shared" si="61"/>
        <v>6259950</v>
      </c>
      <c r="Y176" s="88">
        <f t="shared" si="62"/>
        <v>6173970</v>
      </c>
      <c r="Z176" s="88">
        <f t="shared" si="53"/>
        <v>6087980</v>
      </c>
      <c r="AA176" s="88">
        <f t="shared" si="54"/>
        <v>6001990</v>
      </c>
      <c r="AB176" s="201">
        <f t="shared" si="55"/>
        <v>5916000</v>
      </c>
    </row>
    <row r="177" spans="5:28" ht="18" customHeight="1">
      <c r="E177" s="193" t="str">
        <f t="shared" si="56"/>
        <v>J-4</v>
      </c>
      <c r="F177" s="204">
        <f t="shared" si="47"/>
        <v>25</v>
      </c>
      <c r="G177" s="124">
        <f t="shared" si="48"/>
        <v>25</v>
      </c>
      <c r="H177" s="124" t="str">
        <f t="shared" si="49"/>
        <v/>
      </c>
      <c r="I177" s="179">
        <v>51</v>
      </c>
      <c r="J177" s="150">
        <f>IF($E177="","",INDEX('3.サラリースケール'!$R$5:$BH$38,MATCH('7.グレード別年俸表の作成'!$E177,'3.サラリースケール'!$R$5:$R$38,0),MATCH('7.グレード別年俸表の作成'!$I177,'3.サラリースケール'!$R$5:$BH$5,0)))</f>
        <v>343950</v>
      </c>
      <c r="K177" s="194">
        <f t="shared" si="50"/>
        <v>0</v>
      </c>
      <c r="L177" s="195">
        <f>IF($J177="","",VLOOKUP($E177,'6.モデル年俸表の作成'!$C$6:$F$48,4,0))</f>
        <v>0</v>
      </c>
      <c r="M177" s="196">
        <f t="shared" si="57"/>
        <v>0.1</v>
      </c>
      <c r="N177" s="197">
        <f t="shared" si="58"/>
        <v>34400</v>
      </c>
      <c r="O177" s="219">
        <f t="shared" si="51"/>
        <v>13</v>
      </c>
      <c r="P177" s="198">
        <f t="shared" si="59"/>
        <v>378350</v>
      </c>
      <c r="Q177" s="195">
        <f t="shared" si="60"/>
        <v>4540200</v>
      </c>
      <c r="R177" s="187">
        <f>IF($J177="","",IF('5.手当・賞与配分の設計'!$O$4=1,ROUNDUP((J177+$L177)*$R$5,-1),ROUNDUP(J177*$R$5,-1)))</f>
        <v>687900</v>
      </c>
      <c r="S177" s="202">
        <f>IF($J177="","",IF('5.手当・賞与配分の設計'!$O$4=1,ROUNDUP(($J177+$L177)*$U$4*$S$3,-1),ROUNDUP($J177*$U$4*$S$3,-1)))</f>
        <v>1031850</v>
      </c>
      <c r="T177" s="186">
        <f>IF($J177="","",IF('5.手当・賞与配分の設計'!$O$4=1,ROUNDUP(($J177+$L177)*$U$4*$T$3,-1),ROUNDUP($J177*$U$4*$T$3,-1)))</f>
        <v>945870</v>
      </c>
      <c r="U177" s="186">
        <f>IF($J177="","",IF('5.手当・賞与配分の設計'!$O$4=1,ROUNDUP(($J177+$L177)*$U$4*$U$3,-1),ROUNDUP($J177*$U$4*$U$3,-1)))</f>
        <v>859880</v>
      </c>
      <c r="V177" s="186">
        <f>IF($J177="","",IF('5.手当・賞与配分の設計'!$O$4=1,ROUNDUP(($J177+$L177)*$U$4*$V$3,-1),ROUNDUP($J177*$U$4*$V$3,-1)))</f>
        <v>773890</v>
      </c>
      <c r="W177" s="203">
        <f>IF($J177="","",IF('5.手当・賞与配分の設計'!$O$4=1,ROUNDUP(($J177+$L177)*$U$4*$W$3,-1),ROUNDUP($J177*$U$4*$W$3,-1)))</f>
        <v>687900</v>
      </c>
      <c r="X177" s="128">
        <f t="shared" si="61"/>
        <v>6259950</v>
      </c>
      <c r="Y177" s="88">
        <f t="shared" si="62"/>
        <v>6173970</v>
      </c>
      <c r="Z177" s="88">
        <f t="shared" si="53"/>
        <v>6087980</v>
      </c>
      <c r="AA177" s="88">
        <f t="shared" si="54"/>
        <v>6001990</v>
      </c>
      <c r="AB177" s="201">
        <f t="shared" si="55"/>
        <v>5916000</v>
      </c>
    </row>
    <row r="178" spans="5:28" ht="18" customHeight="1">
      <c r="E178" s="193" t="str">
        <f t="shared" si="56"/>
        <v>J-4</v>
      </c>
      <c r="F178" s="204">
        <f t="shared" si="47"/>
        <v>25</v>
      </c>
      <c r="G178" s="124">
        <f t="shared" si="48"/>
        <v>25</v>
      </c>
      <c r="H178" s="124" t="str">
        <f t="shared" si="49"/>
        <v/>
      </c>
      <c r="I178" s="179">
        <v>52</v>
      </c>
      <c r="J178" s="150">
        <f>IF($E178="","",INDEX('3.サラリースケール'!$R$5:$BH$38,MATCH('7.グレード別年俸表の作成'!$E178,'3.サラリースケール'!$R$5:$R$38,0),MATCH('7.グレード別年俸表の作成'!$I178,'3.サラリースケール'!$R$5:$BH$5,0)))</f>
        <v>343950</v>
      </c>
      <c r="K178" s="194">
        <f t="shared" si="50"/>
        <v>0</v>
      </c>
      <c r="L178" s="195">
        <f>IF($J178="","",VLOOKUP($E178,'6.モデル年俸表の作成'!$C$6:$F$48,4,0))</f>
        <v>0</v>
      </c>
      <c r="M178" s="196">
        <f t="shared" si="57"/>
        <v>0.1</v>
      </c>
      <c r="N178" s="197">
        <f t="shared" si="58"/>
        <v>34400</v>
      </c>
      <c r="O178" s="219">
        <f t="shared" si="51"/>
        <v>13</v>
      </c>
      <c r="P178" s="198">
        <f t="shared" si="59"/>
        <v>378350</v>
      </c>
      <c r="Q178" s="195">
        <f t="shared" si="60"/>
        <v>4540200</v>
      </c>
      <c r="R178" s="187">
        <f>IF($J178="","",IF('5.手当・賞与配分の設計'!$O$4=1,ROUNDUP((J178+$L178)*$R$5,-1),ROUNDUP(J178*$R$5,-1)))</f>
        <v>687900</v>
      </c>
      <c r="S178" s="202">
        <f>IF($J178="","",IF('5.手当・賞与配分の設計'!$O$4=1,ROUNDUP(($J178+$L178)*$U$4*$S$3,-1),ROUNDUP($J178*$U$4*$S$3,-1)))</f>
        <v>1031850</v>
      </c>
      <c r="T178" s="186">
        <f>IF($J178="","",IF('5.手当・賞与配分の設計'!$O$4=1,ROUNDUP(($J178+$L178)*$U$4*$T$3,-1),ROUNDUP($J178*$U$4*$T$3,-1)))</f>
        <v>945870</v>
      </c>
      <c r="U178" s="186">
        <f>IF($J178="","",IF('5.手当・賞与配分の設計'!$O$4=1,ROUNDUP(($J178+$L178)*$U$4*$U$3,-1),ROUNDUP($J178*$U$4*$U$3,-1)))</f>
        <v>859880</v>
      </c>
      <c r="V178" s="186">
        <f>IF($J178="","",IF('5.手当・賞与配分の設計'!$O$4=1,ROUNDUP(($J178+$L178)*$U$4*$V$3,-1),ROUNDUP($J178*$U$4*$V$3,-1)))</f>
        <v>773890</v>
      </c>
      <c r="W178" s="203">
        <f>IF($J178="","",IF('5.手当・賞与配分の設計'!$O$4=1,ROUNDUP(($J178+$L178)*$U$4*$W$3,-1),ROUNDUP($J178*$U$4*$W$3,-1)))</f>
        <v>687900</v>
      </c>
      <c r="X178" s="128">
        <f t="shared" si="61"/>
        <v>6259950</v>
      </c>
      <c r="Y178" s="88">
        <f t="shared" si="62"/>
        <v>6173970</v>
      </c>
      <c r="Z178" s="88">
        <f t="shared" si="53"/>
        <v>6087980</v>
      </c>
      <c r="AA178" s="88">
        <f t="shared" si="54"/>
        <v>6001990</v>
      </c>
      <c r="AB178" s="201">
        <f t="shared" si="55"/>
        <v>5916000</v>
      </c>
    </row>
    <row r="179" spans="5:28" ht="18" customHeight="1">
      <c r="E179" s="193" t="str">
        <f t="shared" si="56"/>
        <v>J-4</v>
      </c>
      <c r="F179" s="204">
        <f t="shared" si="47"/>
        <v>25</v>
      </c>
      <c r="G179" s="124">
        <f t="shared" si="48"/>
        <v>25</v>
      </c>
      <c r="H179" s="124" t="str">
        <f t="shared" si="49"/>
        <v/>
      </c>
      <c r="I179" s="179">
        <v>53</v>
      </c>
      <c r="J179" s="150">
        <f>IF($E179="","",INDEX('3.サラリースケール'!$R$5:$BH$38,MATCH('7.グレード別年俸表の作成'!$E179,'3.サラリースケール'!$R$5:$R$38,0),MATCH('7.グレード別年俸表の作成'!$I179,'3.サラリースケール'!$R$5:$BH$5,0)))</f>
        <v>343950</v>
      </c>
      <c r="K179" s="194">
        <f t="shared" si="50"/>
        <v>0</v>
      </c>
      <c r="L179" s="195">
        <f>IF($J179="","",VLOOKUP($E179,'6.モデル年俸表の作成'!$C$6:$F$48,4,0))</f>
        <v>0</v>
      </c>
      <c r="M179" s="196">
        <f t="shared" si="57"/>
        <v>0.1</v>
      </c>
      <c r="N179" s="197">
        <f t="shared" si="58"/>
        <v>34400</v>
      </c>
      <c r="O179" s="219">
        <f t="shared" si="51"/>
        <v>13</v>
      </c>
      <c r="P179" s="198">
        <f t="shared" si="59"/>
        <v>378350</v>
      </c>
      <c r="Q179" s="195">
        <f t="shared" si="60"/>
        <v>4540200</v>
      </c>
      <c r="R179" s="187">
        <f>IF($J179="","",IF('5.手当・賞与配分の設計'!$O$4=1,ROUNDUP((J179+$L179)*$R$5,-1),ROUNDUP(J179*$R$5,-1)))</f>
        <v>687900</v>
      </c>
      <c r="S179" s="202">
        <f>IF($J179="","",IF('5.手当・賞与配分の設計'!$O$4=1,ROUNDUP(($J179+$L179)*$U$4*$S$3,-1),ROUNDUP($J179*$U$4*$S$3,-1)))</f>
        <v>1031850</v>
      </c>
      <c r="T179" s="186">
        <f>IF($J179="","",IF('5.手当・賞与配分の設計'!$O$4=1,ROUNDUP(($J179+$L179)*$U$4*$T$3,-1),ROUNDUP($J179*$U$4*$T$3,-1)))</f>
        <v>945870</v>
      </c>
      <c r="U179" s="186">
        <f>IF($J179="","",IF('5.手当・賞与配分の設計'!$O$4=1,ROUNDUP(($J179+$L179)*$U$4*$U$3,-1),ROUNDUP($J179*$U$4*$U$3,-1)))</f>
        <v>859880</v>
      </c>
      <c r="V179" s="186">
        <f>IF($J179="","",IF('5.手当・賞与配分の設計'!$O$4=1,ROUNDUP(($J179+$L179)*$U$4*$V$3,-1),ROUNDUP($J179*$U$4*$V$3,-1)))</f>
        <v>773890</v>
      </c>
      <c r="W179" s="203">
        <f>IF($J179="","",IF('5.手当・賞与配分の設計'!$O$4=1,ROUNDUP(($J179+$L179)*$U$4*$W$3,-1),ROUNDUP($J179*$U$4*$W$3,-1)))</f>
        <v>687900</v>
      </c>
      <c r="X179" s="128">
        <f t="shared" si="61"/>
        <v>6259950</v>
      </c>
      <c r="Y179" s="88">
        <f t="shared" si="62"/>
        <v>6173970</v>
      </c>
      <c r="Z179" s="88">
        <f t="shared" si="53"/>
        <v>6087980</v>
      </c>
      <c r="AA179" s="88">
        <f t="shared" si="54"/>
        <v>6001990</v>
      </c>
      <c r="AB179" s="201">
        <f t="shared" si="55"/>
        <v>5916000</v>
      </c>
    </row>
    <row r="180" spans="5:28" ht="18" customHeight="1">
      <c r="E180" s="193" t="str">
        <f t="shared" si="56"/>
        <v>J-4</v>
      </c>
      <c r="F180" s="204">
        <f t="shared" si="47"/>
        <v>25</v>
      </c>
      <c r="G180" s="124">
        <f t="shared" si="48"/>
        <v>25</v>
      </c>
      <c r="H180" s="124" t="str">
        <f t="shared" si="49"/>
        <v/>
      </c>
      <c r="I180" s="179">
        <v>54</v>
      </c>
      <c r="J180" s="150">
        <f>IF($E180="","",INDEX('3.サラリースケール'!$R$5:$BH$38,MATCH('7.グレード別年俸表の作成'!$E180,'3.サラリースケール'!$R$5:$R$38,0),MATCH('7.グレード別年俸表の作成'!$I180,'3.サラリースケール'!$R$5:$BH$5,0)))</f>
        <v>343950</v>
      </c>
      <c r="K180" s="194">
        <f t="shared" si="50"/>
        <v>0</v>
      </c>
      <c r="L180" s="195">
        <f>IF($J180="","",VLOOKUP($E180,'6.モデル年俸表の作成'!$C$6:$F$48,4,0))</f>
        <v>0</v>
      </c>
      <c r="M180" s="196">
        <f t="shared" si="57"/>
        <v>0.1</v>
      </c>
      <c r="N180" s="197">
        <f t="shared" si="58"/>
        <v>34400</v>
      </c>
      <c r="O180" s="219">
        <f t="shared" si="51"/>
        <v>13</v>
      </c>
      <c r="P180" s="198">
        <f t="shared" si="59"/>
        <v>378350</v>
      </c>
      <c r="Q180" s="195">
        <f t="shared" si="60"/>
        <v>4540200</v>
      </c>
      <c r="R180" s="187">
        <f>IF($J180="","",IF('5.手当・賞与配分の設計'!$O$4=1,ROUNDUP((J180+$L180)*$R$5,-1),ROUNDUP(J180*$R$5,-1)))</f>
        <v>687900</v>
      </c>
      <c r="S180" s="202">
        <f>IF($J180="","",IF('5.手当・賞与配分の設計'!$O$4=1,ROUNDUP(($J180+$L180)*$U$4*$S$3,-1),ROUNDUP($J180*$U$4*$S$3,-1)))</f>
        <v>1031850</v>
      </c>
      <c r="T180" s="186">
        <f>IF($J180="","",IF('5.手当・賞与配分の設計'!$O$4=1,ROUNDUP(($J180+$L180)*$U$4*$T$3,-1),ROUNDUP($J180*$U$4*$T$3,-1)))</f>
        <v>945870</v>
      </c>
      <c r="U180" s="186">
        <f>IF($J180="","",IF('5.手当・賞与配分の設計'!$O$4=1,ROUNDUP(($J180+$L180)*$U$4*$U$3,-1),ROUNDUP($J180*$U$4*$U$3,-1)))</f>
        <v>859880</v>
      </c>
      <c r="V180" s="186">
        <f>IF($J180="","",IF('5.手当・賞与配分の設計'!$O$4=1,ROUNDUP(($J180+$L180)*$U$4*$V$3,-1),ROUNDUP($J180*$U$4*$V$3,-1)))</f>
        <v>773890</v>
      </c>
      <c r="W180" s="203">
        <f>IF($J180="","",IF('5.手当・賞与配分の設計'!$O$4=1,ROUNDUP(($J180+$L180)*$U$4*$W$3,-1),ROUNDUP($J180*$U$4*$W$3,-1)))</f>
        <v>687900</v>
      </c>
      <c r="X180" s="128">
        <f t="shared" si="61"/>
        <v>6259950</v>
      </c>
      <c r="Y180" s="88">
        <f t="shared" si="62"/>
        <v>6173970</v>
      </c>
      <c r="Z180" s="88">
        <f t="shared" si="53"/>
        <v>6087980</v>
      </c>
      <c r="AA180" s="88">
        <f t="shared" si="54"/>
        <v>6001990</v>
      </c>
      <c r="AB180" s="201">
        <f t="shared" si="55"/>
        <v>5916000</v>
      </c>
    </row>
    <row r="181" spans="5:28" ht="18" customHeight="1">
      <c r="E181" s="193" t="str">
        <f t="shared" si="56"/>
        <v>J-4</v>
      </c>
      <c r="F181" s="204">
        <f t="shared" si="47"/>
        <v>25</v>
      </c>
      <c r="G181" s="124">
        <f t="shared" si="48"/>
        <v>25</v>
      </c>
      <c r="H181" s="124" t="str">
        <f t="shared" si="49"/>
        <v/>
      </c>
      <c r="I181" s="179">
        <v>55</v>
      </c>
      <c r="J181" s="150">
        <f>IF($E181="","",INDEX('3.サラリースケール'!$R$5:$BH$38,MATCH('7.グレード別年俸表の作成'!$E181,'3.サラリースケール'!$R$5:$R$38,0),MATCH('7.グレード別年俸表の作成'!$I181,'3.サラリースケール'!$R$5:$BH$5,0)))</f>
        <v>343950</v>
      </c>
      <c r="K181" s="194">
        <f t="shared" si="50"/>
        <v>0</v>
      </c>
      <c r="L181" s="195">
        <f>IF($J181="","",VLOOKUP($E181,'6.モデル年俸表の作成'!$C$6:$F$48,4,0))</f>
        <v>0</v>
      </c>
      <c r="M181" s="196">
        <f t="shared" si="57"/>
        <v>0.1</v>
      </c>
      <c r="N181" s="197">
        <f t="shared" si="58"/>
        <v>34400</v>
      </c>
      <c r="O181" s="219">
        <f t="shared" si="51"/>
        <v>13</v>
      </c>
      <c r="P181" s="198">
        <f t="shared" si="59"/>
        <v>378350</v>
      </c>
      <c r="Q181" s="195">
        <f t="shared" si="60"/>
        <v>4540200</v>
      </c>
      <c r="R181" s="187">
        <f>IF($J181="","",IF('5.手当・賞与配分の設計'!$O$4=1,ROUNDUP((J181+$L181)*$R$5,-1),ROUNDUP(J181*$R$5,-1)))</f>
        <v>687900</v>
      </c>
      <c r="S181" s="202">
        <f>IF($J181="","",IF('5.手当・賞与配分の設計'!$O$4=1,ROUNDUP(($J181+$L181)*$U$4*$S$3,-1),ROUNDUP($J181*$U$4*$S$3,-1)))</f>
        <v>1031850</v>
      </c>
      <c r="T181" s="186">
        <f>IF($J181="","",IF('5.手当・賞与配分の設計'!$O$4=1,ROUNDUP(($J181+$L181)*$U$4*$T$3,-1),ROUNDUP($J181*$U$4*$T$3,-1)))</f>
        <v>945870</v>
      </c>
      <c r="U181" s="186">
        <f>IF($J181="","",IF('5.手当・賞与配分の設計'!$O$4=1,ROUNDUP(($J181+$L181)*$U$4*$U$3,-1),ROUNDUP($J181*$U$4*$U$3,-1)))</f>
        <v>859880</v>
      </c>
      <c r="V181" s="186">
        <f>IF($J181="","",IF('5.手当・賞与配分の設計'!$O$4=1,ROUNDUP(($J181+$L181)*$U$4*$V$3,-1),ROUNDUP($J181*$U$4*$V$3,-1)))</f>
        <v>773890</v>
      </c>
      <c r="W181" s="203">
        <f>IF($J181="","",IF('5.手当・賞与配分の設計'!$O$4=1,ROUNDUP(($J181+$L181)*$U$4*$W$3,-1),ROUNDUP($J181*$U$4*$W$3,-1)))</f>
        <v>687900</v>
      </c>
      <c r="X181" s="128">
        <f t="shared" si="61"/>
        <v>6259950</v>
      </c>
      <c r="Y181" s="88">
        <f t="shared" si="62"/>
        <v>6173970</v>
      </c>
      <c r="Z181" s="88">
        <f t="shared" si="53"/>
        <v>6087980</v>
      </c>
      <c r="AA181" s="88">
        <f t="shared" si="54"/>
        <v>6001990</v>
      </c>
      <c r="AB181" s="201">
        <f t="shared" si="55"/>
        <v>5916000</v>
      </c>
    </row>
    <row r="182" spans="5:28" ht="18" customHeight="1">
      <c r="E182" s="193" t="str">
        <f t="shared" si="56"/>
        <v>J-4</v>
      </c>
      <c r="F182" s="204">
        <f t="shared" si="47"/>
        <v>25</v>
      </c>
      <c r="G182" s="124">
        <f t="shared" si="48"/>
        <v>25</v>
      </c>
      <c r="H182" s="124" t="str">
        <f t="shared" si="49"/>
        <v/>
      </c>
      <c r="I182" s="179">
        <v>56</v>
      </c>
      <c r="J182" s="150">
        <f>IF($E182="","",INDEX('3.サラリースケール'!$R$5:$BH$38,MATCH('7.グレード別年俸表の作成'!$E182,'3.サラリースケール'!$R$5:$R$38,0),MATCH('7.グレード別年俸表の作成'!$I182,'3.サラリースケール'!$R$5:$BH$5,0)))</f>
        <v>343950</v>
      </c>
      <c r="K182" s="194">
        <f t="shared" si="50"/>
        <v>0</v>
      </c>
      <c r="L182" s="195">
        <f>IF($J182="","",VLOOKUP($E182,'6.モデル年俸表の作成'!$C$6:$F$48,4,0))</f>
        <v>0</v>
      </c>
      <c r="M182" s="196">
        <f t="shared" si="57"/>
        <v>0.1</v>
      </c>
      <c r="N182" s="197">
        <f t="shared" si="58"/>
        <v>34400</v>
      </c>
      <c r="O182" s="219">
        <f t="shared" si="51"/>
        <v>13</v>
      </c>
      <c r="P182" s="198">
        <f t="shared" si="59"/>
        <v>378350</v>
      </c>
      <c r="Q182" s="195">
        <f t="shared" si="60"/>
        <v>4540200</v>
      </c>
      <c r="R182" s="187">
        <f>IF($J182="","",IF('5.手当・賞与配分の設計'!$O$4=1,ROUNDUP((J182+$L182)*$R$5,-1),ROUNDUP(J182*$R$5,-1)))</f>
        <v>687900</v>
      </c>
      <c r="S182" s="202">
        <f>IF($J182="","",IF('5.手当・賞与配分の設計'!$O$4=1,ROUNDUP(($J182+$L182)*$U$4*$S$3,-1),ROUNDUP($J182*$U$4*$S$3,-1)))</f>
        <v>1031850</v>
      </c>
      <c r="T182" s="186">
        <f>IF($J182="","",IF('5.手当・賞与配分の設計'!$O$4=1,ROUNDUP(($J182+$L182)*$U$4*$T$3,-1),ROUNDUP($J182*$U$4*$T$3,-1)))</f>
        <v>945870</v>
      </c>
      <c r="U182" s="186">
        <f>IF($J182="","",IF('5.手当・賞与配分の設計'!$O$4=1,ROUNDUP(($J182+$L182)*$U$4*$U$3,-1),ROUNDUP($J182*$U$4*$U$3,-1)))</f>
        <v>859880</v>
      </c>
      <c r="V182" s="186">
        <f>IF($J182="","",IF('5.手当・賞与配分の設計'!$O$4=1,ROUNDUP(($J182+$L182)*$U$4*$V$3,-1),ROUNDUP($J182*$U$4*$V$3,-1)))</f>
        <v>773890</v>
      </c>
      <c r="W182" s="203">
        <f>IF($J182="","",IF('5.手当・賞与配分の設計'!$O$4=1,ROUNDUP(($J182+$L182)*$U$4*$W$3,-1),ROUNDUP($J182*$U$4*$W$3,-1)))</f>
        <v>687900</v>
      </c>
      <c r="X182" s="128">
        <f t="shared" si="61"/>
        <v>6259950</v>
      </c>
      <c r="Y182" s="88">
        <f t="shared" si="62"/>
        <v>6173970</v>
      </c>
      <c r="Z182" s="88">
        <f t="shared" si="53"/>
        <v>6087980</v>
      </c>
      <c r="AA182" s="88">
        <f t="shared" si="54"/>
        <v>6001990</v>
      </c>
      <c r="AB182" s="201">
        <f t="shared" si="55"/>
        <v>5916000</v>
      </c>
    </row>
    <row r="183" spans="5:28" ht="18" customHeight="1">
      <c r="E183" s="193" t="str">
        <f t="shared" si="56"/>
        <v>J-4</v>
      </c>
      <c r="F183" s="204">
        <f t="shared" si="47"/>
        <v>25</v>
      </c>
      <c r="G183" s="124">
        <f t="shared" si="48"/>
        <v>25</v>
      </c>
      <c r="H183" s="124" t="str">
        <f t="shared" si="49"/>
        <v/>
      </c>
      <c r="I183" s="179">
        <v>57</v>
      </c>
      <c r="J183" s="150">
        <f>IF($E183="","",INDEX('3.サラリースケール'!$R$5:$BH$38,MATCH('7.グレード別年俸表の作成'!$E183,'3.サラリースケール'!$R$5:$R$38,0),MATCH('7.グレード別年俸表の作成'!$I183,'3.サラリースケール'!$R$5:$BH$5,0)))</f>
        <v>343950</v>
      </c>
      <c r="K183" s="194">
        <f t="shared" si="50"/>
        <v>0</v>
      </c>
      <c r="L183" s="195">
        <f>IF($J183="","",VLOOKUP($E183,'6.モデル年俸表の作成'!$C$6:$F$48,4,0))</f>
        <v>0</v>
      </c>
      <c r="M183" s="196">
        <f t="shared" si="57"/>
        <v>0.1</v>
      </c>
      <c r="N183" s="197">
        <f t="shared" si="58"/>
        <v>34400</v>
      </c>
      <c r="O183" s="219">
        <f t="shared" si="51"/>
        <v>13</v>
      </c>
      <c r="P183" s="198">
        <f t="shared" si="59"/>
        <v>378350</v>
      </c>
      <c r="Q183" s="195">
        <f t="shared" si="60"/>
        <v>4540200</v>
      </c>
      <c r="R183" s="187">
        <f>IF($J183="","",IF('5.手当・賞与配分の設計'!$O$4=1,ROUNDUP((J183+$L183)*$R$5,-1),ROUNDUP(J183*$R$5,-1)))</f>
        <v>687900</v>
      </c>
      <c r="S183" s="202">
        <f>IF($J183="","",IF('5.手当・賞与配分の設計'!$O$4=1,ROUNDUP(($J183+$L183)*$U$4*$S$3,-1),ROUNDUP($J183*$U$4*$S$3,-1)))</f>
        <v>1031850</v>
      </c>
      <c r="T183" s="186">
        <f>IF($J183="","",IF('5.手当・賞与配分の設計'!$O$4=1,ROUNDUP(($J183+$L183)*$U$4*$T$3,-1),ROUNDUP($J183*$U$4*$T$3,-1)))</f>
        <v>945870</v>
      </c>
      <c r="U183" s="186">
        <f>IF($J183="","",IF('5.手当・賞与配分の設計'!$O$4=1,ROUNDUP(($J183+$L183)*$U$4*$U$3,-1),ROUNDUP($J183*$U$4*$U$3,-1)))</f>
        <v>859880</v>
      </c>
      <c r="V183" s="186">
        <f>IF($J183="","",IF('5.手当・賞与配分の設計'!$O$4=1,ROUNDUP(($J183+$L183)*$U$4*$V$3,-1),ROUNDUP($J183*$U$4*$V$3,-1)))</f>
        <v>773890</v>
      </c>
      <c r="W183" s="203">
        <f>IF($J183="","",IF('5.手当・賞与配分の設計'!$O$4=1,ROUNDUP(($J183+$L183)*$U$4*$W$3,-1),ROUNDUP($J183*$U$4*$W$3,-1)))</f>
        <v>687900</v>
      </c>
      <c r="X183" s="128">
        <f t="shared" si="61"/>
        <v>6259950</v>
      </c>
      <c r="Y183" s="88">
        <f t="shared" si="62"/>
        <v>6173970</v>
      </c>
      <c r="Z183" s="88">
        <f t="shared" si="53"/>
        <v>6087980</v>
      </c>
      <c r="AA183" s="88">
        <f t="shared" si="54"/>
        <v>6001990</v>
      </c>
      <c r="AB183" s="201">
        <f t="shared" si="55"/>
        <v>5916000</v>
      </c>
    </row>
    <row r="184" spans="5:28" ht="18" customHeight="1">
      <c r="E184" s="193" t="str">
        <f t="shared" si="56"/>
        <v>J-4</v>
      </c>
      <c r="F184" s="204">
        <f t="shared" si="47"/>
        <v>25</v>
      </c>
      <c r="G184" s="124">
        <f t="shared" si="48"/>
        <v>25</v>
      </c>
      <c r="H184" s="124" t="str">
        <f t="shared" si="49"/>
        <v/>
      </c>
      <c r="I184" s="179">
        <v>58</v>
      </c>
      <c r="J184" s="150">
        <f>IF($E184="","",INDEX('3.サラリースケール'!$R$5:$BH$38,MATCH('7.グレード別年俸表の作成'!$E184,'3.サラリースケール'!$R$5:$R$38,0),MATCH('7.グレード別年俸表の作成'!$I184,'3.サラリースケール'!$R$5:$BH$5,0)))</f>
        <v>343950</v>
      </c>
      <c r="K184" s="194">
        <f t="shared" si="50"/>
        <v>0</v>
      </c>
      <c r="L184" s="195">
        <f>IF($J184="","",VLOOKUP($E184,'6.モデル年俸表の作成'!$C$6:$F$48,4,0))</f>
        <v>0</v>
      </c>
      <c r="M184" s="196">
        <f t="shared" si="57"/>
        <v>0.1</v>
      </c>
      <c r="N184" s="197">
        <f t="shared" si="58"/>
        <v>34400</v>
      </c>
      <c r="O184" s="219">
        <f t="shared" si="51"/>
        <v>13</v>
      </c>
      <c r="P184" s="198">
        <f t="shared" si="59"/>
        <v>378350</v>
      </c>
      <c r="Q184" s="195">
        <f t="shared" si="60"/>
        <v>4540200</v>
      </c>
      <c r="R184" s="187">
        <f>IF($J184="","",IF('5.手当・賞与配分の設計'!$O$4=1,ROUNDUP((J184+$L184)*$R$5,-1),ROUNDUP(J184*$R$5,-1)))</f>
        <v>687900</v>
      </c>
      <c r="S184" s="202">
        <f>IF($J184="","",IF('5.手当・賞与配分の設計'!$O$4=1,ROUNDUP(($J184+$L184)*$U$4*$S$3,-1),ROUNDUP($J184*$U$4*$S$3,-1)))</f>
        <v>1031850</v>
      </c>
      <c r="T184" s="186">
        <f>IF($J184="","",IF('5.手当・賞与配分の設計'!$O$4=1,ROUNDUP(($J184+$L184)*$U$4*$T$3,-1),ROUNDUP($J184*$U$4*$T$3,-1)))</f>
        <v>945870</v>
      </c>
      <c r="U184" s="186">
        <f>IF($J184="","",IF('5.手当・賞与配分の設計'!$O$4=1,ROUNDUP(($J184+$L184)*$U$4*$U$3,-1),ROUNDUP($J184*$U$4*$U$3,-1)))</f>
        <v>859880</v>
      </c>
      <c r="V184" s="186">
        <f>IF($J184="","",IF('5.手当・賞与配分の設計'!$O$4=1,ROUNDUP(($J184+$L184)*$U$4*$V$3,-1),ROUNDUP($J184*$U$4*$V$3,-1)))</f>
        <v>773890</v>
      </c>
      <c r="W184" s="203">
        <f>IF($J184="","",IF('5.手当・賞与配分の設計'!$O$4=1,ROUNDUP(($J184+$L184)*$U$4*$W$3,-1),ROUNDUP($J184*$U$4*$W$3,-1)))</f>
        <v>687900</v>
      </c>
      <c r="X184" s="128">
        <f t="shared" si="61"/>
        <v>6259950</v>
      </c>
      <c r="Y184" s="88">
        <f t="shared" si="62"/>
        <v>6173970</v>
      </c>
      <c r="Z184" s="88">
        <f t="shared" si="53"/>
        <v>6087980</v>
      </c>
      <c r="AA184" s="88">
        <f t="shared" si="54"/>
        <v>6001990</v>
      </c>
      <c r="AB184" s="201">
        <f t="shared" si="55"/>
        <v>5916000</v>
      </c>
    </row>
    <row r="185" spans="5:28" ht="18" customHeight="1" thickBot="1">
      <c r="E185" s="193" t="str">
        <f t="shared" si="56"/>
        <v>J-4</v>
      </c>
      <c r="F185" s="204">
        <f t="shared" si="47"/>
        <v>25</v>
      </c>
      <c r="G185" s="124">
        <f t="shared" si="48"/>
        <v>25</v>
      </c>
      <c r="H185" s="124" t="str">
        <f t="shared" si="49"/>
        <v/>
      </c>
      <c r="I185" s="179">
        <v>59</v>
      </c>
      <c r="J185" s="205">
        <f>IF($E185="","",INDEX('3.サラリースケール'!$R$5:$BH$38,MATCH('7.グレード別年俸表の作成'!$E185,'3.サラリースケール'!$R$5:$R$38,0),MATCH('7.グレード別年俸表の作成'!$I185,'3.サラリースケール'!$R$5:$BH$5,0)))</f>
        <v>343950</v>
      </c>
      <c r="K185" s="206">
        <f t="shared" si="50"/>
        <v>0</v>
      </c>
      <c r="L185" s="207">
        <f>IF($J185="","",VLOOKUP($E185,'6.モデル年俸表の作成'!$C$6:$F$48,4,0))</f>
        <v>0</v>
      </c>
      <c r="M185" s="208">
        <f t="shared" si="57"/>
        <v>0.1</v>
      </c>
      <c r="N185" s="209">
        <f t="shared" si="58"/>
        <v>34400</v>
      </c>
      <c r="O185" s="220">
        <f t="shared" si="51"/>
        <v>13</v>
      </c>
      <c r="P185" s="210">
        <f t="shared" si="59"/>
        <v>378350</v>
      </c>
      <c r="Q185" s="207">
        <f t="shared" si="60"/>
        <v>4540200</v>
      </c>
      <c r="R185" s="211">
        <f>IF($J185="","",IF('5.手当・賞与配分の設計'!$O$4=1,ROUNDUP((J185+$L185)*$R$5,-1),ROUNDUP(J185*$R$5,-1)))</f>
        <v>687900</v>
      </c>
      <c r="S185" s="212">
        <f>IF($J185="","",IF('5.手当・賞与配分の設計'!$O$4=1,ROUNDUP(($J185+$L185)*$U$4*$S$3,-1),ROUNDUP($J185*$U$4*$S$3,-1)))</f>
        <v>1031850</v>
      </c>
      <c r="T185" s="213">
        <f>IF($J185="","",IF('5.手当・賞与配分の設計'!$O$4=1,ROUNDUP(($J185+$L185)*$U$4*$T$3,-1),ROUNDUP($J185*$U$4*$T$3,-1)))</f>
        <v>945870</v>
      </c>
      <c r="U185" s="213">
        <f>IF($J185="","",IF('5.手当・賞与配分の設計'!$O$4=1,ROUNDUP(($J185+$L185)*$U$4*$U$3,-1),ROUNDUP($J185*$U$4*$U$3,-1)))</f>
        <v>859880</v>
      </c>
      <c r="V185" s="213">
        <f>IF($J185="","",IF('5.手当・賞与配分の設計'!$O$4=1,ROUNDUP(($J185+$L185)*$U$4*$V$3,-1),ROUNDUP($J185*$U$4*$V$3,-1)))</f>
        <v>773890</v>
      </c>
      <c r="W185" s="214">
        <f>IF($J185="","",IF('5.手当・賞与配分の設計'!$O$4=1,ROUNDUP(($J185+$L185)*$U$4*$W$3,-1),ROUNDUP($J185*$U$4*$W$3,-1)))</f>
        <v>687900</v>
      </c>
      <c r="X185" s="215">
        <f t="shared" si="61"/>
        <v>6259950</v>
      </c>
      <c r="Y185" s="216">
        <f t="shared" si="62"/>
        <v>6173970</v>
      </c>
      <c r="Z185" s="216">
        <f t="shared" si="53"/>
        <v>6087980</v>
      </c>
      <c r="AA185" s="216">
        <f t="shared" si="54"/>
        <v>6001990</v>
      </c>
      <c r="AB185" s="217">
        <f t="shared" si="55"/>
        <v>5916000</v>
      </c>
    </row>
    <row r="186" spans="5:28" ht="9" customHeight="1"/>
    <row r="187" spans="5:28" ht="20.100000000000001" customHeight="1" thickBot="1">
      <c r="E187" s="102"/>
      <c r="F187" s="102"/>
      <c r="G187" s="102"/>
      <c r="H187" s="221"/>
      <c r="L187" s="102"/>
      <c r="O187" s="98" t="s">
        <v>95</v>
      </c>
      <c r="S187" s="218"/>
      <c r="T187" s="218"/>
    </row>
    <row r="188" spans="5:28" ht="23.1" customHeight="1" thickBot="1">
      <c r="E188" s="161" t="s">
        <v>84</v>
      </c>
      <c r="F188" s="162" t="s">
        <v>29</v>
      </c>
      <c r="G188" s="537" t="s">
        <v>85</v>
      </c>
      <c r="H188" s="537" t="s">
        <v>29</v>
      </c>
      <c r="I188" s="539" t="s">
        <v>92</v>
      </c>
      <c r="J188" s="543" t="s">
        <v>96</v>
      </c>
      <c r="K188" s="535" t="s">
        <v>98</v>
      </c>
      <c r="L188" s="541" t="s">
        <v>94</v>
      </c>
      <c r="M188" s="531" t="s">
        <v>130</v>
      </c>
      <c r="N188" s="532"/>
      <c r="O188" s="163">
        <f>IF($E189="","",'5.手当・賞与配分の設計'!$L$4)</f>
        <v>173</v>
      </c>
      <c r="P188" s="533" t="s">
        <v>89</v>
      </c>
      <c r="Q188" s="535" t="s">
        <v>90</v>
      </c>
      <c r="R188" s="164" t="s">
        <v>91</v>
      </c>
      <c r="S188" s="524" t="s">
        <v>131</v>
      </c>
      <c r="T188" s="525"/>
      <c r="U188" s="526">
        <f>IF($E189="","",'5.手当・賞与配分の設計'!$O$11)</f>
        <v>2.5</v>
      </c>
      <c r="V188" s="527"/>
      <c r="W188" s="165"/>
      <c r="X188" s="528" t="s">
        <v>132</v>
      </c>
      <c r="Y188" s="529"/>
      <c r="Z188" s="529"/>
      <c r="AA188" s="529"/>
      <c r="AB188" s="530"/>
    </row>
    <row r="189" spans="5:28" ht="27.9" customHeight="1" thickBot="1">
      <c r="E189" s="168" t="str">
        <f>IF(C$9="","",$C$9)</f>
        <v>C-1</v>
      </c>
      <c r="F189" s="162">
        <v>0</v>
      </c>
      <c r="G189" s="538"/>
      <c r="H189" s="538"/>
      <c r="I189" s="540"/>
      <c r="J189" s="544"/>
      <c r="K189" s="536"/>
      <c r="L189" s="542"/>
      <c r="M189" s="169">
        <f>IF($E189="","",VLOOKUP($E189,'5.手当・賞与配分の設計'!$C$7:$L$48,8,0))</f>
        <v>0.1</v>
      </c>
      <c r="N189" s="170" t="s">
        <v>87</v>
      </c>
      <c r="O189" s="171" t="s">
        <v>88</v>
      </c>
      <c r="P189" s="534"/>
      <c r="Q189" s="536"/>
      <c r="R189" s="400">
        <f>IF($E189="","",'5.手当・賞与配分の設計'!$N$11)</f>
        <v>2</v>
      </c>
      <c r="S189" s="172" t="str">
        <f>IF('5.手当・賞与配分の設計'!$N$16="","",'5.手当・賞与配分の設計'!$N$16)</f>
        <v>S</v>
      </c>
      <c r="T189" s="173" t="str">
        <f>IF('5.手当・賞与配分の設計'!$N$17="","",'5.手当・賞与配分の設計'!$N$17)</f>
        <v>A</v>
      </c>
      <c r="U189" s="174" t="str">
        <f>IF('5.手当・賞与配分の設計'!$N$18="","",'5.手当・賞与配分の設計'!$N$18)</f>
        <v>B</v>
      </c>
      <c r="V189" s="174" t="str">
        <f>IF('5.手当・賞与配分の設計'!$N$19="","",'5.手当・賞与配分の設計'!$N$19)</f>
        <v>C</v>
      </c>
      <c r="W189" s="175" t="str">
        <f>IF('5.手当・賞与配分の設計'!$N$20="","",'5.手当・賞与配分の設計'!$N$20)</f>
        <v>D</v>
      </c>
      <c r="X189" s="176" t="str">
        <f>IF($E189="","",$E189&amp;"-"&amp;S189)</f>
        <v>C-1-S</v>
      </c>
      <c r="Y189" s="170" t="str">
        <f>IF($E189="","",$E189&amp;"-"&amp;T189)</f>
        <v>C-1-A</v>
      </c>
      <c r="Z189" s="170" t="str">
        <f>IF($E189="","",$E189&amp;"-"&amp;U189)</f>
        <v>C-1-B</v>
      </c>
      <c r="AA189" s="170" t="str">
        <f>IF($E189="","",$E189&amp;"-"&amp;V189)</f>
        <v>C-1-C</v>
      </c>
      <c r="AB189" s="177" t="str">
        <f>IF($E189="","",$E189&amp;"-"&amp;W189)</f>
        <v>C-1-D</v>
      </c>
    </row>
    <row r="190" spans="5:28" ht="18" customHeight="1">
      <c r="E190" s="178" t="str">
        <f>IF($E$189="","",$E$189)</f>
        <v>C-1</v>
      </c>
      <c r="F190" s="124">
        <f t="shared" ref="F190:F231" si="63">IF(J190="",0,IF(AND(J189&lt;J190,J190=J191),F189+1,IF(J190&lt;J191,F189+1,F189)))</f>
        <v>0</v>
      </c>
      <c r="G190" s="124" t="str">
        <f t="shared" ref="G190:G231" si="64">IF(AND(F190=0,J190=""),"",IF(AND(F190=0,J190&gt;0),1,IF(F190=0,"",F190)))</f>
        <v/>
      </c>
      <c r="H190" s="124" t="str">
        <f t="shared" ref="H190:H231" si="65">IF($G190="","",IF(F189&lt;F190,$E190&amp;"-"&amp;$G190,""))</f>
        <v/>
      </c>
      <c r="I190" s="179">
        <v>18</v>
      </c>
      <c r="J190" s="180" t="str">
        <f>IF($E190="","",INDEX('3.サラリースケール'!$R$5:$BH$38,MATCH('7.グレード別年俸表の作成'!$E190,'3.サラリースケール'!$R$5:$R$38,0),MATCH('7.グレード別年俸表の作成'!$I190,'3.サラリースケール'!$R$5:$BH$5,0)))</f>
        <v/>
      </c>
      <c r="K190" s="181" t="str">
        <f t="shared" ref="K190:K231" si="66">IF($F190&lt;=1,"",IF($J189="",0,$J190-$J189))</f>
        <v/>
      </c>
      <c r="L190" s="182" t="str">
        <f>IF($J190="","",VLOOKUP($E190,'6.モデル年俸表の作成'!$C$6:$F$48,4,0))</f>
        <v/>
      </c>
      <c r="M190" s="183" t="str">
        <f>IF($G190="","",$M$189)</f>
        <v/>
      </c>
      <c r="N190" s="184" t="str">
        <f>IF($J190="","",ROUNDUP((J190*$M190),-1))</f>
        <v/>
      </c>
      <c r="O190" s="185" t="str">
        <f t="shared" ref="O190:O231" si="67">IF($J190="","",ROUNDDOWN($N190/($J190/$O$4*1.25),0))</f>
        <v/>
      </c>
      <c r="P190" s="186" t="str">
        <f>IF($J190="","",$J190+$L190+$N190)</f>
        <v/>
      </c>
      <c r="Q190" s="182" t="str">
        <f>IF($J190="","",$P190*12)</f>
        <v/>
      </c>
      <c r="R190" s="187" t="str">
        <f>IF($J190="","",IF('5.手当・賞与配分の設計'!$O$4=1,ROUNDUP((J190+$L190)*$R$5,-1),ROUNDUP(J190*$R$5,-1)))</f>
        <v/>
      </c>
      <c r="S190" s="188" t="str">
        <f>IF($J190="","",IF('5.手当・賞与配分の設計'!$O$4=1,ROUNDUP(($J190+$L190)*$U$4*$S$3,-1),ROUNDUP($J190*$U$4*$S$3,-1)))</f>
        <v/>
      </c>
      <c r="T190" s="189" t="str">
        <f>IF($J190="","",IF('5.手当・賞与配分の設計'!$O$4=1,ROUNDUP(($J190+$L190)*$U$4*$T$3,-1),ROUNDUP($J190*$U$4*$T$3,-1)))</f>
        <v/>
      </c>
      <c r="U190" s="189" t="str">
        <f>IF($J190="","",IF('5.手当・賞与配分の設計'!$O$4=1,ROUNDUP(($J190+$L190)*$U$4*$U$3,-1),ROUNDUP($J190*$U$4*$U$3,-1)))</f>
        <v/>
      </c>
      <c r="V190" s="189" t="str">
        <f>IF($J190="","",IF('5.手当・賞与配分の設計'!$O$4=1,ROUNDUP(($J190+$L190)*$U$4*$V$3,-1),ROUNDUP($J190*$U$4*$V$3,-1)))</f>
        <v/>
      </c>
      <c r="W190" s="190" t="str">
        <f>IF($J190="","",IF('5.手当・賞与配分の設計'!$O$4=1,ROUNDUP(($J190+$L190)*$U$4*$W$3,-1),ROUNDUP($J190*$U$4*$W$3,-1)))</f>
        <v/>
      </c>
      <c r="X190" s="191" t="str">
        <f>IF($J190="","",$Q190+$R190+S190)</f>
        <v/>
      </c>
      <c r="Y190" s="152" t="str">
        <f t="shared" ref="Y190:Y214" si="68">IF($J190="","",$Q190+$R190+T190)</f>
        <v/>
      </c>
      <c r="Z190" s="152" t="str">
        <f t="shared" ref="Z190:Z231" si="69">IF($J190="","",$Q190+$R190+U190)</f>
        <v/>
      </c>
      <c r="AA190" s="152" t="str">
        <f t="shared" ref="AA190:AA231" si="70">IF($J190="","",$Q190+$R190+V190)</f>
        <v/>
      </c>
      <c r="AB190" s="192" t="str">
        <f t="shared" ref="AB190:AB231" si="71">IF($J190="","",$Q190+$R190+W190)</f>
        <v/>
      </c>
    </row>
    <row r="191" spans="5:28" ht="18" customHeight="1">
      <c r="E191" s="193" t="str">
        <f t="shared" ref="E191:E231" si="72">IF($E$189="","",$E$189)</f>
        <v>C-1</v>
      </c>
      <c r="F191" s="124">
        <f t="shared" si="63"/>
        <v>0</v>
      </c>
      <c r="G191" s="124" t="str">
        <f t="shared" si="64"/>
        <v/>
      </c>
      <c r="H191" s="124" t="str">
        <f t="shared" si="65"/>
        <v/>
      </c>
      <c r="I191" s="179">
        <v>19</v>
      </c>
      <c r="J191" s="180" t="str">
        <f>IF($E191="","",INDEX('3.サラリースケール'!$R$5:$BH$38,MATCH('7.グレード別年俸表の作成'!$E191,'3.サラリースケール'!$R$5:$R$38,0),MATCH('7.グレード別年俸表の作成'!$I191,'3.サラリースケール'!$R$5:$BH$5,0)))</f>
        <v/>
      </c>
      <c r="K191" s="194" t="str">
        <f t="shared" si="66"/>
        <v/>
      </c>
      <c r="L191" s="195" t="str">
        <f>IF($J191="","",VLOOKUP($E191,'6.モデル年俸表の作成'!$C$6:$F$48,4,0))</f>
        <v/>
      </c>
      <c r="M191" s="196" t="str">
        <f t="shared" ref="M191:M231" si="73">IF($G191="","",$M$189)</f>
        <v/>
      </c>
      <c r="N191" s="197" t="str">
        <f t="shared" ref="N191:N231" si="74">IF($J191="","",ROUNDUP((J191*$M191),-1))</f>
        <v/>
      </c>
      <c r="O191" s="219" t="str">
        <f t="shared" si="67"/>
        <v/>
      </c>
      <c r="P191" s="198" t="str">
        <f t="shared" ref="P191:P231" si="75">IF($J191="","",$J191+$L191+$N191)</f>
        <v/>
      </c>
      <c r="Q191" s="195" t="str">
        <f t="shared" ref="Q191:Q231" si="76">IF($J191="","",$P191*12)</f>
        <v/>
      </c>
      <c r="R191" s="187" t="str">
        <f>IF($J191="","",IF('5.手当・賞与配分の設計'!$O$4=1,ROUNDUP((J191+$L191)*$R$5,-1),ROUNDUP(J191*$R$5,-1)))</f>
        <v/>
      </c>
      <c r="S191" s="199" t="str">
        <f>IF($J191="","",IF('5.手当・賞与配分の設計'!$O$4=1,ROUNDUP(($J191+$L191)*$U$4*$S$3,-1),ROUNDUP($J191*$U$4*$S$3,-1)))</f>
        <v/>
      </c>
      <c r="T191" s="198" t="str">
        <f>IF($J191="","",IF('5.手当・賞与配分の設計'!$O$4=1,ROUNDUP(($J191+$L191)*$U$4*$T$3,-1),ROUNDUP($J191*$U$4*$T$3,-1)))</f>
        <v/>
      </c>
      <c r="U191" s="198" t="str">
        <f>IF($J191="","",IF('5.手当・賞与配分の設計'!$O$4=1,ROUNDUP(($J191+$L191)*$U$4*$U$3,-1),ROUNDUP($J191*$U$4*$U$3,-1)))</f>
        <v/>
      </c>
      <c r="V191" s="198" t="str">
        <f>IF($J191="","",IF('5.手当・賞与配分の設計'!$O$4=1,ROUNDUP(($J191+$L191)*$U$4*$V$3,-1),ROUNDUP($J191*$U$4*$V$3,-1)))</f>
        <v/>
      </c>
      <c r="W191" s="200" t="str">
        <f>IF($J191="","",IF('5.手当・賞与配分の設計'!$O$4=1,ROUNDUP(($J191+$L191)*$U$4*$W$3,-1),ROUNDUP($J191*$U$4*$W$3,-1)))</f>
        <v/>
      </c>
      <c r="X191" s="128" t="str">
        <f>IF($J191="","",$Q191+$R191+S191)</f>
        <v/>
      </c>
      <c r="Y191" s="88" t="str">
        <f t="shared" si="68"/>
        <v/>
      </c>
      <c r="Z191" s="88" t="str">
        <f t="shared" si="69"/>
        <v/>
      </c>
      <c r="AA191" s="88" t="str">
        <f t="shared" si="70"/>
        <v/>
      </c>
      <c r="AB191" s="201" t="str">
        <f t="shared" si="71"/>
        <v/>
      </c>
    </row>
    <row r="192" spans="5:28" ht="18" customHeight="1">
      <c r="E192" s="193" t="str">
        <f t="shared" si="72"/>
        <v>C-1</v>
      </c>
      <c r="F192" s="124">
        <f t="shared" si="63"/>
        <v>0</v>
      </c>
      <c r="G192" s="124" t="str">
        <f t="shared" si="64"/>
        <v/>
      </c>
      <c r="H192" s="124" t="str">
        <f t="shared" si="65"/>
        <v/>
      </c>
      <c r="I192" s="179">
        <v>20</v>
      </c>
      <c r="J192" s="150" t="str">
        <f>IF($E192="","",INDEX('3.サラリースケール'!$R$5:$BH$38,MATCH('7.グレード別年俸表の作成'!$E192,'3.サラリースケール'!$R$5:$R$38,0),MATCH('7.グレード別年俸表の作成'!$I192,'3.サラリースケール'!$R$5:$BH$5,0)))</f>
        <v/>
      </c>
      <c r="K192" s="194" t="str">
        <f t="shared" si="66"/>
        <v/>
      </c>
      <c r="L192" s="195" t="str">
        <f>IF($J192="","",VLOOKUP($E192,'6.モデル年俸表の作成'!$C$6:$F$48,4,0))</f>
        <v/>
      </c>
      <c r="M192" s="196" t="str">
        <f t="shared" si="73"/>
        <v/>
      </c>
      <c r="N192" s="197" t="str">
        <f t="shared" si="74"/>
        <v/>
      </c>
      <c r="O192" s="219" t="str">
        <f t="shared" si="67"/>
        <v/>
      </c>
      <c r="P192" s="198" t="str">
        <f t="shared" si="75"/>
        <v/>
      </c>
      <c r="Q192" s="195" t="str">
        <f t="shared" si="76"/>
        <v/>
      </c>
      <c r="R192" s="187" t="str">
        <f>IF($J192="","",IF('5.手当・賞与配分の設計'!$O$4=1,ROUNDUP((J192+$L192)*$R$5,-1),ROUNDUP(J192*$R$5,-1)))</f>
        <v/>
      </c>
      <c r="S192" s="199" t="str">
        <f>IF($J192="","",IF('5.手当・賞与配分の設計'!$O$4=1,ROUNDUP(($J192+$L192)*$U$4*$S$3,-1),ROUNDUP($J192*$U$4*$S$3,-1)))</f>
        <v/>
      </c>
      <c r="T192" s="198" t="str">
        <f>IF($J192="","",IF('5.手当・賞与配分の設計'!$O$4=1,ROUNDUP(($J192+$L192)*$U$4*$T$3,-1),ROUNDUP($J192*$U$4*$T$3,-1)))</f>
        <v/>
      </c>
      <c r="U192" s="198" t="str">
        <f>IF($J192="","",IF('5.手当・賞与配分の設計'!$O$4=1,ROUNDUP(($J192+$L192)*$U$4*$U$3,-1),ROUNDUP($J192*$U$4*$U$3,-1)))</f>
        <v/>
      </c>
      <c r="V192" s="198" t="str">
        <f>IF($J192="","",IF('5.手当・賞与配分の設計'!$O$4=1,ROUNDUP(($J192+$L192)*$U$4*$V$3,-1),ROUNDUP($J192*$U$4*$V$3,-1)))</f>
        <v/>
      </c>
      <c r="W192" s="200" t="str">
        <f>IF($J192="","",IF('5.手当・賞与配分の設計'!$O$4=1,ROUNDUP(($J192+$L192)*$U$4*$W$3,-1),ROUNDUP($J192*$U$4*$W$3,-1)))</f>
        <v/>
      </c>
      <c r="X192" s="128" t="str">
        <f>IF($J192="","",$Q192+$R192+S192)</f>
        <v/>
      </c>
      <c r="Y192" s="88" t="str">
        <f t="shared" si="68"/>
        <v/>
      </c>
      <c r="Z192" s="88" t="str">
        <f t="shared" si="69"/>
        <v/>
      </c>
      <c r="AA192" s="88" t="str">
        <f t="shared" si="70"/>
        <v/>
      </c>
      <c r="AB192" s="201" t="str">
        <f t="shared" si="71"/>
        <v/>
      </c>
    </row>
    <row r="193" spans="5:28" ht="18" customHeight="1">
      <c r="E193" s="193" t="str">
        <f t="shared" si="72"/>
        <v>C-1</v>
      </c>
      <c r="F193" s="124">
        <f t="shared" si="63"/>
        <v>0</v>
      </c>
      <c r="G193" s="124" t="str">
        <f t="shared" si="64"/>
        <v/>
      </c>
      <c r="H193" s="124" t="str">
        <f t="shared" si="65"/>
        <v/>
      </c>
      <c r="I193" s="179">
        <v>21</v>
      </c>
      <c r="J193" s="150" t="str">
        <f>IF($E193="","",INDEX('3.サラリースケール'!$R$5:$BH$38,MATCH('7.グレード別年俸表の作成'!$E193,'3.サラリースケール'!$R$5:$R$38,0),MATCH('7.グレード別年俸表の作成'!$I193,'3.サラリースケール'!$R$5:$BH$5,0)))</f>
        <v/>
      </c>
      <c r="K193" s="194" t="str">
        <f t="shared" si="66"/>
        <v/>
      </c>
      <c r="L193" s="195" t="str">
        <f>IF($J193="","",VLOOKUP($E193,'6.モデル年俸表の作成'!$C$6:$F$48,4,0))</f>
        <v/>
      </c>
      <c r="M193" s="196" t="str">
        <f t="shared" si="73"/>
        <v/>
      </c>
      <c r="N193" s="197" t="str">
        <f t="shared" si="74"/>
        <v/>
      </c>
      <c r="O193" s="219" t="str">
        <f t="shared" si="67"/>
        <v/>
      </c>
      <c r="P193" s="198" t="str">
        <f t="shared" si="75"/>
        <v/>
      </c>
      <c r="Q193" s="195" t="str">
        <f t="shared" si="76"/>
        <v/>
      </c>
      <c r="R193" s="187" t="str">
        <f>IF($J193="","",IF('5.手当・賞与配分の設計'!$O$4=1,ROUNDUP((J193+$L193)*$R$5,-1),ROUNDUP(J193*$R$5,-1)))</f>
        <v/>
      </c>
      <c r="S193" s="202" t="str">
        <f>IF($J193="","",IF('5.手当・賞与配分の設計'!$O$4=1,ROUNDUP(($J193+$L193)*$U$4*$S$3,-1),ROUNDUP($J193*$U$4*$S$3,-1)))</f>
        <v/>
      </c>
      <c r="T193" s="186" t="str">
        <f>IF($J193="","",IF('5.手当・賞与配分の設計'!$O$4=1,ROUNDUP(($J193+$L193)*$U$4*$T$3,-1),ROUNDUP($J193*$U$4*$T$3,-1)))</f>
        <v/>
      </c>
      <c r="U193" s="186" t="str">
        <f>IF($J193="","",IF('5.手当・賞与配分の設計'!$O$4=1,ROUNDUP(($J193+$L193)*$U$4*$U$3,-1),ROUNDUP($J193*$U$4*$U$3,-1)))</f>
        <v/>
      </c>
      <c r="V193" s="186" t="str">
        <f>IF($J193="","",IF('5.手当・賞与配分の設計'!$O$4=1,ROUNDUP(($J193+$L193)*$U$4*$V$3,-1),ROUNDUP($J193*$U$4*$V$3,-1)))</f>
        <v/>
      </c>
      <c r="W193" s="203" t="str">
        <f>IF($J193="","",IF('5.手当・賞与配分の設計'!$O$4=1,ROUNDUP(($J193+$L193)*$U$4*$W$3,-1),ROUNDUP($J193*$U$4*$W$3,-1)))</f>
        <v/>
      </c>
      <c r="X193" s="128" t="str">
        <f t="shared" ref="X193:X231" si="77">IF($J193="","",$Q193+$R193+S193)</f>
        <v/>
      </c>
      <c r="Y193" s="88" t="str">
        <f t="shared" si="68"/>
        <v/>
      </c>
      <c r="Z193" s="88" t="str">
        <f t="shared" si="69"/>
        <v/>
      </c>
      <c r="AA193" s="88" t="str">
        <f t="shared" si="70"/>
        <v/>
      </c>
      <c r="AB193" s="201" t="str">
        <f t="shared" si="71"/>
        <v/>
      </c>
    </row>
    <row r="194" spans="5:28" ht="18" customHeight="1">
      <c r="E194" s="193" t="str">
        <f t="shared" si="72"/>
        <v>C-1</v>
      </c>
      <c r="F194" s="124">
        <f t="shared" si="63"/>
        <v>1</v>
      </c>
      <c r="G194" s="124">
        <f t="shared" si="64"/>
        <v>1</v>
      </c>
      <c r="H194" s="124" t="str">
        <f t="shared" si="65"/>
        <v>C-1-1</v>
      </c>
      <c r="I194" s="179">
        <v>22</v>
      </c>
      <c r="J194" s="150">
        <f>IF($E194="","",INDEX('3.サラリースケール'!$R$5:$BH$38,MATCH('7.グレード別年俸表の作成'!$E194,'3.サラリースケール'!$R$5:$R$38,0),MATCH('7.グレード別年俸表の作成'!$I194,'3.サラリースケール'!$R$5:$BH$5,0)))</f>
        <v>234100</v>
      </c>
      <c r="K194" s="194" t="str">
        <f t="shared" si="66"/>
        <v/>
      </c>
      <c r="L194" s="195">
        <f>IF($J194="","",VLOOKUP($E194,'6.モデル年俸表の作成'!$C$6:$F$48,4,0))</f>
        <v>0</v>
      </c>
      <c r="M194" s="196">
        <f t="shared" si="73"/>
        <v>0.1</v>
      </c>
      <c r="N194" s="197">
        <f t="shared" si="74"/>
        <v>23410</v>
      </c>
      <c r="O194" s="219">
        <f t="shared" si="67"/>
        <v>13</v>
      </c>
      <c r="P194" s="198">
        <f t="shared" si="75"/>
        <v>257510</v>
      </c>
      <c r="Q194" s="195">
        <f t="shared" si="76"/>
        <v>3090120</v>
      </c>
      <c r="R194" s="187">
        <f>IF($J194="","",IF('5.手当・賞与配分の設計'!$O$4=1,ROUNDUP((J194+$L194)*$R$5,-1),ROUNDUP(J194*$R$5,-1)))</f>
        <v>468200</v>
      </c>
      <c r="S194" s="202">
        <f>IF($J194="","",IF('5.手当・賞与配分の設計'!$O$4=1,ROUNDUP(($J194+$L194)*$U$4*$S$3,-1),ROUNDUP($J194*$U$4*$S$3,-1)))</f>
        <v>702300</v>
      </c>
      <c r="T194" s="186">
        <f>IF($J194="","",IF('5.手当・賞与配分の設計'!$O$4=1,ROUNDUP(($J194+$L194)*$U$4*$T$3,-1),ROUNDUP($J194*$U$4*$T$3,-1)))</f>
        <v>643780</v>
      </c>
      <c r="U194" s="186">
        <f>IF($J194="","",IF('5.手当・賞与配分の設計'!$O$4=1,ROUNDUP(($J194+$L194)*$U$4*$U$3,-1),ROUNDUP($J194*$U$4*$U$3,-1)))</f>
        <v>585250</v>
      </c>
      <c r="V194" s="186">
        <f>IF($J194="","",IF('5.手当・賞与配分の設計'!$O$4=1,ROUNDUP(($J194+$L194)*$U$4*$V$3,-1),ROUNDUP($J194*$U$4*$V$3,-1)))</f>
        <v>526730</v>
      </c>
      <c r="W194" s="203">
        <f>IF($J194="","",IF('5.手当・賞与配分の設計'!$O$4=1,ROUNDUP(($J194+$L194)*$U$4*$W$3,-1),ROUNDUP($J194*$U$4*$W$3,-1)))</f>
        <v>468200</v>
      </c>
      <c r="X194" s="128">
        <f t="shared" si="77"/>
        <v>4260620</v>
      </c>
      <c r="Y194" s="88">
        <f t="shared" si="68"/>
        <v>4202100</v>
      </c>
      <c r="Z194" s="88">
        <f t="shared" si="69"/>
        <v>4143570</v>
      </c>
      <c r="AA194" s="88">
        <f t="shared" si="70"/>
        <v>4085050</v>
      </c>
      <c r="AB194" s="201">
        <f t="shared" si="71"/>
        <v>4026520</v>
      </c>
    </row>
    <row r="195" spans="5:28" ht="18" customHeight="1">
      <c r="E195" s="193" t="str">
        <f t="shared" si="72"/>
        <v>C-1</v>
      </c>
      <c r="F195" s="124">
        <f t="shared" si="63"/>
        <v>2</v>
      </c>
      <c r="G195" s="124">
        <f t="shared" si="64"/>
        <v>2</v>
      </c>
      <c r="H195" s="124" t="str">
        <f t="shared" si="65"/>
        <v>C-1-2</v>
      </c>
      <c r="I195" s="179">
        <v>23</v>
      </c>
      <c r="J195" s="150">
        <f>IF($E195="","",INDEX('3.サラリースケール'!$R$5:$BH$38,MATCH('7.グレード別年俸表の作成'!$E195,'3.サラリースケール'!$R$5:$R$38,0),MATCH('7.グレード別年俸表の作成'!$I195,'3.サラリースケール'!$R$5:$BH$5,0)))</f>
        <v>238500</v>
      </c>
      <c r="K195" s="194">
        <f t="shared" si="66"/>
        <v>4400</v>
      </c>
      <c r="L195" s="195">
        <f>IF($J195="","",VLOOKUP($E195,'6.モデル年俸表の作成'!$C$6:$F$48,4,0))</f>
        <v>0</v>
      </c>
      <c r="M195" s="196">
        <f t="shared" si="73"/>
        <v>0.1</v>
      </c>
      <c r="N195" s="197">
        <f t="shared" si="74"/>
        <v>23850</v>
      </c>
      <c r="O195" s="219">
        <f t="shared" si="67"/>
        <v>13</v>
      </c>
      <c r="P195" s="198">
        <f t="shared" si="75"/>
        <v>262350</v>
      </c>
      <c r="Q195" s="195">
        <f t="shared" si="76"/>
        <v>3148200</v>
      </c>
      <c r="R195" s="187">
        <f>IF($J195="","",IF('5.手当・賞与配分の設計'!$O$4=1,ROUNDUP((J195+$L195)*$R$5,-1),ROUNDUP(J195*$R$5,-1)))</f>
        <v>477000</v>
      </c>
      <c r="S195" s="202">
        <f>IF($J195="","",IF('5.手当・賞与配分の設計'!$O$4=1,ROUNDUP(($J195+$L195)*$U$4*$S$3,-1),ROUNDUP($J195*$U$4*$S$3,-1)))</f>
        <v>715500</v>
      </c>
      <c r="T195" s="186">
        <f>IF($J195="","",IF('5.手当・賞与配分の設計'!$O$4=1,ROUNDUP(($J195+$L195)*$U$4*$T$3,-1),ROUNDUP($J195*$U$4*$T$3,-1)))</f>
        <v>655880</v>
      </c>
      <c r="U195" s="186">
        <f>IF($J195="","",IF('5.手当・賞与配分の設計'!$O$4=1,ROUNDUP(($J195+$L195)*$U$4*$U$3,-1),ROUNDUP($J195*$U$4*$U$3,-1)))</f>
        <v>596250</v>
      </c>
      <c r="V195" s="186">
        <f>IF($J195="","",IF('5.手当・賞与配分の設計'!$O$4=1,ROUNDUP(($J195+$L195)*$U$4*$V$3,-1),ROUNDUP($J195*$U$4*$V$3,-1)))</f>
        <v>536630</v>
      </c>
      <c r="W195" s="203">
        <f>IF($J195="","",IF('5.手当・賞与配分の設計'!$O$4=1,ROUNDUP(($J195+$L195)*$U$4*$W$3,-1),ROUNDUP($J195*$U$4*$W$3,-1)))</f>
        <v>477000</v>
      </c>
      <c r="X195" s="128">
        <f t="shared" si="77"/>
        <v>4340700</v>
      </c>
      <c r="Y195" s="88">
        <f t="shared" si="68"/>
        <v>4281080</v>
      </c>
      <c r="Z195" s="88">
        <f t="shared" si="69"/>
        <v>4221450</v>
      </c>
      <c r="AA195" s="88">
        <f t="shared" si="70"/>
        <v>4161830</v>
      </c>
      <c r="AB195" s="201">
        <f t="shared" si="71"/>
        <v>4102200</v>
      </c>
    </row>
    <row r="196" spans="5:28" ht="18" customHeight="1">
      <c r="E196" s="193" t="str">
        <f t="shared" si="72"/>
        <v>C-1</v>
      </c>
      <c r="F196" s="124">
        <f t="shared" si="63"/>
        <v>3</v>
      </c>
      <c r="G196" s="124">
        <f t="shared" si="64"/>
        <v>3</v>
      </c>
      <c r="H196" s="124" t="str">
        <f t="shared" si="65"/>
        <v>C-1-3</v>
      </c>
      <c r="I196" s="179">
        <v>24</v>
      </c>
      <c r="J196" s="150">
        <f>IF($E196="","",INDEX('3.サラリースケール'!$R$5:$BH$38,MATCH('7.グレード別年俸表の作成'!$E196,'3.サラリースケール'!$R$5:$R$38,0),MATCH('7.グレード別年俸表の作成'!$I196,'3.サラリースケール'!$R$5:$BH$5,0)))</f>
        <v>242900</v>
      </c>
      <c r="K196" s="194">
        <f t="shared" si="66"/>
        <v>4400</v>
      </c>
      <c r="L196" s="195">
        <f>IF($J196="","",VLOOKUP($E196,'6.モデル年俸表の作成'!$C$6:$F$48,4,0))</f>
        <v>0</v>
      </c>
      <c r="M196" s="196">
        <f t="shared" si="73"/>
        <v>0.1</v>
      </c>
      <c r="N196" s="197">
        <f t="shared" si="74"/>
        <v>24290</v>
      </c>
      <c r="O196" s="219">
        <f t="shared" si="67"/>
        <v>13</v>
      </c>
      <c r="P196" s="198">
        <f t="shared" si="75"/>
        <v>267190</v>
      </c>
      <c r="Q196" s="195">
        <f t="shared" si="76"/>
        <v>3206280</v>
      </c>
      <c r="R196" s="187">
        <f>IF($J196="","",IF('5.手当・賞与配分の設計'!$O$4=1,ROUNDUP((J196+$L196)*$R$5,-1),ROUNDUP(J196*$R$5,-1)))</f>
        <v>485800</v>
      </c>
      <c r="S196" s="202">
        <f>IF($J196="","",IF('5.手当・賞与配分の設計'!$O$4=1,ROUNDUP(($J196+$L196)*$U$4*$S$3,-1),ROUNDUP($J196*$U$4*$S$3,-1)))</f>
        <v>728700</v>
      </c>
      <c r="T196" s="186">
        <f>IF($J196="","",IF('5.手当・賞与配分の設計'!$O$4=1,ROUNDUP(($J196+$L196)*$U$4*$T$3,-1),ROUNDUP($J196*$U$4*$T$3,-1)))</f>
        <v>667980</v>
      </c>
      <c r="U196" s="186">
        <f>IF($J196="","",IF('5.手当・賞与配分の設計'!$O$4=1,ROUNDUP(($J196+$L196)*$U$4*$U$3,-1),ROUNDUP($J196*$U$4*$U$3,-1)))</f>
        <v>607250</v>
      </c>
      <c r="V196" s="186">
        <f>IF($J196="","",IF('5.手当・賞与配分の設計'!$O$4=1,ROUNDUP(($J196+$L196)*$U$4*$V$3,-1),ROUNDUP($J196*$U$4*$V$3,-1)))</f>
        <v>546530</v>
      </c>
      <c r="W196" s="203">
        <f>IF($J196="","",IF('5.手当・賞与配分の設計'!$O$4=1,ROUNDUP(($J196+$L196)*$U$4*$W$3,-1),ROUNDUP($J196*$U$4*$W$3,-1)))</f>
        <v>485800</v>
      </c>
      <c r="X196" s="128">
        <f t="shared" si="77"/>
        <v>4420780</v>
      </c>
      <c r="Y196" s="88">
        <f t="shared" si="68"/>
        <v>4360060</v>
      </c>
      <c r="Z196" s="88">
        <f t="shared" si="69"/>
        <v>4299330</v>
      </c>
      <c r="AA196" s="88">
        <f t="shared" si="70"/>
        <v>4238610</v>
      </c>
      <c r="AB196" s="201">
        <f t="shared" si="71"/>
        <v>4177880</v>
      </c>
    </row>
    <row r="197" spans="5:28" ht="18" customHeight="1">
      <c r="E197" s="193" t="str">
        <f t="shared" si="72"/>
        <v>C-1</v>
      </c>
      <c r="F197" s="124">
        <f t="shared" si="63"/>
        <v>4</v>
      </c>
      <c r="G197" s="124">
        <f t="shared" si="64"/>
        <v>4</v>
      </c>
      <c r="H197" s="124" t="str">
        <f t="shared" si="65"/>
        <v>C-1-4</v>
      </c>
      <c r="I197" s="179">
        <v>25</v>
      </c>
      <c r="J197" s="150">
        <f>IF($E197="","",INDEX('3.サラリースケール'!$R$5:$BH$38,MATCH('7.グレード別年俸表の作成'!$E197,'3.サラリースケール'!$R$5:$R$38,0),MATCH('7.グレード別年俸表の作成'!$I197,'3.サラリースケール'!$R$5:$BH$5,0)))</f>
        <v>247300</v>
      </c>
      <c r="K197" s="194">
        <f t="shared" si="66"/>
        <v>4400</v>
      </c>
      <c r="L197" s="195">
        <f>IF($J197="","",VLOOKUP($E197,'6.モデル年俸表の作成'!$C$6:$F$48,4,0))</f>
        <v>0</v>
      </c>
      <c r="M197" s="196">
        <f t="shared" si="73"/>
        <v>0.1</v>
      </c>
      <c r="N197" s="197">
        <f t="shared" si="74"/>
        <v>24730</v>
      </c>
      <c r="O197" s="219">
        <f t="shared" si="67"/>
        <v>13</v>
      </c>
      <c r="P197" s="198">
        <f t="shared" si="75"/>
        <v>272030</v>
      </c>
      <c r="Q197" s="195">
        <f t="shared" si="76"/>
        <v>3264360</v>
      </c>
      <c r="R197" s="187">
        <f>IF($J197="","",IF('5.手当・賞与配分の設計'!$O$4=1,ROUNDUP((J197+$L197)*$R$5,-1),ROUNDUP(J197*$R$5,-1)))</f>
        <v>494600</v>
      </c>
      <c r="S197" s="202">
        <f>IF($J197="","",IF('5.手当・賞与配分の設計'!$O$4=1,ROUNDUP(($J197+$L197)*$U$4*$S$3,-1),ROUNDUP($J197*$U$4*$S$3,-1)))</f>
        <v>741900</v>
      </c>
      <c r="T197" s="186">
        <f>IF($J197="","",IF('5.手当・賞与配分の設計'!$O$4=1,ROUNDUP(($J197+$L197)*$U$4*$T$3,-1),ROUNDUP($J197*$U$4*$T$3,-1)))</f>
        <v>680080</v>
      </c>
      <c r="U197" s="186">
        <f>IF($J197="","",IF('5.手当・賞与配分の設計'!$O$4=1,ROUNDUP(($J197+$L197)*$U$4*$U$3,-1),ROUNDUP($J197*$U$4*$U$3,-1)))</f>
        <v>618250</v>
      </c>
      <c r="V197" s="186">
        <f>IF($J197="","",IF('5.手当・賞与配分の設計'!$O$4=1,ROUNDUP(($J197+$L197)*$U$4*$V$3,-1),ROUNDUP($J197*$U$4*$V$3,-1)))</f>
        <v>556430</v>
      </c>
      <c r="W197" s="203">
        <f>IF($J197="","",IF('5.手当・賞与配分の設計'!$O$4=1,ROUNDUP(($J197+$L197)*$U$4*$W$3,-1),ROUNDUP($J197*$U$4*$W$3,-1)))</f>
        <v>494600</v>
      </c>
      <c r="X197" s="128">
        <f t="shared" si="77"/>
        <v>4500860</v>
      </c>
      <c r="Y197" s="88">
        <f t="shared" si="68"/>
        <v>4439040</v>
      </c>
      <c r="Z197" s="88">
        <f t="shared" si="69"/>
        <v>4377210</v>
      </c>
      <c r="AA197" s="88">
        <f t="shared" si="70"/>
        <v>4315390</v>
      </c>
      <c r="AB197" s="201">
        <f t="shared" si="71"/>
        <v>4253560</v>
      </c>
    </row>
    <row r="198" spans="5:28" ht="18" customHeight="1">
      <c r="E198" s="193" t="str">
        <f t="shared" si="72"/>
        <v>C-1</v>
      </c>
      <c r="F198" s="124">
        <f t="shared" si="63"/>
        <v>5</v>
      </c>
      <c r="G198" s="124">
        <f t="shared" si="64"/>
        <v>5</v>
      </c>
      <c r="H198" s="124" t="str">
        <f t="shared" si="65"/>
        <v>C-1-5</v>
      </c>
      <c r="I198" s="179">
        <v>26</v>
      </c>
      <c r="J198" s="150">
        <f>IF($E198="","",INDEX('3.サラリースケール'!$R$5:$BH$38,MATCH('7.グレード別年俸表の作成'!$E198,'3.サラリースケール'!$R$5:$R$38,0),MATCH('7.グレード別年俸表の作成'!$I198,'3.サラリースケール'!$R$5:$BH$5,0)))</f>
        <v>251700</v>
      </c>
      <c r="K198" s="194">
        <f t="shared" si="66"/>
        <v>4400</v>
      </c>
      <c r="L198" s="195">
        <f>IF($J198="","",VLOOKUP($E198,'6.モデル年俸表の作成'!$C$6:$F$48,4,0))</f>
        <v>0</v>
      </c>
      <c r="M198" s="196">
        <f t="shared" si="73"/>
        <v>0.1</v>
      </c>
      <c r="N198" s="197">
        <f t="shared" si="74"/>
        <v>25170</v>
      </c>
      <c r="O198" s="219">
        <f t="shared" si="67"/>
        <v>13</v>
      </c>
      <c r="P198" s="198">
        <f t="shared" si="75"/>
        <v>276870</v>
      </c>
      <c r="Q198" s="195">
        <f t="shared" si="76"/>
        <v>3322440</v>
      </c>
      <c r="R198" s="187">
        <f>IF($J198="","",IF('5.手当・賞与配分の設計'!$O$4=1,ROUNDUP((J198+$L198)*$R$5,-1),ROUNDUP(J198*$R$5,-1)))</f>
        <v>503400</v>
      </c>
      <c r="S198" s="202">
        <f>IF($J198="","",IF('5.手当・賞与配分の設計'!$O$4=1,ROUNDUP(($J198+$L198)*$U$4*$S$3,-1),ROUNDUP($J198*$U$4*$S$3,-1)))</f>
        <v>755100</v>
      </c>
      <c r="T198" s="186">
        <f>IF($J198="","",IF('5.手当・賞与配分の設計'!$O$4=1,ROUNDUP(($J198+$L198)*$U$4*$T$3,-1),ROUNDUP($J198*$U$4*$T$3,-1)))</f>
        <v>692180</v>
      </c>
      <c r="U198" s="186">
        <f>IF($J198="","",IF('5.手当・賞与配分の設計'!$O$4=1,ROUNDUP(($J198+$L198)*$U$4*$U$3,-1),ROUNDUP($J198*$U$4*$U$3,-1)))</f>
        <v>629250</v>
      </c>
      <c r="V198" s="186">
        <f>IF($J198="","",IF('5.手当・賞与配分の設計'!$O$4=1,ROUNDUP(($J198+$L198)*$U$4*$V$3,-1),ROUNDUP($J198*$U$4*$V$3,-1)))</f>
        <v>566330</v>
      </c>
      <c r="W198" s="203">
        <f>IF($J198="","",IF('5.手当・賞与配分の設計'!$O$4=1,ROUNDUP(($J198+$L198)*$U$4*$W$3,-1),ROUNDUP($J198*$U$4*$W$3,-1)))</f>
        <v>503400</v>
      </c>
      <c r="X198" s="128">
        <f t="shared" si="77"/>
        <v>4580940</v>
      </c>
      <c r="Y198" s="88">
        <f t="shared" si="68"/>
        <v>4518020</v>
      </c>
      <c r="Z198" s="88">
        <f t="shared" si="69"/>
        <v>4455090</v>
      </c>
      <c r="AA198" s="88">
        <f t="shared" si="70"/>
        <v>4392170</v>
      </c>
      <c r="AB198" s="201">
        <f t="shared" si="71"/>
        <v>4329240</v>
      </c>
    </row>
    <row r="199" spans="5:28" ht="18" customHeight="1">
      <c r="E199" s="193" t="str">
        <f t="shared" si="72"/>
        <v>C-1</v>
      </c>
      <c r="F199" s="124">
        <f t="shared" si="63"/>
        <v>6</v>
      </c>
      <c r="G199" s="124">
        <f t="shared" si="64"/>
        <v>6</v>
      </c>
      <c r="H199" s="124" t="str">
        <f t="shared" si="65"/>
        <v>C-1-6</v>
      </c>
      <c r="I199" s="179">
        <v>27</v>
      </c>
      <c r="J199" s="150">
        <f>IF($E199="","",INDEX('3.サラリースケール'!$R$5:$BH$38,MATCH('7.グレード別年俸表の作成'!$E199,'3.サラリースケール'!$R$5:$R$38,0),MATCH('7.グレード別年俸表の作成'!$I199,'3.サラリースケール'!$R$5:$BH$5,0)))</f>
        <v>256100</v>
      </c>
      <c r="K199" s="194">
        <f t="shared" si="66"/>
        <v>4400</v>
      </c>
      <c r="L199" s="195">
        <f>IF($J199="","",VLOOKUP($E199,'6.モデル年俸表の作成'!$C$6:$F$48,4,0))</f>
        <v>0</v>
      </c>
      <c r="M199" s="196">
        <f t="shared" si="73"/>
        <v>0.1</v>
      </c>
      <c r="N199" s="197">
        <f t="shared" si="74"/>
        <v>25610</v>
      </c>
      <c r="O199" s="219">
        <f t="shared" si="67"/>
        <v>13</v>
      </c>
      <c r="P199" s="198">
        <f t="shared" si="75"/>
        <v>281710</v>
      </c>
      <c r="Q199" s="195">
        <f t="shared" si="76"/>
        <v>3380520</v>
      </c>
      <c r="R199" s="187">
        <f>IF($J199="","",IF('5.手当・賞与配分の設計'!$O$4=1,ROUNDUP((J199+$L199)*$R$5,-1),ROUNDUP(J199*$R$5,-1)))</f>
        <v>512200</v>
      </c>
      <c r="S199" s="202">
        <f>IF($J199="","",IF('5.手当・賞与配分の設計'!$O$4=1,ROUNDUP(($J199+$L199)*$U$4*$S$3,-1),ROUNDUP($J199*$U$4*$S$3,-1)))</f>
        <v>768300</v>
      </c>
      <c r="T199" s="186">
        <f>IF($J199="","",IF('5.手当・賞与配分の設計'!$O$4=1,ROUNDUP(($J199+$L199)*$U$4*$T$3,-1),ROUNDUP($J199*$U$4*$T$3,-1)))</f>
        <v>704280</v>
      </c>
      <c r="U199" s="186">
        <f>IF($J199="","",IF('5.手当・賞与配分の設計'!$O$4=1,ROUNDUP(($J199+$L199)*$U$4*$U$3,-1),ROUNDUP($J199*$U$4*$U$3,-1)))</f>
        <v>640250</v>
      </c>
      <c r="V199" s="186">
        <f>IF($J199="","",IF('5.手当・賞与配分の設計'!$O$4=1,ROUNDUP(($J199+$L199)*$U$4*$V$3,-1),ROUNDUP($J199*$U$4*$V$3,-1)))</f>
        <v>576230</v>
      </c>
      <c r="W199" s="203">
        <f>IF($J199="","",IF('5.手当・賞与配分の設計'!$O$4=1,ROUNDUP(($J199+$L199)*$U$4*$W$3,-1),ROUNDUP($J199*$U$4*$W$3,-1)))</f>
        <v>512200</v>
      </c>
      <c r="X199" s="128">
        <f t="shared" si="77"/>
        <v>4661020</v>
      </c>
      <c r="Y199" s="88">
        <f t="shared" si="68"/>
        <v>4597000</v>
      </c>
      <c r="Z199" s="88">
        <f t="shared" si="69"/>
        <v>4532970</v>
      </c>
      <c r="AA199" s="88">
        <f t="shared" si="70"/>
        <v>4468950</v>
      </c>
      <c r="AB199" s="201">
        <f t="shared" si="71"/>
        <v>4404920</v>
      </c>
    </row>
    <row r="200" spans="5:28" ht="18" customHeight="1">
      <c r="E200" s="193" t="str">
        <f t="shared" si="72"/>
        <v>C-1</v>
      </c>
      <c r="F200" s="124">
        <f t="shared" si="63"/>
        <v>7</v>
      </c>
      <c r="G200" s="124">
        <f t="shared" si="64"/>
        <v>7</v>
      </c>
      <c r="H200" s="124" t="str">
        <f t="shared" si="65"/>
        <v>C-1-7</v>
      </c>
      <c r="I200" s="179">
        <v>28</v>
      </c>
      <c r="J200" s="150">
        <f>IF($E200="","",INDEX('3.サラリースケール'!$R$5:$BH$38,MATCH('7.グレード別年俸表の作成'!$E200,'3.サラリースケール'!$R$5:$R$38,0),MATCH('7.グレード別年俸表の作成'!$I200,'3.サラリースケール'!$R$5:$BH$5,0)))</f>
        <v>260500</v>
      </c>
      <c r="K200" s="194">
        <f t="shared" si="66"/>
        <v>4400</v>
      </c>
      <c r="L200" s="195">
        <f>IF($J200="","",VLOOKUP($E200,'6.モデル年俸表の作成'!$C$6:$F$48,4,0))</f>
        <v>0</v>
      </c>
      <c r="M200" s="196">
        <f t="shared" si="73"/>
        <v>0.1</v>
      </c>
      <c r="N200" s="197">
        <f t="shared" si="74"/>
        <v>26050</v>
      </c>
      <c r="O200" s="219">
        <f t="shared" si="67"/>
        <v>13</v>
      </c>
      <c r="P200" s="198">
        <f t="shared" si="75"/>
        <v>286550</v>
      </c>
      <c r="Q200" s="195">
        <f t="shared" si="76"/>
        <v>3438600</v>
      </c>
      <c r="R200" s="187">
        <f>IF($J200="","",IF('5.手当・賞与配分の設計'!$O$4=1,ROUNDUP((J200+$L200)*$R$5,-1),ROUNDUP(J200*$R$5,-1)))</f>
        <v>521000</v>
      </c>
      <c r="S200" s="202">
        <f>IF($J200="","",IF('5.手当・賞与配分の設計'!$O$4=1,ROUNDUP(($J200+$L200)*$U$4*$S$3,-1),ROUNDUP($J200*$U$4*$S$3,-1)))</f>
        <v>781500</v>
      </c>
      <c r="T200" s="186">
        <f>IF($J200="","",IF('5.手当・賞与配分の設計'!$O$4=1,ROUNDUP(($J200+$L200)*$U$4*$T$3,-1),ROUNDUP($J200*$U$4*$T$3,-1)))</f>
        <v>716380</v>
      </c>
      <c r="U200" s="186">
        <f>IF($J200="","",IF('5.手当・賞与配分の設計'!$O$4=1,ROUNDUP(($J200+$L200)*$U$4*$U$3,-1),ROUNDUP($J200*$U$4*$U$3,-1)))</f>
        <v>651250</v>
      </c>
      <c r="V200" s="186">
        <f>IF($J200="","",IF('5.手当・賞与配分の設計'!$O$4=1,ROUNDUP(($J200+$L200)*$U$4*$V$3,-1),ROUNDUP($J200*$U$4*$V$3,-1)))</f>
        <v>586130</v>
      </c>
      <c r="W200" s="203">
        <f>IF($J200="","",IF('5.手当・賞与配分の設計'!$O$4=1,ROUNDUP(($J200+$L200)*$U$4*$W$3,-1),ROUNDUP($J200*$U$4*$W$3,-1)))</f>
        <v>521000</v>
      </c>
      <c r="X200" s="128">
        <f t="shared" si="77"/>
        <v>4741100</v>
      </c>
      <c r="Y200" s="88">
        <f t="shared" si="68"/>
        <v>4675980</v>
      </c>
      <c r="Z200" s="88">
        <f t="shared" si="69"/>
        <v>4610850</v>
      </c>
      <c r="AA200" s="88">
        <f t="shared" si="70"/>
        <v>4545730</v>
      </c>
      <c r="AB200" s="201">
        <f t="shared" si="71"/>
        <v>4480600</v>
      </c>
    </row>
    <row r="201" spans="5:28" ht="18" customHeight="1">
      <c r="E201" s="193" t="str">
        <f t="shared" si="72"/>
        <v>C-1</v>
      </c>
      <c r="F201" s="124">
        <f t="shared" si="63"/>
        <v>8</v>
      </c>
      <c r="G201" s="124">
        <f t="shared" si="64"/>
        <v>8</v>
      </c>
      <c r="H201" s="124" t="str">
        <f t="shared" si="65"/>
        <v>C-1-8</v>
      </c>
      <c r="I201" s="179">
        <v>29</v>
      </c>
      <c r="J201" s="150">
        <f>IF($E201="","",INDEX('3.サラリースケール'!$R$5:$BH$38,MATCH('7.グレード別年俸表の作成'!$E201,'3.サラリースケール'!$R$5:$R$38,0),MATCH('7.グレード別年俸表の作成'!$I201,'3.サラリースケール'!$R$5:$BH$5,0)))</f>
        <v>264900</v>
      </c>
      <c r="K201" s="194">
        <f t="shared" si="66"/>
        <v>4400</v>
      </c>
      <c r="L201" s="195">
        <f>IF($J201="","",VLOOKUP($E201,'6.モデル年俸表の作成'!$C$6:$F$48,4,0))</f>
        <v>0</v>
      </c>
      <c r="M201" s="196">
        <f t="shared" si="73"/>
        <v>0.1</v>
      </c>
      <c r="N201" s="197">
        <f t="shared" si="74"/>
        <v>26490</v>
      </c>
      <c r="O201" s="219">
        <f t="shared" si="67"/>
        <v>13</v>
      </c>
      <c r="P201" s="198">
        <f t="shared" si="75"/>
        <v>291390</v>
      </c>
      <c r="Q201" s="195">
        <f t="shared" si="76"/>
        <v>3496680</v>
      </c>
      <c r="R201" s="187">
        <f>IF($J201="","",IF('5.手当・賞与配分の設計'!$O$4=1,ROUNDUP((J201+$L201)*$R$5,-1),ROUNDUP(J201*$R$5,-1)))</f>
        <v>529800</v>
      </c>
      <c r="S201" s="202">
        <f>IF($J201="","",IF('5.手当・賞与配分の設計'!$O$4=1,ROUNDUP(($J201+$L201)*$U$4*$S$3,-1),ROUNDUP($J201*$U$4*$S$3,-1)))</f>
        <v>794700</v>
      </c>
      <c r="T201" s="186">
        <f>IF($J201="","",IF('5.手当・賞与配分の設計'!$O$4=1,ROUNDUP(($J201+$L201)*$U$4*$T$3,-1),ROUNDUP($J201*$U$4*$T$3,-1)))</f>
        <v>728480</v>
      </c>
      <c r="U201" s="186">
        <f>IF($J201="","",IF('5.手当・賞与配分の設計'!$O$4=1,ROUNDUP(($J201+$L201)*$U$4*$U$3,-1),ROUNDUP($J201*$U$4*$U$3,-1)))</f>
        <v>662250</v>
      </c>
      <c r="V201" s="186">
        <f>IF($J201="","",IF('5.手当・賞与配分の設計'!$O$4=1,ROUNDUP(($J201+$L201)*$U$4*$V$3,-1),ROUNDUP($J201*$U$4*$V$3,-1)))</f>
        <v>596030</v>
      </c>
      <c r="W201" s="203">
        <f>IF($J201="","",IF('5.手当・賞与配分の設計'!$O$4=1,ROUNDUP(($J201+$L201)*$U$4*$W$3,-1),ROUNDUP($J201*$U$4*$W$3,-1)))</f>
        <v>529800</v>
      </c>
      <c r="X201" s="128">
        <f t="shared" si="77"/>
        <v>4821180</v>
      </c>
      <c r="Y201" s="88">
        <f t="shared" si="68"/>
        <v>4754960</v>
      </c>
      <c r="Z201" s="88">
        <f t="shared" si="69"/>
        <v>4688730</v>
      </c>
      <c r="AA201" s="88">
        <f t="shared" si="70"/>
        <v>4622510</v>
      </c>
      <c r="AB201" s="201">
        <f t="shared" si="71"/>
        <v>4556280</v>
      </c>
    </row>
    <row r="202" spans="5:28" ht="18" customHeight="1">
      <c r="E202" s="193" t="str">
        <f t="shared" si="72"/>
        <v>C-1</v>
      </c>
      <c r="F202" s="124">
        <f t="shared" si="63"/>
        <v>9</v>
      </c>
      <c r="G202" s="124">
        <f t="shared" si="64"/>
        <v>9</v>
      </c>
      <c r="H202" s="124" t="str">
        <f t="shared" si="65"/>
        <v>C-1-9</v>
      </c>
      <c r="I202" s="179">
        <v>30</v>
      </c>
      <c r="J202" s="150">
        <f>IF($E202="","",INDEX('3.サラリースケール'!$R$5:$BH$38,MATCH('7.グレード別年俸表の作成'!$E202,'3.サラリースケール'!$R$5:$R$38,0),MATCH('7.グレード別年俸表の作成'!$I202,'3.サラリースケール'!$R$5:$BH$5,0)))</f>
        <v>269300</v>
      </c>
      <c r="K202" s="194">
        <f t="shared" si="66"/>
        <v>4400</v>
      </c>
      <c r="L202" s="195">
        <f>IF($J202="","",VLOOKUP($E202,'6.モデル年俸表の作成'!$C$6:$F$48,4,0))</f>
        <v>0</v>
      </c>
      <c r="M202" s="196">
        <f t="shared" si="73"/>
        <v>0.1</v>
      </c>
      <c r="N202" s="197">
        <f t="shared" si="74"/>
        <v>26930</v>
      </c>
      <c r="O202" s="219">
        <f t="shared" si="67"/>
        <v>13</v>
      </c>
      <c r="P202" s="198">
        <f t="shared" si="75"/>
        <v>296230</v>
      </c>
      <c r="Q202" s="195">
        <f t="shared" si="76"/>
        <v>3554760</v>
      </c>
      <c r="R202" s="187">
        <f>IF($J202="","",IF('5.手当・賞与配分の設計'!$O$4=1,ROUNDUP((J202+$L202)*$R$5,-1),ROUNDUP(J202*$R$5,-1)))</f>
        <v>538600</v>
      </c>
      <c r="S202" s="202">
        <f>IF($J202="","",IF('5.手当・賞与配分の設計'!$O$4=1,ROUNDUP(($J202+$L202)*$U$4*$S$3,-1),ROUNDUP($J202*$U$4*$S$3,-1)))</f>
        <v>807900</v>
      </c>
      <c r="T202" s="186">
        <f>IF($J202="","",IF('5.手当・賞与配分の設計'!$O$4=1,ROUNDUP(($J202+$L202)*$U$4*$T$3,-1),ROUNDUP($J202*$U$4*$T$3,-1)))</f>
        <v>740580</v>
      </c>
      <c r="U202" s="186">
        <f>IF($J202="","",IF('5.手当・賞与配分の設計'!$O$4=1,ROUNDUP(($J202+$L202)*$U$4*$U$3,-1),ROUNDUP($J202*$U$4*$U$3,-1)))</f>
        <v>673250</v>
      </c>
      <c r="V202" s="186">
        <f>IF($J202="","",IF('5.手当・賞与配分の設計'!$O$4=1,ROUNDUP(($J202+$L202)*$U$4*$V$3,-1),ROUNDUP($J202*$U$4*$V$3,-1)))</f>
        <v>605930</v>
      </c>
      <c r="W202" s="203">
        <f>IF($J202="","",IF('5.手当・賞与配分の設計'!$O$4=1,ROUNDUP(($J202+$L202)*$U$4*$W$3,-1),ROUNDUP($J202*$U$4*$W$3,-1)))</f>
        <v>538600</v>
      </c>
      <c r="X202" s="128">
        <f t="shared" si="77"/>
        <v>4901260</v>
      </c>
      <c r="Y202" s="88">
        <f t="shared" si="68"/>
        <v>4833940</v>
      </c>
      <c r="Z202" s="88">
        <f t="shared" si="69"/>
        <v>4766610</v>
      </c>
      <c r="AA202" s="88">
        <f t="shared" si="70"/>
        <v>4699290</v>
      </c>
      <c r="AB202" s="201">
        <f t="shared" si="71"/>
        <v>4631960</v>
      </c>
    </row>
    <row r="203" spans="5:28" ht="18" customHeight="1">
      <c r="E203" s="193" t="str">
        <f t="shared" si="72"/>
        <v>C-1</v>
      </c>
      <c r="F203" s="124">
        <f t="shared" si="63"/>
        <v>10</v>
      </c>
      <c r="G203" s="124">
        <f t="shared" si="64"/>
        <v>10</v>
      </c>
      <c r="H203" s="124" t="str">
        <f t="shared" si="65"/>
        <v>C-1-10</v>
      </c>
      <c r="I203" s="179">
        <v>31</v>
      </c>
      <c r="J203" s="150">
        <f>IF($E203="","",INDEX('3.サラリースケール'!$R$5:$BH$38,MATCH('7.グレード別年俸表の作成'!$E203,'3.サラリースケール'!$R$5:$R$38,0),MATCH('7.グレード別年俸表の作成'!$I203,'3.サラリースケール'!$R$5:$BH$5,0)))</f>
        <v>273700</v>
      </c>
      <c r="K203" s="194">
        <f t="shared" si="66"/>
        <v>4400</v>
      </c>
      <c r="L203" s="195">
        <f>IF($J203="","",VLOOKUP($E203,'6.モデル年俸表の作成'!$C$6:$F$48,4,0))</f>
        <v>0</v>
      </c>
      <c r="M203" s="196">
        <f t="shared" si="73"/>
        <v>0.1</v>
      </c>
      <c r="N203" s="197">
        <f t="shared" si="74"/>
        <v>27370</v>
      </c>
      <c r="O203" s="219">
        <f t="shared" si="67"/>
        <v>13</v>
      </c>
      <c r="P203" s="198">
        <f t="shared" si="75"/>
        <v>301070</v>
      </c>
      <c r="Q203" s="195">
        <f t="shared" si="76"/>
        <v>3612840</v>
      </c>
      <c r="R203" s="187">
        <f>IF($J203="","",IF('5.手当・賞与配分の設計'!$O$4=1,ROUNDUP((J203+$L203)*$R$5,-1),ROUNDUP(J203*$R$5,-1)))</f>
        <v>547400</v>
      </c>
      <c r="S203" s="202">
        <f>IF($J203="","",IF('5.手当・賞与配分の設計'!$O$4=1,ROUNDUP(($J203+$L203)*$U$4*$S$3,-1),ROUNDUP($J203*$U$4*$S$3,-1)))</f>
        <v>821100</v>
      </c>
      <c r="T203" s="186">
        <f>IF($J203="","",IF('5.手当・賞与配分の設計'!$O$4=1,ROUNDUP(($J203+$L203)*$U$4*$T$3,-1),ROUNDUP($J203*$U$4*$T$3,-1)))</f>
        <v>752680</v>
      </c>
      <c r="U203" s="186">
        <f>IF($J203="","",IF('5.手当・賞与配分の設計'!$O$4=1,ROUNDUP(($J203+$L203)*$U$4*$U$3,-1),ROUNDUP($J203*$U$4*$U$3,-1)))</f>
        <v>684250</v>
      </c>
      <c r="V203" s="186">
        <f>IF($J203="","",IF('5.手当・賞与配分の設計'!$O$4=1,ROUNDUP(($J203+$L203)*$U$4*$V$3,-1),ROUNDUP($J203*$U$4*$V$3,-1)))</f>
        <v>615830</v>
      </c>
      <c r="W203" s="203">
        <f>IF($J203="","",IF('5.手当・賞与配分の設計'!$O$4=1,ROUNDUP(($J203+$L203)*$U$4*$W$3,-1),ROUNDUP($J203*$U$4*$W$3,-1)))</f>
        <v>547400</v>
      </c>
      <c r="X203" s="128">
        <f t="shared" si="77"/>
        <v>4981340</v>
      </c>
      <c r="Y203" s="88">
        <f t="shared" si="68"/>
        <v>4912920</v>
      </c>
      <c r="Z203" s="88">
        <f t="shared" si="69"/>
        <v>4844490</v>
      </c>
      <c r="AA203" s="88">
        <f t="shared" si="70"/>
        <v>4776070</v>
      </c>
      <c r="AB203" s="201">
        <f t="shared" si="71"/>
        <v>4707640</v>
      </c>
    </row>
    <row r="204" spans="5:28" ht="18" customHeight="1">
      <c r="E204" s="193" t="str">
        <f t="shared" si="72"/>
        <v>C-1</v>
      </c>
      <c r="F204" s="124">
        <f t="shared" si="63"/>
        <v>11</v>
      </c>
      <c r="G204" s="124">
        <f t="shared" si="64"/>
        <v>11</v>
      </c>
      <c r="H204" s="124" t="str">
        <f t="shared" si="65"/>
        <v>C-1-11</v>
      </c>
      <c r="I204" s="179">
        <v>32</v>
      </c>
      <c r="J204" s="150">
        <f>IF($E204="","",INDEX('3.サラリースケール'!$R$5:$BH$38,MATCH('7.グレード別年俸表の作成'!$E204,'3.サラリースケール'!$R$5:$R$38,0),MATCH('7.グレード別年俸表の作成'!$I204,'3.サラリースケール'!$R$5:$BH$5,0)))</f>
        <v>278100</v>
      </c>
      <c r="K204" s="194">
        <f t="shared" si="66"/>
        <v>4400</v>
      </c>
      <c r="L204" s="195">
        <f>IF($J204="","",VLOOKUP($E204,'6.モデル年俸表の作成'!$C$6:$F$48,4,0))</f>
        <v>0</v>
      </c>
      <c r="M204" s="196">
        <f t="shared" si="73"/>
        <v>0.1</v>
      </c>
      <c r="N204" s="197">
        <f t="shared" si="74"/>
        <v>27810</v>
      </c>
      <c r="O204" s="219">
        <f t="shared" si="67"/>
        <v>13</v>
      </c>
      <c r="P204" s="198">
        <f t="shared" si="75"/>
        <v>305910</v>
      </c>
      <c r="Q204" s="195">
        <f t="shared" si="76"/>
        <v>3670920</v>
      </c>
      <c r="R204" s="187">
        <f>IF($J204="","",IF('5.手当・賞与配分の設計'!$O$4=1,ROUNDUP((J204+$L204)*$R$5,-1),ROUNDUP(J204*$R$5,-1)))</f>
        <v>556200</v>
      </c>
      <c r="S204" s="202">
        <f>IF($J204="","",IF('5.手当・賞与配分の設計'!$O$4=1,ROUNDUP(($J204+$L204)*$U$4*$S$3,-1),ROUNDUP($J204*$U$4*$S$3,-1)))</f>
        <v>834300</v>
      </c>
      <c r="T204" s="186">
        <f>IF($J204="","",IF('5.手当・賞与配分の設計'!$O$4=1,ROUNDUP(($J204+$L204)*$U$4*$T$3,-1),ROUNDUP($J204*$U$4*$T$3,-1)))</f>
        <v>764780</v>
      </c>
      <c r="U204" s="186">
        <f>IF($J204="","",IF('5.手当・賞与配分の設計'!$O$4=1,ROUNDUP(($J204+$L204)*$U$4*$U$3,-1),ROUNDUP($J204*$U$4*$U$3,-1)))</f>
        <v>695250</v>
      </c>
      <c r="V204" s="186">
        <f>IF($J204="","",IF('5.手当・賞与配分の設計'!$O$4=1,ROUNDUP(($J204+$L204)*$U$4*$V$3,-1),ROUNDUP($J204*$U$4*$V$3,-1)))</f>
        <v>625730</v>
      </c>
      <c r="W204" s="203">
        <f>IF($J204="","",IF('5.手当・賞与配分の設計'!$O$4=1,ROUNDUP(($J204+$L204)*$U$4*$W$3,-1),ROUNDUP($J204*$U$4*$W$3,-1)))</f>
        <v>556200</v>
      </c>
      <c r="X204" s="128">
        <f t="shared" si="77"/>
        <v>5061420</v>
      </c>
      <c r="Y204" s="88">
        <f t="shared" si="68"/>
        <v>4991900</v>
      </c>
      <c r="Z204" s="88">
        <f t="shared" si="69"/>
        <v>4922370</v>
      </c>
      <c r="AA204" s="88">
        <f t="shared" si="70"/>
        <v>4852850</v>
      </c>
      <c r="AB204" s="201">
        <f t="shared" si="71"/>
        <v>4783320</v>
      </c>
    </row>
    <row r="205" spans="5:28" ht="18" customHeight="1">
      <c r="E205" s="193" t="str">
        <f t="shared" si="72"/>
        <v>C-1</v>
      </c>
      <c r="F205" s="124">
        <f t="shared" si="63"/>
        <v>12</v>
      </c>
      <c r="G205" s="124">
        <f t="shared" si="64"/>
        <v>12</v>
      </c>
      <c r="H205" s="124" t="str">
        <f t="shared" si="65"/>
        <v>C-1-12</v>
      </c>
      <c r="I205" s="179">
        <v>33</v>
      </c>
      <c r="J205" s="150">
        <f>IF($E205="","",INDEX('3.サラリースケール'!$R$5:$BH$38,MATCH('7.グレード別年俸表の作成'!$E205,'3.サラリースケール'!$R$5:$R$38,0),MATCH('7.グレード別年俸表の作成'!$I205,'3.サラリースケール'!$R$5:$BH$5,0)))</f>
        <v>282500</v>
      </c>
      <c r="K205" s="194">
        <f t="shared" si="66"/>
        <v>4400</v>
      </c>
      <c r="L205" s="195">
        <f>IF($J205="","",VLOOKUP($E205,'6.モデル年俸表の作成'!$C$6:$F$48,4,0))</f>
        <v>0</v>
      </c>
      <c r="M205" s="196">
        <f t="shared" si="73"/>
        <v>0.1</v>
      </c>
      <c r="N205" s="197">
        <f t="shared" si="74"/>
        <v>28250</v>
      </c>
      <c r="O205" s="219">
        <f t="shared" si="67"/>
        <v>13</v>
      </c>
      <c r="P205" s="198">
        <f t="shared" si="75"/>
        <v>310750</v>
      </c>
      <c r="Q205" s="195">
        <f t="shared" si="76"/>
        <v>3729000</v>
      </c>
      <c r="R205" s="187">
        <f>IF($J205="","",IF('5.手当・賞与配分の設計'!$O$4=1,ROUNDUP((J205+$L205)*$R$5,-1),ROUNDUP(J205*$R$5,-1)))</f>
        <v>565000</v>
      </c>
      <c r="S205" s="202">
        <f>IF($J205="","",IF('5.手当・賞与配分の設計'!$O$4=1,ROUNDUP(($J205+$L205)*$U$4*$S$3,-1),ROUNDUP($J205*$U$4*$S$3,-1)))</f>
        <v>847500</v>
      </c>
      <c r="T205" s="186">
        <f>IF($J205="","",IF('5.手当・賞与配分の設計'!$O$4=1,ROUNDUP(($J205+$L205)*$U$4*$T$3,-1),ROUNDUP($J205*$U$4*$T$3,-1)))</f>
        <v>776880</v>
      </c>
      <c r="U205" s="186">
        <f>IF($J205="","",IF('5.手当・賞与配分の設計'!$O$4=1,ROUNDUP(($J205+$L205)*$U$4*$U$3,-1),ROUNDUP($J205*$U$4*$U$3,-1)))</f>
        <v>706250</v>
      </c>
      <c r="V205" s="186">
        <f>IF($J205="","",IF('5.手当・賞与配分の設計'!$O$4=1,ROUNDUP(($J205+$L205)*$U$4*$V$3,-1),ROUNDUP($J205*$U$4*$V$3,-1)))</f>
        <v>635630</v>
      </c>
      <c r="W205" s="203">
        <f>IF($J205="","",IF('5.手当・賞与配分の設計'!$O$4=1,ROUNDUP(($J205+$L205)*$U$4*$W$3,-1),ROUNDUP($J205*$U$4*$W$3,-1)))</f>
        <v>565000</v>
      </c>
      <c r="X205" s="128">
        <f t="shared" si="77"/>
        <v>5141500</v>
      </c>
      <c r="Y205" s="88">
        <f t="shared" si="68"/>
        <v>5070880</v>
      </c>
      <c r="Z205" s="88">
        <f t="shared" si="69"/>
        <v>5000250</v>
      </c>
      <c r="AA205" s="88">
        <f t="shared" si="70"/>
        <v>4929630</v>
      </c>
      <c r="AB205" s="201">
        <f t="shared" si="71"/>
        <v>4859000</v>
      </c>
    </row>
    <row r="206" spans="5:28" ht="18" customHeight="1">
      <c r="E206" s="193" t="str">
        <f t="shared" si="72"/>
        <v>C-1</v>
      </c>
      <c r="F206" s="124">
        <f t="shared" si="63"/>
        <v>13</v>
      </c>
      <c r="G206" s="124">
        <f t="shared" si="64"/>
        <v>13</v>
      </c>
      <c r="H206" s="124" t="str">
        <f t="shared" si="65"/>
        <v>C-1-13</v>
      </c>
      <c r="I206" s="179">
        <v>34</v>
      </c>
      <c r="J206" s="150">
        <f>IF($E206="","",INDEX('3.サラリースケール'!$R$5:$BH$38,MATCH('7.グレード別年俸表の作成'!$E206,'3.サラリースケール'!$R$5:$R$38,0),MATCH('7.グレード別年俸表の作成'!$I206,'3.サラリースケール'!$R$5:$BH$5,0)))</f>
        <v>286900</v>
      </c>
      <c r="K206" s="194">
        <f t="shared" si="66"/>
        <v>4400</v>
      </c>
      <c r="L206" s="195">
        <f>IF($J206="","",VLOOKUP($E206,'6.モデル年俸表の作成'!$C$6:$F$48,4,0))</f>
        <v>0</v>
      </c>
      <c r="M206" s="196">
        <f t="shared" si="73"/>
        <v>0.1</v>
      </c>
      <c r="N206" s="197">
        <f t="shared" si="74"/>
        <v>28690</v>
      </c>
      <c r="O206" s="219">
        <f t="shared" si="67"/>
        <v>13</v>
      </c>
      <c r="P206" s="198">
        <f t="shared" si="75"/>
        <v>315590</v>
      </c>
      <c r="Q206" s="195">
        <f t="shared" si="76"/>
        <v>3787080</v>
      </c>
      <c r="R206" s="187">
        <f>IF($J206="","",IF('5.手当・賞与配分の設計'!$O$4=1,ROUNDUP((J206+$L206)*$R$5,-1),ROUNDUP(J206*$R$5,-1)))</f>
        <v>573800</v>
      </c>
      <c r="S206" s="202">
        <f>IF($J206="","",IF('5.手当・賞与配分の設計'!$O$4=1,ROUNDUP(($J206+$L206)*$U$4*$S$3,-1),ROUNDUP($J206*$U$4*$S$3,-1)))</f>
        <v>860700</v>
      </c>
      <c r="T206" s="186">
        <f>IF($J206="","",IF('5.手当・賞与配分の設計'!$O$4=1,ROUNDUP(($J206+$L206)*$U$4*$T$3,-1),ROUNDUP($J206*$U$4*$T$3,-1)))</f>
        <v>788980</v>
      </c>
      <c r="U206" s="186">
        <f>IF($J206="","",IF('5.手当・賞与配分の設計'!$O$4=1,ROUNDUP(($J206+$L206)*$U$4*$U$3,-1),ROUNDUP($J206*$U$4*$U$3,-1)))</f>
        <v>717250</v>
      </c>
      <c r="V206" s="186">
        <f>IF($J206="","",IF('5.手当・賞与配分の設計'!$O$4=1,ROUNDUP(($J206+$L206)*$U$4*$V$3,-1),ROUNDUP($J206*$U$4*$V$3,-1)))</f>
        <v>645530</v>
      </c>
      <c r="W206" s="203">
        <f>IF($J206="","",IF('5.手当・賞与配分の設計'!$O$4=1,ROUNDUP(($J206+$L206)*$U$4*$W$3,-1),ROUNDUP($J206*$U$4*$W$3,-1)))</f>
        <v>573800</v>
      </c>
      <c r="X206" s="128">
        <f t="shared" si="77"/>
        <v>5221580</v>
      </c>
      <c r="Y206" s="88">
        <f t="shared" si="68"/>
        <v>5149860</v>
      </c>
      <c r="Z206" s="88">
        <f t="shared" si="69"/>
        <v>5078130</v>
      </c>
      <c r="AA206" s="88">
        <f t="shared" si="70"/>
        <v>5006410</v>
      </c>
      <c r="AB206" s="201">
        <f t="shared" si="71"/>
        <v>4934680</v>
      </c>
    </row>
    <row r="207" spans="5:28" ht="18" customHeight="1">
      <c r="E207" s="193" t="str">
        <f t="shared" si="72"/>
        <v>C-1</v>
      </c>
      <c r="F207" s="124">
        <f t="shared" si="63"/>
        <v>14</v>
      </c>
      <c r="G207" s="124">
        <f t="shared" si="64"/>
        <v>14</v>
      </c>
      <c r="H207" s="124" t="str">
        <f t="shared" si="65"/>
        <v>C-1-14</v>
      </c>
      <c r="I207" s="179">
        <v>35</v>
      </c>
      <c r="J207" s="150">
        <f>IF($E207="","",INDEX('3.サラリースケール'!$R$5:$BH$38,MATCH('7.グレード別年俸表の作成'!$E207,'3.サラリースケール'!$R$5:$R$38,0),MATCH('7.グレード別年俸表の作成'!$I207,'3.サラリースケール'!$R$5:$BH$5,0)))</f>
        <v>291300</v>
      </c>
      <c r="K207" s="194">
        <f t="shared" si="66"/>
        <v>4400</v>
      </c>
      <c r="L207" s="195">
        <f>IF($J207="","",VLOOKUP($E207,'6.モデル年俸表の作成'!$C$6:$F$48,4,0))</f>
        <v>0</v>
      </c>
      <c r="M207" s="196">
        <f t="shared" si="73"/>
        <v>0.1</v>
      </c>
      <c r="N207" s="197">
        <f t="shared" si="74"/>
        <v>29130</v>
      </c>
      <c r="O207" s="219">
        <f t="shared" si="67"/>
        <v>13</v>
      </c>
      <c r="P207" s="198">
        <f t="shared" si="75"/>
        <v>320430</v>
      </c>
      <c r="Q207" s="195">
        <f t="shared" si="76"/>
        <v>3845160</v>
      </c>
      <c r="R207" s="187">
        <f>IF($J207="","",IF('5.手当・賞与配分の設計'!$O$4=1,ROUNDUP((J207+$L207)*$R$5,-1),ROUNDUP(J207*$R$5,-1)))</f>
        <v>582600</v>
      </c>
      <c r="S207" s="202">
        <f>IF($J207="","",IF('5.手当・賞与配分の設計'!$O$4=1,ROUNDUP(($J207+$L207)*$U$4*$S$3,-1),ROUNDUP($J207*$U$4*$S$3,-1)))</f>
        <v>873900</v>
      </c>
      <c r="T207" s="186">
        <f>IF($J207="","",IF('5.手当・賞与配分の設計'!$O$4=1,ROUNDUP(($J207+$L207)*$U$4*$T$3,-1),ROUNDUP($J207*$U$4*$T$3,-1)))</f>
        <v>801080</v>
      </c>
      <c r="U207" s="186">
        <f>IF($J207="","",IF('5.手当・賞与配分の設計'!$O$4=1,ROUNDUP(($J207+$L207)*$U$4*$U$3,-1),ROUNDUP($J207*$U$4*$U$3,-1)))</f>
        <v>728250</v>
      </c>
      <c r="V207" s="186">
        <f>IF($J207="","",IF('5.手当・賞与配分の設計'!$O$4=1,ROUNDUP(($J207+$L207)*$U$4*$V$3,-1),ROUNDUP($J207*$U$4*$V$3,-1)))</f>
        <v>655430</v>
      </c>
      <c r="W207" s="203">
        <f>IF($J207="","",IF('5.手当・賞与配分の設計'!$O$4=1,ROUNDUP(($J207+$L207)*$U$4*$W$3,-1),ROUNDUP($J207*$U$4*$W$3,-1)))</f>
        <v>582600</v>
      </c>
      <c r="X207" s="128">
        <f t="shared" si="77"/>
        <v>5301660</v>
      </c>
      <c r="Y207" s="88">
        <f t="shared" si="68"/>
        <v>5228840</v>
      </c>
      <c r="Z207" s="88">
        <f t="shared" si="69"/>
        <v>5156010</v>
      </c>
      <c r="AA207" s="88">
        <f t="shared" si="70"/>
        <v>5083190</v>
      </c>
      <c r="AB207" s="201">
        <f t="shared" si="71"/>
        <v>5010360</v>
      </c>
    </row>
    <row r="208" spans="5:28" ht="18" customHeight="1">
      <c r="E208" s="193" t="str">
        <f t="shared" si="72"/>
        <v>C-1</v>
      </c>
      <c r="F208" s="124">
        <f t="shared" si="63"/>
        <v>15</v>
      </c>
      <c r="G208" s="124">
        <f t="shared" si="64"/>
        <v>15</v>
      </c>
      <c r="H208" s="124" t="str">
        <f t="shared" si="65"/>
        <v>C-1-15</v>
      </c>
      <c r="I208" s="179">
        <v>36</v>
      </c>
      <c r="J208" s="150">
        <f>IF($E208="","",INDEX('3.サラリースケール'!$R$5:$BH$38,MATCH('7.グレード別年俸表の作成'!$E208,'3.サラリースケール'!$R$5:$R$38,0),MATCH('7.グレード別年俸表の作成'!$I208,'3.サラリースケール'!$R$5:$BH$5,0)))</f>
        <v>295700</v>
      </c>
      <c r="K208" s="194">
        <f t="shared" si="66"/>
        <v>4400</v>
      </c>
      <c r="L208" s="195">
        <f>IF($J208="","",VLOOKUP($E208,'6.モデル年俸表の作成'!$C$6:$F$48,4,0))</f>
        <v>0</v>
      </c>
      <c r="M208" s="196">
        <f t="shared" si="73"/>
        <v>0.1</v>
      </c>
      <c r="N208" s="197">
        <f t="shared" si="74"/>
        <v>29570</v>
      </c>
      <c r="O208" s="219">
        <f t="shared" si="67"/>
        <v>13</v>
      </c>
      <c r="P208" s="198">
        <f t="shared" si="75"/>
        <v>325270</v>
      </c>
      <c r="Q208" s="195">
        <f t="shared" si="76"/>
        <v>3903240</v>
      </c>
      <c r="R208" s="187">
        <f>IF($J208="","",IF('5.手当・賞与配分の設計'!$O$4=1,ROUNDUP((J208+$L208)*$R$5,-1),ROUNDUP(J208*$R$5,-1)))</f>
        <v>591400</v>
      </c>
      <c r="S208" s="202">
        <f>IF($J208="","",IF('5.手当・賞与配分の設計'!$O$4=1,ROUNDUP(($J208+$L208)*$U$4*$S$3,-1),ROUNDUP($J208*$U$4*$S$3,-1)))</f>
        <v>887100</v>
      </c>
      <c r="T208" s="186">
        <f>IF($J208="","",IF('5.手当・賞与配分の設計'!$O$4=1,ROUNDUP(($J208+$L208)*$U$4*$T$3,-1),ROUNDUP($J208*$U$4*$T$3,-1)))</f>
        <v>813180</v>
      </c>
      <c r="U208" s="186">
        <f>IF($J208="","",IF('5.手当・賞与配分の設計'!$O$4=1,ROUNDUP(($J208+$L208)*$U$4*$U$3,-1),ROUNDUP($J208*$U$4*$U$3,-1)))</f>
        <v>739250</v>
      </c>
      <c r="V208" s="186">
        <f>IF($J208="","",IF('5.手当・賞与配分の設計'!$O$4=1,ROUNDUP(($J208+$L208)*$U$4*$V$3,-1),ROUNDUP($J208*$U$4*$V$3,-1)))</f>
        <v>665330</v>
      </c>
      <c r="W208" s="203">
        <f>IF($J208="","",IF('5.手当・賞与配分の設計'!$O$4=1,ROUNDUP(($J208+$L208)*$U$4*$W$3,-1),ROUNDUP($J208*$U$4*$W$3,-1)))</f>
        <v>591400</v>
      </c>
      <c r="X208" s="128">
        <f t="shared" si="77"/>
        <v>5381740</v>
      </c>
      <c r="Y208" s="88">
        <f t="shared" si="68"/>
        <v>5307820</v>
      </c>
      <c r="Z208" s="88">
        <f t="shared" si="69"/>
        <v>5233890</v>
      </c>
      <c r="AA208" s="88">
        <f t="shared" si="70"/>
        <v>5159970</v>
      </c>
      <c r="AB208" s="201">
        <f t="shared" si="71"/>
        <v>5086040</v>
      </c>
    </row>
    <row r="209" spans="5:28" ht="18" customHeight="1">
      <c r="E209" s="193" t="str">
        <f t="shared" si="72"/>
        <v>C-1</v>
      </c>
      <c r="F209" s="124">
        <f t="shared" si="63"/>
        <v>16</v>
      </c>
      <c r="G209" s="124">
        <f t="shared" si="64"/>
        <v>16</v>
      </c>
      <c r="H209" s="124" t="str">
        <f t="shared" si="65"/>
        <v>C-1-16</v>
      </c>
      <c r="I209" s="179">
        <v>37</v>
      </c>
      <c r="J209" s="150">
        <f>IF($E209="","",INDEX('3.サラリースケール'!$R$5:$BH$38,MATCH('7.グレード別年俸表の作成'!$E209,'3.サラリースケール'!$R$5:$R$38,0),MATCH('7.グレード別年俸表の作成'!$I209,'3.サラリースケール'!$R$5:$BH$5,0)))</f>
        <v>300100</v>
      </c>
      <c r="K209" s="194">
        <f t="shared" si="66"/>
        <v>4400</v>
      </c>
      <c r="L209" s="195">
        <f>IF($J209="","",VLOOKUP($E209,'6.モデル年俸表の作成'!$C$6:$F$48,4,0))</f>
        <v>0</v>
      </c>
      <c r="M209" s="196">
        <f t="shared" si="73"/>
        <v>0.1</v>
      </c>
      <c r="N209" s="197">
        <f t="shared" si="74"/>
        <v>30010</v>
      </c>
      <c r="O209" s="219">
        <f t="shared" si="67"/>
        <v>13</v>
      </c>
      <c r="P209" s="198">
        <f t="shared" si="75"/>
        <v>330110</v>
      </c>
      <c r="Q209" s="195">
        <f t="shared" si="76"/>
        <v>3961320</v>
      </c>
      <c r="R209" s="187">
        <f>IF($J209="","",IF('5.手当・賞与配分の設計'!$O$4=1,ROUNDUP((J209+$L209)*$R$5,-1),ROUNDUP(J209*$R$5,-1)))</f>
        <v>600200</v>
      </c>
      <c r="S209" s="202">
        <f>IF($J209="","",IF('5.手当・賞与配分の設計'!$O$4=1,ROUNDUP(($J209+$L209)*$U$4*$S$3,-1),ROUNDUP($J209*$U$4*$S$3,-1)))</f>
        <v>900300</v>
      </c>
      <c r="T209" s="186">
        <f>IF($J209="","",IF('5.手当・賞与配分の設計'!$O$4=1,ROUNDUP(($J209+$L209)*$U$4*$T$3,-1),ROUNDUP($J209*$U$4*$T$3,-1)))</f>
        <v>825280</v>
      </c>
      <c r="U209" s="186">
        <f>IF($J209="","",IF('5.手当・賞与配分の設計'!$O$4=1,ROUNDUP(($J209+$L209)*$U$4*$U$3,-1),ROUNDUP($J209*$U$4*$U$3,-1)))</f>
        <v>750250</v>
      </c>
      <c r="V209" s="186">
        <f>IF($J209="","",IF('5.手当・賞与配分の設計'!$O$4=1,ROUNDUP(($J209+$L209)*$U$4*$V$3,-1),ROUNDUP($J209*$U$4*$V$3,-1)))</f>
        <v>675230</v>
      </c>
      <c r="W209" s="203">
        <f>IF($J209="","",IF('5.手当・賞与配分の設計'!$O$4=1,ROUNDUP(($J209+$L209)*$U$4*$W$3,-1),ROUNDUP($J209*$U$4*$W$3,-1)))</f>
        <v>600200</v>
      </c>
      <c r="X209" s="128">
        <f t="shared" si="77"/>
        <v>5461820</v>
      </c>
      <c r="Y209" s="88">
        <f t="shared" si="68"/>
        <v>5386800</v>
      </c>
      <c r="Z209" s="88">
        <f t="shared" si="69"/>
        <v>5311770</v>
      </c>
      <c r="AA209" s="88">
        <f t="shared" si="70"/>
        <v>5236750</v>
      </c>
      <c r="AB209" s="201">
        <f t="shared" si="71"/>
        <v>5161720</v>
      </c>
    </row>
    <row r="210" spans="5:28" ht="18" customHeight="1">
      <c r="E210" s="193" t="str">
        <f t="shared" si="72"/>
        <v>C-1</v>
      </c>
      <c r="F210" s="124">
        <f t="shared" si="63"/>
        <v>17</v>
      </c>
      <c r="G210" s="124">
        <f t="shared" si="64"/>
        <v>17</v>
      </c>
      <c r="H210" s="124" t="str">
        <f t="shared" si="65"/>
        <v>C-1-17</v>
      </c>
      <c r="I210" s="179">
        <v>38</v>
      </c>
      <c r="J210" s="150">
        <f>IF($E210="","",INDEX('3.サラリースケール'!$R$5:$BH$38,MATCH('7.グレード別年俸表の作成'!$E210,'3.サラリースケール'!$R$5:$R$38,0),MATCH('7.グレード別年俸表の作成'!$I210,'3.サラリースケール'!$R$5:$BH$5,0)))</f>
        <v>304500</v>
      </c>
      <c r="K210" s="194">
        <f t="shared" si="66"/>
        <v>4400</v>
      </c>
      <c r="L210" s="195">
        <f>IF($J210="","",VLOOKUP($E210,'6.モデル年俸表の作成'!$C$6:$F$48,4,0))</f>
        <v>0</v>
      </c>
      <c r="M210" s="196">
        <f t="shared" si="73"/>
        <v>0.1</v>
      </c>
      <c r="N210" s="197">
        <f t="shared" si="74"/>
        <v>30450</v>
      </c>
      <c r="O210" s="219">
        <f t="shared" si="67"/>
        <v>13</v>
      </c>
      <c r="P210" s="198">
        <f t="shared" si="75"/>
        <v>334950</v>
      </c>
      <c r="Q210" s="195">
        <f t="shared" si="76"/>
        <v>4019400</v>
      </c>
      <c r="R210" s="187">
        <f>IF($J210="","",IF('5.手当・賞与配分の設計'!$O$4=1,ROUNDUP((J210+$L210)*$R$5,-1),ROUNDUP(J210*$R$5,-1)))</f>
        <v>609000</v>
      </c>
      <c r="S210" s="202">
        <f>IF($J210="","",IF('5.手当・賞与配分の設計'!$O$4=1,ROUNDUP(($J210+$L210)*$U$4*$S$3,-1),ROUNDUP($J210*$U$4*$S$3,-1)))</f>
        <v>913500</v>
      </c>
      <c r="T210" s="186">
        <f>IF($J210="","",IF('5.手当・賞与配分の設計'!$O$4=1,ROUNDUP(($J210+$L210)*$U$4*$T$3,-1),ROUNDUP($J210*$U$4*$T$3,-1)))</f>
        <v>837380</v>
      </c>
      <c r="U210" s="186">
        <f>IF($J210="","",IF('5.手当・賞与配分の設計'!$O$4=1,ROUNDUP(($J210+$L210)*$U$4*$U$3,-1),ROUNDUP($J210*$U$4*$U$3,-1)))</f>
        <v>761250</v>
      </c>
      <c r="V210" s="186">
        <f>IF($J210="","",IF('5.手当・賞与配分の設計'!$O$4=1,ROUNDUP(($J210+$L210)*$U$4*$V$3,-1),ROUNDUP($J210*$U$4*$V$3,-1)))</f>
        <v>685130</v>
      </c>
      <c r="W210" s="203">
        <f>IF($J210="","",IF('5.手当・賞与配分の設計'!$O$4=1,ROUNDUP(($J210+$L210)*$U$4*$W$3,-1),ROUNDUP($J210*$U$4*$W$3,-1)))</f>
        <v>609000</v>
      </c>
      <c r="X210" s="128">
        <f t="shared" si="77"/>
        <v>5541900</v>
      </c>
      <c r="Y210" s="88">
        <f t="shared" si="68"/>
        <v>5465780</v>
      </c>
      <c r="Z210" s="88">
        <f t="shared" si="69"/>
        <v>5389650</v>
      </c>
      <c r="AA210" s="88">
        <f t="shared" si="70"/>
        <v>5313530</v>
      </c>
      <c r="AB210" s="201">
        <f t="shared" si="71"/>
        <v>5237400</v>
      </c>
    </row>
    <row r="211" spans="5:28" ht="18" customHeight="1">
      <c r="E211" s="193" t="str">
        <f t="shared" si="72"/>
        <v>C-1</v>
      </c>
      <c r="F211" s="124">
        <f t="shared" si="63"/>
        <v>18</v>
      </c>
      <c r="G211" s="124">
        <f t="shared" si="64"/>
        <v>18</v>
      </c>
      <c r="H211" s="124" t="str">
        <f t="shared" si="65"/>
        <v>C-1-18</v>
      </c>
      <c r="I211" s="179">
        <v>39</v>
      </c>
      <c r="J211" s="150">
        <f>IF($E211="","",INDEX('3.サラリースケール'!$R$5:$BH$38,MATCH('7.グレード別年俸表の作成'!$E211,'3.サラリースケール'!$R$5:$R$38,0),MATCH('7.グレード別年俸表の作成'!$I211,'3.サラリースケール'!$R$5:$BH$5,0)))</f>
        <v>308900</v>
      </c>
      <c r="K211" s="194">
        <f t="shared" si="66"/>
        <v>4400</v>
      </c>
      <c r="L211" s="195">
        <f>IF($J211="","",VLOOKUP($E211,'6.モデル年俸表の作成'!$C$6:$F$48,4,0))</f>
        <v>0</v>
      </c>
      <c r="M211" s="196">
        <f t="shared" si="73"/>
        <v>0.1</v>
      </c>
      <c r="N211" s="197">
        <f t="shared" si="74"/>
        <v>30890</v>
      </c>
      <c r="O211" s="219">
        <f t="shared" si="67"/>
        <v>13</v>
      </c>
      <c r="P211" s="198">
        <f t="shared" si="75"/>
        <v>339790</v>
      </c>
      <c r="Q211" s="195">
        <f t="shared" si="76"/>
        <v>4077480</v>
      </c>
      <c r="R211" s="187">
        <f>IF($J211="","",IF('5.手当・賞与配分の設計'!$O$4=1,ROUNDUP((J211+$L211)*$R$5,-1),ROUNDUP(J211*$R$5,-1)))</f>
        <v>617800</v>
      </c>
      <c r="S211" s="202">
        <f>IF($J211="","",IF('5.手当・賞与配分の設計'!$O$4=1,ROUNDUP(($J211+$L211)*$U$4*$S$3,-1),ROUNDUP($J211*$U$4*$S$3,-1)))</f>
        <v>926700</v>
      </c>
      <c r="T211" s="186">
        <f>IF($J211="","",IF('5.手当・賞与配分の設計'!$O$4=1,ROUNDUP(($J211+$L211)*$U$4*$T$3,-1),ROUNDUP($J211*$U$4*$T$3,-1)))</f>
        <v>849480</v>
      </c>
      <c r="U211" s="186">
        <f>IF($J211="","",IF('5.手当・賞与配分の設計'!$O$4=1,ROUNDUP(($J211+$L211)*$U$4*$U$3,-1),ROUNDUP($J211*$U$4*$U$3,-1)))</f>
        <v>772250</v>
      </c>
      <c r="V211" s="186">
        <f>IF($J211="","",IF('5.手当・賞与配分の設計'!$O$4=1,ROUNDUP(($J211+$L211)*$U$4*$V$3,-1),ROUNDUP($J211*$U$4*$V$3,-1)))</f>
        <v>695030</v>
      </c>
      <c r="W211" s="203">
        <f>IF($J211="","",IF('5.手当・賞与配分の設計'!$O$4=1,ROUNDUP(($J211+$L211)*$U$4*$W$3,-1),ROUNDUP($J211*$U$4*$W$3,-1)))</f>
        <v>617800</v>
      </c>
      <c r="X211" s="128">
        <f t="shared" si="77"/>
        <v>5621980</v>
      </c>
      <c r="Y211" s="88">
        <f t="shared" si="68"/>
        <v>5544760</v>
      </c>
      <c r="Z211" s="88">
        <f t="shared" si="69"/>
        <v>5467530</v>
      </c>
      <c r="AA211" s="88">
        <f t="shared" si="70"/>
        <v>5390310</v>
      </c>
      <c r="AB211" s="201">
        <f t="shared" si="71"/>
        <v>5313080</v>
      </c>
    </row>
    <row r="212" spans="5:28" ht="18" customHeight="1">
      <c r="E212" s="193" t="str">
        <f t="shared" si="72"/>
        <v>C-1</v>
      </c>
      <c r="F212" s="124">
        <f t="shared" si="63"/>
        <v>19</v>
      </c>
      <c r="G212" s="124">
        <f t="shared" si="64"/>
        <v>19</v>
      </c>
      <c r="H212" s="124" t="str">
        <f t="shared" si="65"/>
        <v>C-1-19</v>
      </c>
      <c r="I212" s="179">
        <v>40</v>
      </c>
      <c r="J212" s="150">
        <f>IF($E212="","",INDEX('3.サラリースケール'!$R$5:$BH$38,MATCH('7.グレード別年俸表の作成'!$E212,'3.サラリースケール'!$R$5:$R$38,0),MATCH('7.グレード別年俸表の作成'!$I212,'3.サラリースケール'!$R$5:$BH$5,0)))</f>
        <v>313300</v>
      </c>
      <c r="K212" s="194">
        <f t="shared" si="66"/>
        <v>4400</v>
      </c>
      <c r="L212" s="195">
        <f>IF($J212="","",VLOOKUP($E212,'6.モデル年俸表の作成'!$C$6:$F$48,4,0))</f>
        <v>0</v>
      </c>
      <c r="M212" s="196">
        <f t="shared" si="73"/>
        <v>0.1</v>
      </c>
      <c r="N212" s="197">
        <f t="shared" si="74"/>
        <v>31330</v>
      </c>
      <c r="O212" s="219">
        <f t="shared" si="67"/>
        <v>13</v>
      </c>
      <c r="P212" s="198">
        <f t="shared" si="75"/>
        <v>344630</v>
      </c>
      <c r="Q212" s="195">
        <f t="shared" si="76"/>
        <v>4135560</v>
      </c>
      <c r="R212" s="187">
        <f>IF($J212="","",IF('5.手当・賞与配分の設計'!$O$4=1,ROUNDUP((J212+$L212)*$R$5,-1),ROUNDUP(J212*$R$5,-1)))</f>
        <v>626600</v>
      </c>
      <c r="S212" s="202">
        <f>IF($J212="","",IF('5.手当・賞与配分の設計'!$O$4=1,ROUNDUP(($J212+$L212)*$U$4*$S$3,-1),ROUNDUP($J212*$U$4*$S$3,-1)))</f>
        <v>939900</v>
      </c>
      <c r="T212" s="186">
        <f>IF($J212="","",IF('5.手当・賞与配分の設計'!$O$4=1,ROUNDUP(($J212+$L212)*$U$4*$T$3,-1),ROUNDUP($J212*$U$4*$T$3,-1)))</f>
        <v>861580</v>
      </c>
      <c r="U212" s="186">
        <f>IF($J212="","",IF('5.手当・賞与配分の設計'!$O$4=1,ROUNDUP(($J212+$L212)*$U$4*$U$3,-1),ROUNDUP($J212*$U$4*$U$3,-1)))</f>
        <v>783250</v>
      </c>
      <c r="V212" s="186">
        <f>IF($J212="","",IF('5.手当・賞与配分の設計'!$O$4=1,ROUNDUP(($J212+$L212)*$U$4*$V$3,-1),ROUNDUP($J212*$U$4*$V$3,-1)))</f>
        <v>704930</v>
      </c>
      <c r="W212" s="203">
        <f>IF($J212="","",IF('5.手当・賞与配分の設計'!$O$4=1,ROUNDUP(($J212+$L212)*$U$4*$W$3,-1),ROUNDUP($J212*$U$4*$W$3,-1)))</f>
        <v>626600</v>
      </c>
      <c r="X212" s="128">
        <f t="shared" si="77"/>
        <v>5702060</v>
      </c>
      <c r="Y212" s="88">
        <f t="shared" si="68"/>
        <v>5623740</v>
      </c>
      <c r="Z212" s="88">
        <f t="shared" si="69"/>
        <v>5545410</v>
      </c>
      <c r="AA212" s="88">
        <f t="shared" si="70"/>
        <v>5467090</v>
      </c>
      <c r="AB212" s="201">
        <f t="shared" si="71"/>
        <v>5388760</v>
      </c>
    </row>
    <row r="213" spans="5:28" ht="18" customHeight="1">
      <c r="E213" s="193" t="str">
        <f t="shared" si="72"/>
        <v>C-1</v>
      </c>
      <c r="F213" s="124">
        <f t="shared" si="63"/>
        <v>20</v>
      </c>
      <c r="G213" s="124">
        <f t="shared" si="64"/>
        <v>20</v>
      </c>
      <c r="H213" s="124" t="str">
        <f t="shared" si="65"/>
        <v>C-1-20</v>
      </c>
      <c r="I213" s="179">
        <v>41</v>
      </c>
      <c r="J213" s="150">
        <f>IF($E213="","",INDEX('3.サラリースケール'!$R$5:$BH$38,MATCH('7.グレード別年俸表の作成'!$E213,'3.サラリースケール'!$R$5:$R$38,0),MATCH('7.グレード別年俸表の作成'!$I213,'3.サラリースケール'!$R$5:$BH$5,0)))</f>
        <v>317700</v>
      </c>
      <c r="K213" s="194">
        <f t="shared" si="66"/>
        <v>4400</v>
      </c>
      <c r="L213" s="195">
        <f>IF($J213="","",VLOOKUP($E213,'6.モデル年俸表の作成'!$C$6:$F$48,4,0))</f>
        <v>0</v>
      </c>
      <c r="M213" s="196">
        <f t="shared" si="73"/>
        <v>0.1</v>
      </c>
      <c r="N213" s="197">
        <f t="shared" si="74"/>
        <v>31770</v>
      </c>
      <c r="O213" s="219">
        <f t="shared" si="67"/>
        <v>13</v>
      </c>
      <c r="P213" s="198">
        <f t="shared" si="75"/>
        <v>349470</v>
      </c>
      <c r="Q213" s="195">
        <f t="shared" si="76"/>
        <v>4193640</v>
      </c>
      <c r="R213" s="187">
        <f>IF($J213="","",IF('5.手当・賞与配分の設計'!$O$4=1,ROUNDUP((J213+$L213)*$R$5,-1),ROUNDUP(J213*$R$5,-1)))</f>
        <v>635400</v>
      </c>
      <c r="S213" s="202">
        <f>IF($J213="","",IF('5.手当・賞与配分の設計'!$O$4=1,ROUNDUP(($J213+$L213)*$U$4*$S$3,-1),ROUNDUP($J213*$U$4*$S$3,-1)))</f>
        <v>953100</v>
      </c>
      <c r="T213" s="186">
        <f>IF($J213="","",IF('5.手当・賞与配分の設計'!$O$4=1,ROUNDUP(($J213+$L213)*$U$4*$T$3,-1),ROUNDUP($J213*$U$4*$T$3,-1)))</f>
        <v>873680</v>
      </c>
      <c r="U213" s="186">
        <f>IF($J213="","",IF('5.手当・賞与配分の設計'!$O$4=1,ROUNDUP(($J213+$L213)*$U$4*$U$3,-1),ROUNDUP($J213*$U$4*$U$3,-1)))</f>
        <v>794250</v>
      </c>
      <c r="V213" s="186">
        <f>IF($J213="","",IF('5.手当・賞与配分の設計'!$O$4=1,ROUNDUP(($J213+$L213)*$U$4*$V$3,-1),ROUNDUP($J213*$U$4*$V$3,-1)))</f>
        <v>714830</v>
      </c>
      <c r="W213" s="203">
        <f>IF($J213="","",IF('5.手当・賞与配分の設計'!$O$4=1,ROUNDUP(($J213+$L213)*$U$4*$W$3,-1),ROUNDUP($J213*$U$4*$W$3,-1)))</f>
        <v>635400</v>
      </c>
      <c r="X213" s="128">
        <f t="shared" si="77"/>
        <v>5782140</v>
      </c>
      <c r="Y213" s="88">
        <f t="shared" si="68"/>
        <v>5702720</v>
      </c>
      <c r="Z213" s="88">
        <f t="shared" si="69"/>
        <v>5623290</v>
      </c>
      <c r="AA213" s="88">
        <f t="shared" si="70"/>
        <v>5543870</v>
      </c>
      <c r="AB213" s="201">
        <f t="shared" si="71"/>
        <v>5464440</v>
      </c>
    </row>
    <row r="214" spans="5:28" ht="18" customHeight="1">
      <c r="E214" s="193" t="str">
        <f t="shared" si="72"/>
        <v>C-1</v>
      </c>
      <c r="F214" s="124">
        <f t="shared" si="63"/>
        <v>21</v>
      </c>
      <c r="G214" s="124">
        <f t="shared" si="64"/>
        <v>21</v>
      </c>
      <c r="H214" s="124" t="str">
        <f t="shared" si="65"/>
        <v>C-1-21</v>
      </c>
      <c r="I214" s="179">
        <v>42</v>
      </c>
      <c r="J214" s="150">
        <f>IF($E214="","",INDEX('3.サラリースケール'!$R$5:$BH$38,MATCH('7.グレード別年俸表の作成'!$E214,'3.サラリースケール'!$R$5:$R$38,0),MATCH('7.グレード別年俸表の作成'!$I214,'3.サラリースケール'!$R$5:$BH$5,0)))</f>
        <v>322100</v>
      </c>
      <c r="K214" s="194">
        <f t="shared" si="66"/>
        <v>4400</v>
      </c>
      <c r="L214" s="195">
        <f>IF($J214="","",VLOOKUP($E214,'6.モデル年俸表の作成'!$C$6:$F$48,4,0))</f>
        <v>0</v>
      </c>
      <c r="M214" s="196">
        <f t="shared" si="73"/>
        <v>0.1</v>
      </c>
      <c r="N214" s="197">
        <f t="shared" si="74"/>
        <v>32210</v>
      </c>
      <c r="O214" s="219">
        <f t="shared" si="67"/>
        <v>13</v>
      </c>
      <c r="P214" s="198">
        <f t="shared" si="75"/>
        <v>354310</v>
      </c>
      <c r="Q214" s="195">
        <f t="shared" si="76"/>
        <v>4251720</v>
      </c>
      <c r="R214" s="187">
        <f>IF($J214="","",IF('5.手当・賞与配分の設計'!$O$4=1,ROUNDUP((J214+$L214)*$R$5,-1),ROUNDUP(J214*$R$5,-1)))</f>
        <v>644200</v>
      </c>
      <c r="S214" s="202">
        <f>IF($J214="","",IF('5.手当・賞与配分の設計'!$O$4=1,ROUNDUP(($J214+$L214)*$U$4*$S$3,-1),ROUNDUP($J214*$U$4*$S$3,-1)))</f>
        <v>966300</v>
      </c>
      <c r="T214" s="186">
        <f>IF($J214="","",IF('5.手当・賞与配分の設計'!$O$4=1,ROUNDUP(($J214+$L214)*$U$4*$T$3,-1),ROUNDUP($J214*$U$4*$T$3,-1)))</f>
        <v>885780</v>
      </c>
      <c r="U214" s="186">
        <f>IF($J214="","",IF('5.手当・賞与配分の設計'!$O$4=1,ROUNDUP(($J214+$L214)*$U$4*$U$3,-1),ROUNDUP($J214*$U$4*$U$3,-1)))</f>
        <v>805250</v>
      </c>
      <c r="V214" s="186">
        <f>IF($J214="","",IF('5.手当・賞与配分の設計'!$O$4=1,ROUNDUP(($J214+$L214)*$U$4*$V$3,-1),ROUNDUP($J214*$U$4*$V$3,-1)))</f>
        <v>724730</v>
      </c>
      <c r="W214" s="203">
        <f>IF($J214="","",IF('5.手当・賞与配分の設計'!$O$4=1,ROUNDUP(($J214+$L214)*$U$4*$W$3,-1),ROUNDUP($J214*$U$4*$W$3,-1)))</f>
        <v>644200</v>
      </c>
      <c r="X214" s="128">
        <f t="shared" si="77"/>
        <v>5862220</v>
      </c>
      <c r="Y214" s="88">
        <f t="shared" si="68"/>
        <v>5781700</v>
      </c>
      <c r="Z214" s="88">
        <f t="shared" si="69"/>
        <v>5701170</v>
      </c>
      <c r="AA214" s="88">
        <f t="shared" si="70"/>
        <v>5620650</v>
      </c>
      <c r="AB214" s="201">
        <f t="shared" si="71"/>
        <v>5540120</v>
      </c>
    </row>
    <row r="215" spans="5:28" ht="18" customHeight="1">
      <c r="E215" s="193" t="str">
        <f t="shared" si="72"/>
        <v>C-1</v>
      </c>
      <c r="F215" s="204">
        <f t="shared" si="63"/>
        <v>22</v>
      </c>
      <c r="G215" s="124">
        <f t="shared" si="64"/>
        <v>22</v>
      </c>
      <c r="H215" s="124" t="str">
        <f t="shared" si="65"/>
        <v>C-1-22</v>
      </c>
      <c r="I215" s="179">
        <v>43</v>
      </c>
      <c r="J215" s="150">
        <f>IF($E215="","",INDEX('3.サラリースケール'!$R$5:$BH$38,MATCH('7.グレード別年俸表の作成'!$E215,'3.サラリースケール'!$R$5:$R$38,0),MATCH('7.グレード別年俸表の作成'!$I215,'3.サラリースケール'!$R$5:$BH$5,0)))</f>
        <v>324300</v>
      </c>
      <c r="K215" s="194">
        <f t="shared" si="66"/>
        <v>2200</v>
      </c>
      <c r="L215" s="195">
        <f>IF($J215="","",VLOOKUP($E215,'6.モデル年俸表の作成'!$C$6:$F$48,4,0))</f>
        <v>0</v>
      </c>
      <c r="M215" s="196">
        <f t="shared" si="73"/>
        <v>0.1</v>
      </c>
      <c r="N215" s="197">
        <f t="shared" si="74"/>
        <v>32430</v>
      </c>
      <c r="O215" s="219">
        <f t="shared" si="67"/>
        <v>13</v>
      </c>
      <c r="P215" s="198">
        <f t="shared" si="75"/>
        <v>356730</v>
      </c>
      <c r="Q215" s="195">
        <f t="shared" si="76"/>
        <v>4280760</v>
      </c>
      <c r="R215" s="187">
        <f>IF($J215="","",IF('5.手当・賞与配分の設計'!$O$4=1,ROUNDUP((J215+$L215)*$R$5,-1),ROUNDUP(J215*$R$5,-1)))</f>
        <v>648600</v>
      </c>
      <c r="S215" s="202">
        <f>IF($J215="","",IF('5.手当・賞与配分の設計'!$O$4=1,ROUNDUP(($J215+$L215)*$U$4*$S$3,-1),ROUNDUP($J215*$U$4*$S$3,-1)))</f>
        <v>972900</v>
      </c>
      <c r="T215" s="186">
        <f>IF($J215="","",IF('5.手当・賞与配分の設計'!$O$4=1,ROUNDUP(($J215+$L215)*$U$4*$T$3,-1),ROUNDUP($J215*$U$4*$T$3,-1)))</f>
        <v>891830</v>
      </c>
      <c r="U215" s="186">
        <f>IF($J215="","",IF('5.手当・賞与配分の設計'!$O$4=1,ROUNDUP(($J215+$L215)*$U$4*$U$3,-1),ROUNDUP($J215*$U$4*$U$3,-1)))</f>
        <v>810750</v>
      </c>
      <c r="V215" s="186">
        <f>IF($J215="","",IF('5.手当・賞与配分の設計'!$O$4=1,ROUNDUP(($J215+$L215)*$U$4*$V$3,-1),ROUNDUP($J215*$U$4*$V$3,-1)))</f>
        <v>729680</v>
      </c>
      <c r="W215" s="203">
        <f>IF($J215="","",IF('5.手当・賞与配分の設計'!$O$4=1,ROUNDUP(($J215+$L215)*$U$4*$W$3,-1),ROUNDUP($J215*$U$4*$W$3,-1)))</f>
        <v>648600</v>
      </c>
      <c r="X215" s="128">
        <f t="shared" si="77"/>
        <v>5902260</v>
      </c>
      <c r="Y215" s="88">
        <f>IF($J215="","",$Q215+$R215+T215)</f>
        <v>5821190</v>
      </c>
      <c r="Z215" s="88">
        <f t="shared" si="69"/>
        <v>5740110</v>
      </c>
      <c r="AA215" s="88">
        <f t="shared" si="70"/>
        <v>5659040</v>
      </c>
      <c r="AB215" s="201">
        <f t="shared" si="71"/>
        <v>5577960</v>
      </c>
    </row>
    <row r="216" spans="5:28" ht="18" customHeight="1">
      <c r="E216" s="193" t="str">
        <f t="shared" si="72"/>
        <v>C-1</v>
      </c>
      <c r="F216" s="204">
        <f t="shared" si="63"/>
        <v>23</v>
      </c>
      <c r="G216" s="124">
        <f t="shared" si="64"/>
        <v>23</v>
      </c>
      <c r="H216" s="124" t="str">
        <f t="shared" si="65"/>
        <v>C-1-23</v>
      </c>
      <c r="I216" s="179">
        <v>44</v>
      </c>
      <c r="J216" s="150">
        <f>IF($E216="","",INDEX('3.サラリースケール'!$R$5:$BH$38,MATCH('7.グレード別年俸表の作成'!$E216,'3.サラリースケール'!$R$5:$R$38,0),MATCH('7.グレード別年俸表の作成'!$I216,'3.サラリースケール'!$R$5:$BH$5,0)))</f>
        <v>326500</v>
      </c>
      <c r="K216" s="194">
        <f t="shared" si="66"/>
        <v>2200</v>
      </c>
      <c r="L216" s="195">
        <f>IF($J216="","",VLOOKUP($E216,'6.モデル年俸表の作成'!$C$6:$F$48,4,0))</f>
        <v>0</v>
      </c>
      <c r="M216" s="196">
        <f t="shared" si="73"/>
        <v>0.1</v>
      </c>
      <c r="N216" s="197">
        <f t="shared" si="74"/>
        <v>32650</v>
      </c>
      <c r="O216" s="219">
        <f t="shared" si="67"/>
        <v>13</v>
      </c>
      <c r="P216" s="198">
        <f t="shared" si="75"/>
        <v>359150</v>
      </c>
      <c r="Q216" s="195">
        <f t="shared" si="76"/>
        <v>4309800</v>
      </c>
      <c r="R216" s="187">
        <f>IF($J216="","",IF('5.手当・賞与配分の設計'!$O$4=1,ROUNDUP((J216+$L216)*$R$5,-1),ROUNDUP(J216*$R$5,-1)))</f>
        <v>653000</v>
      </c>
      <c r="S216" s="202">
        <f>IF($J216="","",IF('5.手当・賞与配分の設計'!$O$4=1,ROUNDUP(($J216+$L216)*$U$4*$S$3,-1),ROUNDUP($J216*$U$4*$S$3,-1)))</f>
        <v>979500</v>
      </c>
      <c r="T216" s="186">
        <f>IF($J216="","",IF('5.手当・賞与配分の設計'!$O$4=1,ROUNDUP(($J216+$L216)*$U$4*$T$3,-1),ROUNDUP($J216*$U$4*$T$3,-1)))</f>
        <v>897880</v>
      </c>
      <c r="U216" s="186">
        <f>IF($J216="","",IF('5.手当・賞与配分の設計'!$O$4=1,ROUNDUP(($J216+$L216)*$U$4*$U$3,-1),ROUNDUP($J216*$U$4*$U$3,-1)))</f>
        <v>816250</v>
      </c>
      <c r="V216" s="186">
        <f>IF($J216="","",IF('5.手当・賞与配分の設計'!$O$4=1,ROUNDUP(($J216+$L216)*$U$4*$V$3,-1),ROUNDUP($J216*$U$4*$V$3,-1)))</f>
        <v>734630</v>
      </c>
      <c r="W216" s="203">
        <f>IF($J216="","",IF('5.手当・賞与配分の設計'!$O$4=1,ROUNDUP(($J216+$L216)*$U$4*$W$3,-1),ROUNDUP($J216*$U$4*$W$3,-1)))</f>
        <v>653000</v>
      </c>
      <c r="X216" s="128">
        <f t="shared" si="77"/>
        <v>5942300</v>
      </c>
      <c r="Y216" s="88">
        <f t="shared" ref="Y216:Y231" si="78">IF($J216="","",$Q216+$R216+T216)</f>
        <v>5860680</v>
      </c>
      <c r="Z216" s="88">
        <f t="shared" si="69"/>
        <v>5779050</v>
      </c>
      <c r="AA216" s="88">
        <f t="shared" si="70"/>
        <v>5697430</v>
      </c>
      <c r="AB216" s="201">
        <f t="shared" si="71"/>
        <v>5615800</v>
      </c>
    </row>
    <row r="217" spans="5:28" ht="18" customHeight="1">
      <c r="E217" s="193" t="str">
        <f t="shared" si="72"/>
        <v>C-1</v>
      </c>
      <c r="F217" s="204">
        <f t="shared" si="63"/>
        <v>24</v>
      </c>
      <c r="G217" s="124">
        <f t="shared" si="64"/>
        <v>24</v>
      </c>
      <c r="H217" s="124" t="str">
        <f t="shared" si="65"/>
        <v>C-1-24</v>
      </c>
      <c r="I217" s="179">
        <v>45</v>
      </c>
      <c r="J217" s="150">
        <f>IF($E217="","",INDEX('3.サラリースケール'!$R$5:$BH$38,MATCH('7.グレード別年俸表の作成'!$E217,'3.サラリースケール'!$R$5:$R$38,0),MATCH('7.グレード別年俸表の作成'!$I217,'3.サラリースケール'!$R$5:$BH$5,0)))</f>
        <v>328700</v>
      </c>
      <c r="K217" s="194">
        <f t="shared" si="66"/>
        <v>2200</v>
      </c>
      <c r="L217" s="195">
        <f>IF($J217="","",VLOOKUP($E217,'6.モデル年俸表の作成'!$C$6:$F$48,4,0))</f>
        <v>0</v>
      </c>
      <c r="M217" s="196">
        <f t="shared" si="73"/>
        <v>0.1</v>
      </c>
      <c r="N217" s="197">
        <f t="shared" si="74"/>
        <v>32870</v>
      </c>
      <c r="O217" s="219">
        <f t="shared" si="67"/>
        <v>13</v>
      </c>
      <c r="P217" s="198">
        <f t="shared" si="75"/>
        <v>361570</v>
      </c>
      <c r="Q217" s="195">
        <f t="shared" si="76"/>
        <v>4338840</v>
      </c>
      <c r="R217" s="187">
        <f>IF($J217="","",IF('5.手当・賞与配分の設計'!$O$4=1,ROUNDUP((J217+$L217)*$R$5,-1),ROUNDUP(J217*$R$5,-1)))</f>
        <v>657400</v>
      </c>
      <c r="S217" s="202">
        <f>IF($J217="","",IF('5.手当・賞与配分の設計'!$O$4=1,ROUNDUP(($J217+$L217)*$U$4*$S$3,-1),ROUNDUP($J217*$U$4*$S$3,-1)))</f>
        <v>986100</v>
      </c>
      <c r="T217" s="186">
        <f>IF($J217="","",IF('5.手当・賞与配分の設計'!$O$4=1,ROUNDUP(($J217+$L217)*$U$4*$T$3,-1),ROUNDUP($J217*$U$4*$T$3,-1)))</f>
        <v>903930</v>
      </c>
      <c r="U217" s="186">
        <f>IF($J217="","",IF('5.手当・賞与配分の設計'!$O$4=1,ROUNDUP(($J217+$L217)*$U$4*$U$3,-1),ROUNDUP($J217*$U$4*$U$3,-1)))</f>
        <v>821750</v>
      </c>
      <c r="V217" s="186">
        <f>IF($J217="","",IF('5.手当・賞与配分の設計'!$O$4=1,ROUNDUP(($J217+$L217)*$U$4*$V$3,-1),ROUNDUP($J217*$U$4*$V$3,-1)))</f>
        <v>739580</v>
      </c>
      <c r="W217" s="203">
        <f>IF($J217="","",IF('5.手当・賞与配分の設計'!$O$4=1,ROUNDUP(($J217+$L217)*$U$4*$W$3,-1),ROUNDUP($J217*$U$4*$W$3,-1)))</f>
        <v>657400</v>
      </c>
      <c r="X217" s="128">
        <f t="shared" si="77"/>
        <v>5982340</v>
      </c>
      <c r="Y217" s="88">
        <f t="shared" si="78"/>
        <v>5900170</v>
      </c>
      <c r="Z217" s="88">
        <f t="shared" si="69"/>
        <v>5817990</v>
      </c>
      <c r="AA217" s="88">
        <f t="shared" si="70"/>
        <v>5735820</v>
      </c>
      <c r="AB217" s="201">
        <f t="shared" si="71"/>
        <v>5653640</v>
      </c>
    </row>
    <row r="218" spans="5:28" ht="18" customHeight="1">
      <c r="E218" s="193" t="str">
        <f t="shared" si="72"/>
        <v>C-1</v>
      </c>
      <c r="F218" s="204">
        <f t="shared" si="63"/>
        <v>25</v>
      </c>
      <c r="G218" s="124">
        <f t="shared" si="64"/>
        <v>25</v>
      </c>
      <c r="H218" s="124" t="str">
        <f t="shared" si="65"/>
        <v>C-1-25</v>
      </c>
      <c r="I218" s="179">
        <v>46</v>
      </c>
      <c r="J218" s="150">
        <f>IF($E218="","",INDEX('3.サラリースケール'!$R$5:$BH$38,MATCH('7.グレード別年俸表の作成'!$E218,'3.サラリースケール'!$R$5:$R$38,0),MATCH('7.グレード別年俸表の作成'!$I218,'3.サラリースケール'!$R$5:$BH$5,0)))</f>
        <v>330900</v>
      </c>
      <c r="K218" s="194">
        <f t="shared" si="66"/>
        <v>2200</v>
      </c>
      <c r="L218" s="195">
        <f>IF($J218="","",VLOOKUP($E218,'6.モデル年俸表の作成'!$C$6:$F$48,4,0))</f>
        <v>0</v>
      </c>
      <c r="M218" s="196">
        <f t="shared" si="73"/>
        <v>0.1</v>
      </c>
      <c r="N218" s="197">
        <f t="shared" si="74"/>
        <v>33090</v>
      </c>
      <c r="O218" s="219">
        <f t="shared" si="67"/>
        <v>13</v>
      </c>
      <c r="P218" s="198">
        <f t="shared" si="75"/>
        <v>363990</v>
      </c>
      <c r="Q218" s="195">
        <f t="shared" si="76"/>
        <v>4367880</v>
      </c>
      <c r="R218" s="187">
        <f>IF($J218="","",IF('5.手当・賞与配分の設計'!$O$4=1,ROUNDUP((J218+$L218)*$R$5,-1),ROUNDUP(J218*$R$5,-1)))</f>
        <v>661800</v>
      </c>
      <c r="S218" s="202">
        <f>IF($J218="","",IF('5.手当・賞与配分の設計'!$O$4=1,ROUNDUP(($J218+$L218)*$U$4*$S$3,-1),ROUNDUP($J218*$U$4*$S$3,-1)))</f>
        <v>992700</v>
      </c>
      <c r="T218" s="186">
        <f>IF($J218="","",IF('5.手当・賞与配分の設計'!$O$4=1,ROUNDUP(($J218+$L218)*$U$4*$T$3,-1),ROUNDUP($J218*$U$4*$T$3,-1)))</f>
        <v>909980</v>
      </c>
      <c r="U218" s="186">
        <f>IF($J218="","",IF('5.手当・賞与配分の設計'!$O$4=1,ROUNDUP(($J218+$L218)*$U$4*$U$3,-1),ROUNDUP($J218*$U$4*$U$3,-1)))</f>
        <v>827250</v>
      </c>
      <c r="V218" s="186">
        <f>IF($J218="","",IF('5.手当・賞与配分の設計'!$O$4=1,ROUNDUP(($J218+$L218)*$U$4*$V$3,-1),ROUNDUP($J218*$U$4*$V$3,-1)))</f>
        <v>744530</v>
      </c>
      <c r="W218" s="203">
        <f>IF($J218="","",IF('5.手当・賞与配分の設計'!$O$4=1,ROUNDUP(($J218+$L218)*$U$4*$W$3,-1),ROUNDUP($J218*$U$4*$W$3,-1)))</f>
        <v>661800</v>
      </c>
      <c r="X218" s="128">
        <f t="shared" si="77"/>
        <v>6022380</v>
      </c>
      <c r="Y218" s="88">
        <f t="shared" si="78"/>
        <v>5939660</v>
      </c>
      <c r="Z218" s="88">
        <f t="shared" si="69"/>
        <v>5856930</v>
      </c>
      <c r="AA218" s="88">
        <f t="shared" si="70"/>
        <v>5774210</v>
      </c>
      <c r="AB218" s="201">
        <f t="shared" si="71"/>
        <v>5691480</v>
      </c>
    </row>
    <row r="219" spans="5:28" ht="18" customHeight="1">
      <c r="E219" s="193" t="str">
        <f t="shared" si="72"/>
        <v>C-1</v>
      </c>
      <c r="F219" s="204">
        <f t="shared" si="63"/>
        <v>26</v>
      </c>
      <c r="G219" s="124">
        <f t="shared" si="64"/>
        <v>26</v>
      </c>
      <c r="H219" s="124" t="str">
        <f t="shared" si="65"/>
        <v>C-1-26</v>
      </c>
      <c r="I219" s="179">
        <v>47</v>
      </c>
      <c r="J219" s="150">
        <f>IF($E219="","",INDEX('3.サラリースケール'!$R$5:$BH$38,MATCH('7.グレード別年俸表の作成'!$E219,'3.サラリースケール'!$R$5:$R$38,0),MATCH('7.グレード別年俸表の作成'!$I219,'3.サラリースケール'!$R$5:$BH$5,0)))</f>
        <v>333100</v>
      </c>
      <c r="K219" s="194">
        <f t="shared" si="66"/>
        <v>2200</v>
      </c>
      <c r="L219" s="195">
        <f>IF($J219="","",VLOOKUP($E219,'6.モデル年俸表の作成'!$C$6:$F$48,4,0))</f>
        <v>0</v>
      </c>
      <c r="M219" s="196">
        <f t="shared" si="73"/>
        <v>0.1</v>
      </c>
      <c r="N219" s="197">
        <f t="shared" si="74"/>
        <v>33310</v>
      </c>
      <c r="O219" s="219">
        <f t="shared" si="67"/>
        <v>13</v>
      </c>
      <c r="P219" s="198">
        <f t="shared" si="75"/>
        <v>366410</v>
      </c>
      <c r="Q219" s="195">
        <f t="shared" si="76"/>
        <v>4396920</v>
      </c>
      <c r="R219" s="187">
        <f>IF($J219="","",IF('5.手当・賞与配分の設計'!$O$4=1,ROUNDUP((J219+$L219)*$R$5,-1),ROUNDUP(J219*$R$5,-1)))</f>
        <v>666200</v>
      </c>
      <c r="S219" s="202">
        <f>IF($J219="","",IF('5.手当・賞与配分の設計'!$O$4=1,ROUNDUP(($J219+$L219)*$U$4*$S$3,-1),ROUNDUP($J219*$U$4*$S$3,-1)))</f>
        <v>999300</v>
      </c>
      <c r="T219" s="186">
        <f>IF($J219="","",IF('5.手当・賞与配分の設計'!$O$4=1,ROUNDUP(($J219+$L219)*$U$4*$T$3,-1),ROUNDUP($J219*$U$4*$T$3,-1)))</f>
        <v>916030</v>
      </c>
      <c r="U219" s="186">
        <f>IF($J219="","",IF('5.手当・賞与配分の設計'!$O$4=1,ROUNDUP(($J219+$L219)*$U$4*$U$3,-1),ROUNDUP($J219*$U$4*$U$3,-1)))</f>
        <v>832750</v>
      </c>
      <c r="V219" s="186">
        <f>IF($J219="","",IF('5.手当・賞与配分の設計'!$O$4=1,ROUNDUP(($J219+$L219)*$U$4*$V$3,-1),ROUNDUP($J219*$U$4*$V$3,-1)))</f>
        <v>749480</v>
      </c>
      <c r="W219" s="203">
        <f>IF($J219="","",IF('5.手当・賞与配分の設計'!$O$4=1,ROUNDUP(($J219+$L219)*$U$4*$W$3,-1),ROUNDUP($J219*$U$4*$W$3,-1)))</f>
        <v>666200</v>
      </c>
      <c r="X219" s="128">
        <f t="shared" si="77"/>
        <v>6062420</v>
      </c>
      <c r="Y219" s="88">
        <f t="shared" si="78"/>
        <v>5979150</v>
      </c>
      <c r="Z219" s="88">
        <f t="shared" si="69"/>
        <v>5895870</v>
      </c>
      <c r="AA219" s="88">
        <f t="shared" si="70"/>
        <v>5812600</v>
      </c>
      <c r="AB219" s="201">
        <f t="shared" si="71"/>
        <v>5729320</v>
      </c>
    </row>
    <row r="220" spans="5:28" ht="18" customHeight="1">
      <c r="E220" s="193" t="str">
        <f t="shared" si="72"/>
        <v>C-1</v>
      </c>
      <c r="F220" s="204">
        <f t="shared" si="63"/>
        <v>27</v>
      </c>
      <c r="G220" s="124">
        <f t="shared" si="64"/>
        <v>27</v>
      </c>
      <c r="H220" s="124" t="str">
        <f t="shared" si="65"/>
        <v>C-1-27</v>
      </c>
      <c r="I220" s="179">
        <v>48</v>
      </c>
      <c r="J220" s="150">
        <f>IF($E220="","",INDEX('3.サラリースケール'!$R$5:$BH$38,MATCH('7.グレード別年俸表の作成'!$E220,'3.サラリースケール'!$R$5:$R$38,0),MATCH('7.グレード別年俸表の作成'!$I220,'3.サラリースケール'!$R$5:$BH$5,0)))</f>
        <v>335300</v>
      </c>
      <c r="K220" s="194">
        <f t="shared" si="66"/>
        <v>2200</v>
      </c>
      <c r="L220" s="195">
        <f>IF($J220="","",VLOOKUP($E220,'6.モデル年俸表の作成'!$C$6:$F$48,4,0))</f>
        <v>0</v>
      </c>
      <c r="M220" s="196">
        <f t="shared" si="73"/>
        <v>0.1</v>
      </c>
      <c r="N220" s="197">
        <f t="shared" si="74"/>
        <v>33530</v>
      </c>
      <c r="O220" s="219">
        <f t="shared" si="67"/>
        <v>13</v>
      </c>
      <c r="P220" s="198">
        <f t="shared" si="75"/>
        <v>368830</v>
      </c>
      <c r="Q220" s="195">
        <f t="shared" si="76"/>
        <v>4425960</v>
      </c>
      <c r="R220" s="187">
        <f>IF($J220="","",IF('5.手当・賞与配分の設計'!$O$4=1,ROUNDUP((J220+$L220)*$R$5,-1),ROUNDUP(J220*$R$5,-1)))</f>
        <v>670600</v>
      </c>
      <c r="S220" s="202">
        <f>IF($J220="","",IF('5.手当・賞与配分の設計'!$O$4=1,ROUNDUP(($J220+$L220)*$U$4*$S$3,-1),ROUNDUP($J220*$U$4*$S$3,-1)))</f>
        <v>1005900</v>
      </c>
      <c r="T220" s="186">
        <f>IF($J220="","",IF('5.手当・賞与配分の設計'!$O$4=1,ROUNDUP(($J220+$L220)*$U$4*$T$3,-1),ROUNDUP($J220*$U$4*$T$3,-1)))</f>
        <v>922080</v>
      </c>
      <c r="U220" s="186">
        <f>IF($J220="","",IF('5.手当・賞与配分の設計'!$O$4=1,ROUNDUP(($J220+$L220)*$U$4*$U$3,-1),ROUNDUP($J220*$U$4*$U$3,-1)))</f>
        <v>838250</v>
      </c>
      <c r="V220" s="186">
        <f>IF($J220="","",IF('5.手当・賞与配分の設計'!$O$4=1,ROUNDUP(($J220+$L220)*$U$4*$V$3,-1),ROUNDUP($J220*$U$4*$V$3,-1)))</f>
        <v>754430</v>
      </c>
      <c r="W220" s="203">
        <f>IF($J220="","",IF('5.手当・賞与配分の設計'!$O$4=1,ROUNDUP(($J220+$L220)*$U$4*$W$3,-1),ROUNDUP($J220*$U$4*$W$3,-1)))</f>
        <v>670600</v>
      </c>
      <c r="X220" s="128">
        <f t="shared" si="77"/>
        <v>6102460</v>
      </c>
      <c r="Y220" s="88">
        <f t="shared" si="78"/>
        <v>6018640</v>
      </c>
      <c r="Z220" s="88">
        <f t="shared" si="69"/>
        <v>5934810</v>
      </c>
      <c r="AA220" s="88">
        <f t="shared" si="70"/>
        <v>5850990</v>
      </c>
      <c r="AB220" s="201">
        <f t="shared" si="71"/>
        <v>5767160</v>
      </c>
    </row>
    <row r="221" spans="5:28" ht="18" customHeight="1">
      <c r="E221" s="193" t="str">
        <f t="shared" si="72"/>
        <v>C-1</v>
      </c>
      <c r="F221" s="204">
        <f t="shared" si="63"/>
        <v>28</v>
      </c>
      <c r="G221" s="124">
        <f t="shared" si="64"/>
        <v>28</v>
      </c>
      <c r="H221" s="124" t="str">
        <f t="shared" si="65"/>
        <v>C-1-28</v>
      </c>
      <c r="I221" s="179">
        <v>49</v>
      </c>
      <c r="J221" s="150">
        <f>IF($E221="","",INDEX('3.サラリースケール'!$R$5:$BH$38,MATCH('7.グレード別年俸表の作成'!$E221,'3.サラリースケール'!$R$5:$R$38,0),MATCH('7.グレード別年俸表の作成'!$I221,'3.サラリースケール'!$R$5:$BH$5,0)))</f>
        <v>337500</v>
      </c>
      <c r="K221" s="194">
        <f t="shared" si="66"/>
        <v>2200</v>
      </c>
      <c r="L221" s="195">
        <f>IF($J221="","",VLOOKUP($E221,'6.モデル年俸表の作成'!$C$6:$F$48,4,0))</f>
        <v>0</v>
      </c>
      <c r="M221" s="196">
        <f t="shared" si="73"/>
        <v>0.1</v>
      </c>
      <c r="N221" s="197">
        <f t="shared" si="74"/>
        <v>33750</v>
      </c>
      <c r="O221" s="219">
        <f t="shared" si="67"/>
        <v>13</v>
      </c>
      <c r="P221" s="198">
        <f t="shared" si="75"/>
        <v>371250</v>
      </c>
      <c r="Q221" s="195">
        <f t="shared" si="76"/>
        <v>4455000</v>
      </c>
      <c r="R221" s="187">
        <f>IF($J221="","",IF('5.手当・賞与配分の設計'!$O$4=1,ROUNDUP((J221+$L221)*$R$5,-1),ROUNDUP(J221*$R$5,-1)))</f>
        <v>675000</v>
      </c>
      <c r="S221" s="202">
        <f>IF($J221="","",IF('5.手当・賞与配分の設計'!$O$4=1,ROUNDUP(($J221+$L221)*$U$4*$S$3,-1),ROUNDUP($J221*$U$4*$S$3,-1)))</f>
        <v>1012500</v>
      </c>
      <c r="T221" s="186">
        <f>IF($J221="","",IF('5.手当・賞与配分の設計'!$O$4=1,ROUNDUP(($J221+$L221)*$U$4*$T$3,-1),ROUNDUP($J221*$U$4*$T$3,-1)))</f>
        <v>928130</v>
      </c>
      <c r="U221" s="186">
        <f>IF($J221="","",IF('5.手当・賞与配分の設計'!$O$4=1,ROUNDUP(($J221+$L221)*$U$4*$U$3,-1),ROUNDUP($J221*$U$4*$U$3,-1)))</f>
        <v>843750</v>
      </c>
      <c r="V221" s="186">
        <f>IF($J221="","",IF('5.手当・賞与配分の設計'!$O$4=1,ROUNDUP(($J221+$L221)*$U$4*$V$3,-1),ROUNDUP($J221*$U$4*$V$3,-1)))</f>
        <v>759380</v>
      </c>
      <c r="W221" s="203">
        <f>IF($J221="","",IF('5.手当・賞与配分の設計'!$O$4=1,ROUNDUP(($J221+$L221)*$U$4*$W$3,-1),ROUNDUP($J221*$U$4*$W$3,-1)))</f>
        <v>675000</v>
      </c>
      <c r="X221" s="128">
        <f t="shared" si="77"/>
        <v>6142500</v>
      </c>
      <c r="Y221" s="88">
        <f t="shared" si="78"/>
        <v>6058130</v>
      </c>
      <c r="Z221" s="88">
        <f t="shared" si="69"/>
        <v>5973750</v>
      </c>
      <c r="AA221" s="88">
        <f t="shared" si="70"/>
        <v>5889380</v>
      </c>
      <c r="AB221" s="201">
        <f t="shared" si="71"/>
        <v>5805000</v>
      </c>
    </row>
    <row r="222" spans="5:28" ht="18" customHeight="1">
      <c r="E222" s="193" t="str">
        <f t="shared" si="72"/>
        <v>C-1</v>
      </c>
      <c r="F222" s="204">
        <f t="shared" si="63"/>
        <v>29</v>
      </c>
      <c r="G222" s="124">
        <f t="shared" si="64"/>
        <v>29</v>
      </c>
      <c r="H222" s="124" t="str">
        <f t="shared" si="65"/>
        <v>C-1-29</v>
      </c>
      <c r="I222" s="179">
        <v>50</v>
      </c>
      <c r="J222" s="150">
        <f>IF($E222="","",INDEX('3.サラリースケール'!$R$5:$BH$38,MATCH('7.グレード別年俸表の作成'!$E222,'3.サラリースケール'!$R$5:$R$38,0),MATCH('7.グレード別年俸表の作成'!$I222,'3.サラリースケール'!$R$5:$BH$5,0)))</f>
        <v>339700</v>
      </c>
      <c r="K222" s="194">
        <f t="shared" si="66"/>
        <v>2200</v>
      </c>
      <c r="L222" s="195">
        <f>IF($J222="","",VLOOKUP($E222,'6.モデル年俸表の作成'!$C$6:$F$48,4,0))</f>
        <v>0</v>
      </c>
      <c r="M222" s="196">
        <f t="shared" si="73"/>
        <v>0.1</v>
      </c>
      <c r="N222" s="197">
        <f t="shared" si="74"/>
        <v>33970</v>
      </c>
      <c r="O222" s="219">
        <f t="shared" si="67"/>
        <v>13</v>
      </c>
      <c r="P222" s="198">
        <f t="shared" si="75"/>
        <v>373670</v>
      </c>
      <c r="Q222" s="195">
        <f t="shared" si="76"/>
        <v>4484040</v>
      </c>
      <c r="R222" s="187">
        <f>IF($J222="","",IF('5.手当・賞与配分の設計'!$O$4=1,ROUNDUP((J222+$L222)*$R$5,-1),ROUNDUP(J222*$R$5,-1)))</f>
        <v>679400</v>
      </c>
      <c r="S222" s="202">
        <f>IF($J222="","",IF('5.手当・賞与配分の設計'!$O$4=1,ROUNDUP(($J222+$L222)*$U$4*$S$3,-1),ROUNDUP($J222*$U$4*$S$3,-1)))</f>
        <v>1019100</v>
      </c>
      <c r="T222" s="186">
        <f>IF($J222="","",IF('5.手当・賞与配分の設計'!$O$4=1,ROUNDUP(($J222+$L222)*$U$4*$T$3,-1),ROUNDUP($J222*$U$4*$T$3,-1)))</f>
        <v>934180</v>
      </c>
      <c r="U222" s="186">
        <f>IF($J222="","",IF('5.手当・賞与配分の設計'!$O$4=1,ROUNDUP(($J222+$L222)*$U$4*$U$3,-1),ROUNDUP($J222*$U$4*$U$3,-1)))</f>
        <v>849250</v>
      </c>
      <c r="V222" s="186">
        <f>IF($J222="","",IF('5.手当・賞与配分の設計'!$O$4=1,ROUNDUP(($J222+$L222)*$U$4*$V$3,-1),ROUNDUP($J222*$U$4*$V$3,-1)))</f>
        <v>764330</v>
      </c>
      <c r="W222" s="203">
        <f>IF($J222="","",IF('5.手当・賞与配分の設計'!$O$4=1,ROUNDUP(($J222+$L222)*$U$4*$W$3,-1),ROUNDUP($J222*$U$4*$W$3,-1)))</f>
        <v>679400</v>
      </c>
      <c r="X222" s="128">
        <f t="shared" si="77"/>
        <v>6182540</v>
      </c>
      <c r="Y222" s="88">
        <f t="shared" si="78"/>
        <v>6097620</v>
      </c>
      <c r="Z222" s="88">
        <f t="shared" si="69"/>
        <v>6012690</v>
      </c>
      <c r="AA222" s="88">
        <f t="shared" si="70"/>
        <v>5927770</v>
      </c>
      <c r="AB222" s="201">
        <f t="shared" si="71"/>
        <v>5842840</v>
      </c>
    </row>
    <row r="223" spans="5:28" ht="18" customHeight="1">
      <c r="E223" s="193" t="str">
        <f t="shared" si="72"/>
        <v>C-1</v>
      </c>
      <c r="F223" s="204">
        <f t="shared" si="63"/>
        <v>29</v>
      </c>
      <c r="G223" s="124">
        <f t="shared" si="64"/>
        <v>29</v>
      </c>
      <c r="H223" s="124" t="str">
        <f t="shared" si="65"/>
        <v/>
      </c>
      <c r="I223" s="179">
        <v>51</v>
      </c>
      <c r="J223" s="150">
        <f>IF($E223="","",INDEX('3.サラリースケール'!$R$5:$BH$38,MATCH('7.グレード別年俸表の作成'!$E223,'3.サラリースケール'!$R$5:$R$38,0),MATCH('7.グレード別年俸表の作成'!$I223,'3.サラリースケール'!$R$5:$BH$5,0)))</f>
        <v>339700</v>
      </c>
      <c r="K223" s="194">
        <f t="shared" si="66"/>
        <v>0</v>
      </c>
      <c r="L223" s="195">
        <f>IF($J223="","",VLOOKUP($E223,'6.モデル年俸表の作成'!$C$6:$F$48,4,0))</f>
        <v>0</v>
      </c>
      <c r="M223" s="196">
        <f t="shared" si="73"/>
        <v>0.1</v>
      </c>
      <c r="N223" s="197">
        <f t="shared" si="74"/>
        <v>33970</v>
      </c>
      <c r="O223" s="219">
        <f t="shared" si="67"/>
        <v>13</v>
      </c>
      <c r="P223" s="198">
        <f t="shared" si="75"/>
        <v>373670</v>
      </c>
      <c r="Q223" s="195">
        <f t="shared" si="76"/>
        <v>4484040</v>
      </c>
      <c r="R223" s="187">
        <f>IF($J223="","",IF('5.手当・賞与配分の設計'!$O$4=1,ROUNDUP((J223+$L223)*$R$5,-1),ROUNDUP(J223*$R$5,-1)))</f>
        <v>679400</v>
      </c>
      <c r="S223" s="202">
        <f>IF($J223="","",IF('5.手当・賞与配分の設計'!$O$4=1,ROUNDUP(($J223+$L223)*$U$4*$S$3,-1),ROUNDUP($J223*$U$4*$S$3,-1)))</f>
        <v>1019100</v>
      </c>
      <c r="T223" s="186">
        <f>IF($J223="","",IF('5.手当・賞与配分の設計'!$O$4=1,ROUNDUP(($J223+$L223)*$U$4*$T$3,-1),ROUNDUP($J223*$U$4*$T$3,-1)))</f>
        <v>934180</v>
      </c>
      <c r="U223" s="186">
        <f>IF($J223="","",IF('5.手当・賞与配分の設計'!$O$4=1,ROUNDUP(($J223+$L223)*$U$4*$U$3,-1),ROUNDUP($J223*$U$4*$U$3,-1)))</f>
        <v>849250</v>
      </c>
      <c r="V223" s="186">
        <f>IF($J223="","",IF('5.手当・賞与配分の設計'!$O$4=1,ROUNDUP(($J223+$L223)*$U$4*$V$3,-1),ROUNDUP($J223*$U$4*$V$3,-1)))</f>
        <v>764330</v>
      </c>
      <c r="W223" s="203">
        <f>IF($J223="","",IF('5.手当・賞与配分の設計'!$O$4=1,ROUNDUP(($J223+$L223)*$U$4*$W$3,-1),ROUNDUP($J223*$U$4*$W$3,-1)))</f>
        <v>679400</v>
      </c>
      <c r="X223" s="128">
        <f t="shared" si="77"/>
        <v>6182540</v>
      </c>
      <c r="Y223" s="88">
        <f t="shared" si="78"/>
        <v>6097620</v>
      </c>
      <c r="Z223" s="88">
        <f t="shared" si="69"/>
        <v>6012690</v>
      </c>
      <c r="AA223" s="88">
        <f t="shared" si="70"/>
        <v>5927770</v>
      </c>
      <c r="AB223" s="201">
        <f t="shared" si="71"/>
        <v>5842840</v>
      </c>
    </row>
    <row r="224" spans="5:28" ht="18" customHeight="1">
      <c r="E224" s="193" t="str">
        <f t="shared" si="72"/>
        <v>C-1</v>
      </c>
      <c r="F224" s="204">
        <f t="shared" si="63"/>
        <v>29</v>
      </c>
      <c r="G224" s="124">
        <f t="shared" si="64"/>
        <v>29</v>
      </c>
      <c r="H224" s="124" t="str">
        <f t="shared" si="65"/>
        <v/>
      </c>
      <c r="I224" s="179">
        <v>52</v>
      </c>
      <c r="J224" s="150">
        <f>IF($E224="","",INDEX('3.サラリースケール'!$R$5:$BH$38,MATCH('7.グレード別年俸表の作成'!$E224,'3.サラリースケール'!$R$5:$R$38,0),MATCH('7.グレード別年俸表の作成'!$I224,'3.サラリースケール'!$R$5:$BH$5,0)))</f>
        <v>339700</v>
      </c>
      <c r="K224" s="194">
        <f t="shared" si="66"/>
        <v>0</v>
      </c>
      <c r="L224" s="195">
        <f>IF($J224="","",VLOOKUP($E224,'6.モデル年俸表の作成'!$C$6:$F$48,4,0))</f>
        <v>0</v>
      </c>
      <c r="M224" s="196">
        <f t="shared" si="73"/>
        <v>0.1</v>
      </c>
      <c r="N224" s="197">
        <f t="shared" si="74"/>
        <v>33970</v>
      </c>
      <c r="O224" s="219">
        <f t="shared" si="67"/>
        <v>13</v>
      </c>
      <c r="P224" s="198">
        <f t="shared" si="75"/>
        <v>373670</v>
      </c>
      <c r="Q224" s="195">
        <f t="shared" si="76"/>
        <v>4484040</v>
      </c>
      <c r="R224" s="187">
        <f>IF($J224="","",IF('5.手当・賞与配分の設計'!$O$4=1,ROUNDUP((J224+$L224)*$R$5,-1),ROUNDUP(J224*$R$5,-1)))</f>
        <v>679400</v>
      </c>
      <c r="S224" s="202">
        <f>IF($J224="","",IF('5.手当・賞与配分の設計'!$O$4=1,ROUNDUP(($J224+$L224)*$U$4*$S$3,-1),ROUNDUP($J224*$U$4*$S$3,-1)))</f>
        <v>1019100</v>
      </c>
      <c r="T224" s="186">
        <f>IF($J224="","",IF('5.手当・賞与配分の設計'!$O$4=1,ROUNDUP(($J224+$L224)*$U$4*$T$3,-1),ROUNDUP($J224*$U$4*$T$3,-1)))</f>
        <v>934180</v>
      </c>
      <c r="U224" s="186">
        <f>IF($J224="","",IF('5.手当・賞与配分の設計'!$O$4=1,ROUNDUP(($J224+$L224)*$U$4*$U$3,-1),ROUNDUP($J224*$U$4*$U$3,-1)))</f>
        <v>849250</v>
      </c>
      <c r="V224" s="186">
        <f>IF($J224="","",IF('5.手当・賞与配分の設計'!$O$4=1,ROUNDUP(($J224+$L224)*$U$4*$V$3,-1),ROUNDUP($J224*$U$4*$V$3,-1)))</f>
        <v>764330</v>
      </c>
      <c r="W224" s="203">
        <f>IF($J224="","",IF('5.手当・賞与配分の設計'!$O$4=1,ROUNDUP(($J224+$L224)*$U$4*$W$3,-1),ROUNDUP($J224*$U$4*$W$3,-1)))</f>
        <v>679400</v>
      </c>
      <c r="X224" s="128">
        <f t="shared" si="77"/>
        <v>6182540</v>
      </c>
      <c r="Y224" s="88">
        <f t="shared" si="78"/>
        <v>6097620</v>
      </c>
      <c r="Z224" s="88">
        <f t="shared" si="69"/>
        <v>6012690</v>
      </c>
      <c r="AA224" s="88">
        <f t="shared" si="70"/>
        <v>5927770</v>
      </c>
      <c r="AB224" s="201">
        <f t="shared" si="71"/>
        <v>5842840</v>
      </c>
    </row>
    <row r="225" spans="5:28" ht="18" customHeight="1">
      <c r="E225" s="193" t="str">
        <f t="shared" si="72"/>
        <v>C-1</v>
      </c>
      <c r="F225" s="204">
        <f t="shared" si="63"/>
        <v>29</v>
      </c>
      <c r="G225" s="124">
        <f t="shared" si="64"/>
        <v>29</v>
      </c>
      <c r="H225" s="124" t="str">
        <f t="shared" si="65"/>
        <v/>
      </c>
      <c r="I225" s="179">
        <v>53</v>
      </c>
      <c r="J225" s="150">
        <f>IF($E225="","",INDEX('3.サラリースケール'!$R$5:$BH$38,MATCH('7.グレード別年俸表の作成'!$E225,'3.サラリースケール'!$R$5:$R$38,0),MATCH('7.グレード別年俸表の作成'!$I225,'3.サラリースケール'!$R$5:$BH$5,0)))</f>
        <v>339700</v>
      </c>
      <c r="K225" s="194">
        <f t="shared" si="66"/>
        <v>0</v>
      </c>
      <c r="L225" s="195">
        <f>IF($J225="","",VLOOKUP($E225,'6.モデル年俸表の作成'!$C$6:$F$48,4,0))</f>
        <v>0</v>
      </c>
      <c r="M225" s="196">
        <f t="shared" si="73"/>
        <v>0.1</v>
      </c>
      <c r="N225" s="197">
        <f t="shared" si="74"/>
        <v>33970</v>
      </c>
      <c r="O225" s="219">
        <f t="shared" si="67"/>
        <v>13</v>
      </c>
      <c r="P225" s="198">
        <f t="shared" si="75"/>
        <v>373670</v>
      </c>
      <c r="Q225" s="195">
        <f t="shared" si="76"/>
        <v>4484040</v>
      </c>
      <c r="R225" s="187">
        <f>IF($J225="","",IF('5.手当・賞与配分の設計'!$O$4=1,ROUNDUP((J225+$L225)*$R$5,-1),ROUNDUP(J225*$R$5,-1)))</f>
        <v>679400</v>
      </c>
      <c r="S225" s="202">
        <f>IF($J225="","",IF('5.手当・賞与配分の設計'!$O$4=1,ROUNDUP(($J225+$L225)*$U$4*$S$3,-1),ROUNDUP($J225*$U$4*$S$3,-1)))</f>
        <v>1019100</v>
      </c>
      <c r="T225" s="186">
        <f>IF($J225="","",IF('5.手当・賞与配分の設計'!$O$4=1,ROUNDUP(($J225+$L225)*$U$4*$T$3,-1),ROUNDUP($J225*$U$4*$T$3,-1)))</f>
        <v>934180</v>
      </c>
      <c r="U225" s="186">
        <f>IF($J225="","",IF('5.手当・賞与配分の設計'!$O$4=1,ROUNDUP(($J225+$L225)*$U$4*$U$3,-1),ROUNDUP($J225*$U$4*$U$3,-1)))</f>
        <v>849250</v>
      </c>
      <c r="V225" s="186">
        <f>IF($J225="","",IF('5.手当・賞与配分の設計'!$O$4=1,ROUNDUP(($J225+$L225)*$U$4*$V$3,-1),ROUNDUP($J225*$U$4*$V$3,-1)))</f>
        <v>764330</v>
      </c>
      <c r="W225" s="203">
        <f>IF($J225="","",IF('5.手当・賞与配分の設計'!$O$4=1,ROUNDUP(($J225+$L225)*$U$4*$W$3,-1),ROUNDUP($J225*$U$4*$W$3,-1)))</f>
        <v>679400</v>
      </c>
      <c r="X225" s="128">
        <f t="shared" si="77"/>
        <v>6182540</v>
      </c>
      <c r="Y225" s="88">
        <f t="shared" si="78"/>
        <v>6097620</v>
      </c>
      <c r="Z225" s="88">
        <f t="shared" si="69"/>
        <v>6012690</v>
      </c>
      <c r="AA225" s="88">
        <f t="shared" si="70"/>
        <v>5927770</v>
      </c>
      <c r="AB225" s="201">
        <f t="shared" si="71"/>
        <v>5842840</v>
      </c>
    </row>
    <row r="226" spans="5:28" ht="18" customHeight="1">
      <c r="E226" s="193" t="str">
        <f t="shared" si="72"/>
        <v>C-1</v>
      </c>
      <c r="F226" s="204">
        <f t="shared" si="63"/>
        <v>29</v>
      </c>
      <c r="G226" s="124">
        <f t="shared" si="64"/>
        <v>29</v>
      </c>
      <c r="H226" s="124" t="str">
        <f t="shared" si="65"/>
        <v/>
      </c>
      <c r="I226" s="179">
        <v>54</v>
      </c>
      <c r="J226" s="150">
        <f>IF($E226="","",INDEX('3.サラリースケール'!$R$5:$BH$38,MATCH('7.グレード別年俸表の作成'!$E226,'3.サラリースケール'!$R$5:$R$38,0),MATCH('7.グレード別年俸表の作成'!$I226,'3.サラリースケール'!$R$5:$BH$5,0)))</f>
        <v>339700</v>
      </c>
      <c r="K226" s="194">
        <f t="shared" si="66"/>
        <v>0</v>
      </c>
      <c r="L226" s="195">
        <f>IF($J226="","",VLOOKUP($E226,'6.モデル年俸表の作成'!$C$6:$F$48,4,0))</f>
        <v>0</v>
      </c>
      <c r="M226" s="196">
        <f t="shared" si="73"/>
        <v>0.1</v>
      </c>
      <c r="N226" s="197">
        <f t="shared" si="74"/>
        <v>33970</v>
      </c>
      <c r="O226" s="219">
        <f t="shared" si="67"/>
        <v>13</v>
      </c>
      <c r="P226" s="198">
        <f t="shared" si="75"/>
        <v>373670</v>
      </c>
      <c r="Q226" s="195">
        <f t="shared" si="76"/>
        <v>4484040</v>
      </c>
      <c r="R226" s="187">
        <f>IF($J226="","",IF('5.手当・賞与配分の設計'!$O$4=1,ROUNDUP((J226+$L226)*$R$5,-1),ROUNDUP(J226*$R$5,-1)))</f>
        <v>679400</v>
      </c>
      <c r="S226" s="202">
        <f>IF($J226="","",IF('5.手当・賞与配分の設計'!$O$4=1,ROUNDUP(($J226+$L226)*$U$4*$S$3,-1),ROUNDUP($J226*$U$4*$S$3,-1)))</f>
        <v>1019100</v>
      </c>
      <c r="T226" s="186">
        <f>IF($J226="","",IF('5.手当・賞与配分の設計'!$O$4=1,ROUNDUP(($J226+$L226)*$U$4*$T$3,-1),ROUNDUP($J226*$U$4*$T$3,-1)))</f>
        <v>934180</v>
      </c>
      <c r="U226" s="186">
        <f>IF($J226="","",IF('5.手当・賞与配分の設計'!$O$4=1,ROUNDUP(($J226+$L226)*$U$4*$U$3,-1),ROUNDUP($J226*$U$4*$U$3,-1)))</f>
        <v>849250</v>
      </c>
      <c r="V226" s="186">
        <f>IF($J226="","",IF('5.手当・賞与配分の設計'!$O$4=1,ROUNDUP(($J226+$L226)*$U$4*$V$3,-1),ROUNDUP($J226*$U$4*$V$3,-1)))</f>
        <v>764330</v>
      </c>
      <c r="W226" s="203">
        <f>IF($J226="","",IF('5.手当・賞与配分の設計'!$O$4=1,ROUNDUP(($J226+$L226)*$U$4*$W$3,-1),ROUNDUP($J226*$U$4*$W$3,-1)))</f>
        <v>679400</v>
      </c>
      <c r="X226" s="128">
        <f t="shared" si="77"/>
        <v>6182540</v>
      </c>
      <c r="Y226" s="88">
        <f t="shared" si="78"/>
        <v>6097620</v>
      </c>
      <c r="Z226" s="88">
        <f t="shared" si="69"/>
        <v>6012690</v>
      </c>
      <c r="AA226" s="88">
        <f t="shared" si="70"/>
        <v>5927770</v>
      </c>
      <c r="AB226" s="201">
        <f t="shared" si="71"/>
        <v>5842840</v>
      </c>
    </row>
    <row r="227" spans="5:28" ht="18" customHeight="1">
      <c r="E227" s="193" t="str">
        <f t="shared" si="72"/>
        <v>C-1</v>
      </c>
      <c r="F227" s="204">
        <f t="shared" si="63"/>
        <v>29</v>
      </c>
      <c r="G227" s="124">
        <f t="shared" si="64"/>
        <v>29</v>
      </c>
      <c r="H227" s="124" t="str">
        <f t="shared" si="65"/>
        <v/>
      </c>
      <c r="I227" s="179">
        <v>55</v>
      </c>
      <c r="J227" s="150">
        <f>IF($E227="","",INDEX('3.サラリースケール'!$R$5:$BH$38,MATCH('7.グレード別年俸表の作成'!$E227,'3.サラリースケール'!$R$5:$R$38,0),MATCH('7.グレード別年俸表の作成'!$I227,'3.サラリースケール'!$R$5:$BH$5,0)))</f>
        <v>339700</v>
      </c>
      <c r="K227" s="194">
        <f t="shared" si="66"/>
        <v>0</v>
      </c>
      <c r="L227" s="195">
        <f>IF($J227="","",VLOOKUP($E227,'6.モデル年俸表の作成'!$C$6:$F$48,4,0))</f>
        <v>0</v>
      </c>
      <c r="M227" s="196">
        <f t="shared" si="73"/>
        <v>0.1</v>
      </c>
      <c r="N227" s="197">
        <f t="shared" si="74"/>
        <v>33970</v>
      </c>
      <c r="O227" s="219">
        <f t="shared" si="67"/>
        <v>13</v>
      </c>
      <c r="P227" s="198">
        <f t="shared" si="75"/>
        <v>373670</v>
      </c>
      <c r="Q227" s="195">
        <f t="shared" si="76"/>
        <v>4484040</v>
      </c>
      <c r="R227" s="187">
        <f>IF($J227="","",IF('5.手当・賞与配分の設計'!$O$4=1,ROUNDUP((J227+$L227)*$R$5,-1),ROUNDUP(J227*$R$5,-1)))</f>
        <v>679400</v>
      </c>
      <c r="S227" s="202">
        <f>IF($J227="","",IF('5.手当・賞与配分の設計'!$O$4=1,ROUNDUP(($J227+$L227)*$U$4*$S$3,-1),ROUNDUP($J227*$U$4*$S$3,-1)))</f>
        <v>1019100</v>
      </c>
      <c r="T227" s="186">
        <f>IF($J227="","",IF('5.手当・賞与配分の設計'!$O$4=1,ROUNDUP(($J227+$L227)*$U$4*$T$3,-1),ROUNDUP($J227*$U$4*$T$3,-1)))</f>
        <v>934180</v>
      </c>
      <c r="U227" s="186">
        <f>IF($J227="","",IF('5.手当・賞与配分の設計'!$O$4=1,ROUNDUP(($J227+$L227)*$U$4*$U$3,-1),ROUNDUP($J227*$U$4*$U$3,-1)))</f>
        <v>849250</v>
      </c>
      <c r="V227" s="186">
        <f>IF($J227="","",IF('5.手当・賞与配分の設計'!$O$4=1,ROUNDUP(($J227+$L227)*$U$4*$V$3,-1),ROUNDUP($J227*$U$4*$V$3,-1)))</f>
        <v>764330</v>
      </c>
      <c r="W227" s="203">
        <f>IF($J227="","",IF('5.手当・賞与配分の設計'!$O$4=1,ROUNDUP(($J227+$L227)*$U$4*$W$3,-1),ROUNDUP($J227*$U$4*$W$3,-1)))</f>
        <v>679400</v>
      </c>
      <c r="X227" s="128">
        <f t="shared" si="77"/>
        <v>6182540</v>
      </c>
      <c r="Y227" s="88">
        <f t="shared" si="78"/>
        <v>6097620</v>
      </c>
      <c r="Z227" s="88">
        <f t="shared" si="69"/>
        <v>6012690</v>
      </c>
      <c r="AA227" s="88">
        <f t="shared" si="70"/>
        <v>5927770</v>
      </c>
      <c r="AB227" s="201">
        <f t="shared" si="71"/>
        <v>5842840</v>
      </c>
    </row>
    <row r="228" spans="5:28" ht="18" customHeight="1">
      <c r="E228" s="193" t="str">
        <f t="shared" si="72"/>
        <v>C-1</v>
      </c>
      <c r="F228" s="204">
        <f t="shared" si="63"/>
        <v>29</v>
      </c>
      <c r="G228" s="124">
        <f t="shared" si="64"/>
        <v>29</v>
      </c>
      <c r="H228" s="124" t="str">
        <f t="shared" si="65"/>
        <v/>
      </c>
      <c r="I228" s="179">
        <v>56</v>
      </c>
      <c r="J228" s="150">
        <f>IF($E228="","",INDEX('3.サラリースケール'!$R$5:$BH$38,MATCH('7.グレード別年俸表の作成'!$E228,'3.サラリースケール'!$R$5:$R$38,0),MATCH('7.グレード別年俸表の作成'!$I228,'3.サラリースケール'!$R$5:$BH$5,0)))</f>
        <v>339700</v>
      </c>
      <c r="K228" s="194">
        <f t="shared" si="66"/>
        <v>0</v>
      </c>
      <c r="L228" s="195">
        <f>IF($J228="","",VLOOKUP($E228,'6.モデル年俸表の作成'!$C$6:$F$48,4,0))</f>
        <v>0</v>
      </c>
      <c r="M228" s="196">
        <f t="shared" si="73"/>
        <v>0.1</v>
      </c>
      <c r="N228" s="197">
        <f t="shared" si="74"/>
        <v>33970</v>
      </c>
      <c r="O228" s="219">
        <f t="shared" si="67"/>
        <v>13</v>
      </c>
      <c r="P228" s="198">
        <f t="shared" si="75"/>
        <v>373670</v>
      </c>
      <c r="Q228" s="195">
        <f t="shared" si="76"/>
        <v>4484040</v>
      </c>
      <c r="R228" s="187">
        <f>IF($J228="","",IF('5.手当・賞与配分の設計'!$O$4=1,ROUNDUP((J228+$L228)*$R$5,-1),ROUNDUP(J228*$R$5,-1)))</f>
        <v>679400</v>
      </c>
      <c r="S228" s="202">
        <f>IF($J228="","",IF('5.手当・賞与配分の設計'!$O$4=1,ROUNDUP(($J228+$L228)*$U$4*$S$3,-1),ROUNDUP($J228*$U$4*$S$3,-1)))</f>
        <v>1019100</v>
      </c>
      <c r="T228" s="186">
        <f>IF($J228="","",IF('5.手当・賞与配分の設計'!$O$4=1,ROUNDUP(($J228+$L228)*$U$4*$T$3,-1),ROUNDUP($J228*$U$4*$T$3,-1)))</f>
        <v>934180</v>
      </c>
      <c r="U228" s="186">
        <f>IF($J228="","",IF('5.手当・賞与配分の設計'!$O$4=1,ROUNDUP(($J228+$L228)*$U$4*$U$3,-1),ROUNDUP($J228*$U$4*$U$3,-1)))</f>
        <v>849250</v>
      </c>
      <c r="V228" s="186">
        <f>IF($J228="","",IF('5.手当・賞与配分の設計'!$O$4=1,ROUNDUP(($J228+$L228)*$U$4*$V$3,-1),ROUNDUP($J228*$U$4*$V$3,-1)))</f>
        <v>764330</v>
      </c>
      <c r="W228" s="203">
        <f>IF($J228="","",IF('5.手当・賞与配分の設計'!$O$4=1,ROUNDUP(($J228+$L228)*$U$4*$W$3,-1),ROUNDUP($J228*$U$4*$W$3,-1)))</f>
        <v>679400</v>
      </c>
      <c r="X228" s="128">
        <f t="shared" si="77"/>
        <v>6182540</v>
      </c>
      <c r="Y228" s="88">
        <f t="shared" si="78"/>
        <v>6097620</v>
      </c>
      <c r="Z228" s="88">
        <f t="shared" si="69"/>
        <v>6012690</v>
      </c>
      <c r="AA228" s="88">
        <f t="shared" si="70"/>
        <v>5927770</v>
      </c>
      <c r="AB228" s="201">
        <f t="shared" si="71"/>
        <v>5842840</v>
      </c>
    </row>
    <row r="229" spans="5:28" ht="18" customHeight="1">
      <c r="E229" s="193" t="str">
        <f t="shared" si="72"/>
        <v>C-1</v>
      </c>
      <c r="F229" s="204">
        <f t="shared" si="63"/>
        <v>29</v>
      </c>
      <c r="G229" s="124">
        <f t="shared" si="64"/>
        <v>29</v>
      </c>
      <c r="H229" s="124" t="str">
        <f t="shared" si="65"/>
        <v/>
      </c>
      <c r="I229" s="179">
        <v>57</v>
      </c>
      <c r="J229" s="150">
        <f>IF($E229="","",INDEX('3.サラリースケール'!$R$5:$BH$38,MATCH('7.グレード別年俸表の作成'!$E229,'3.サラリースケール'!$R$5:$R$38,0),MATCH('7.グレード別年俸表の作成'!$I229,'3.サラリースケール'!$R$5:$BH$5,0)))</f>
        <v>339700</v>
      </c>
      <c r="K229" s="194">
        <f t="shared" si="66"/>
        <v>0</v>
      </c>
      <c r="L229" s="195">
        <f>IF($J229="","",VLOOKUP($E229,'6.モデル年俸表の作成'!$C$6:$F$48,4,0))</f>
        <v>0</v>
      </c>
      <c r="M229" s="196">
        <f t="shared" si="73"/>
        <v>0.1</v>
      </c>
      <c r="N229" s="197">
        <f t="shared" si="74"/>
        <v>33970</v>
      </c>
      <c r="O229" s="219">
        <f t="shared" si="67"/>
        <v>13</v>
      </c>
      <c r="P229" s="198">
        <f t="shared" si="75"/>
        <v>373670</v>
      </c>
      <c r="Q229" s="195">
        <f t="shared" si="76"/>
        <v>4484040</v>
      </c>
      <c r="R229" s="187">
        <f>IF($J229="","",IF('5.手当・賞与配分の設計'!$O$4=1,ROUNDUP((J229+$L229)*$R$5,-1),ROUNDUP(J229*$R$5,-1)))</f>
        <v>679400</v>
      </c>
      <c r="S229" s="202">
        <f>IF($J229="","",IF('5.手当・賞与配分の設計'!$O$4=1,ROUNDUP(($J229+$L229)*$U$4*$S$3,-1),ROUNDUP($J229*$U$4*$S$3,-1)))</f>
        <v>1019100</v>
      </c>
      <c r="T229" s="186">
        <f>IF($J229="","",IF('5.手当・賞与配分の設計'!$O$4=1,ROUNDUP(($J229+$L229)*$U$4*$T$3,-1),ROUNDUP($J229*$U$4*$T$3,-1)))</f>
        <v>934180</v>
      </c>
      <c r="U229" s="186">
        <f>IF($J229="","",IF('5.手当・賞与配分の設計'!$O$4=1,ROUNDUP(($J229+$L229)*$U$4*$U$3,-1),ROUNDUP($J229*$U$4*$U$3,-1)))</f>
        <v>849250</v>
      </c>
      <c r="V229" s="186">
        <f>IF($J229="","",IF('5.手当・賞与配分の設計'!$O$4=1,ROUNDUP(($J229+$L229)*$U$4*$V$3,-1),ROUNDUP($J229*$U$4*$V$3,-1)))</f>
        <v>764330</v>
      </c>
      <c r="W229" s="203">
        <f>IF($J229="","",IF('5.手当・賞与配分の設計'!$O$4=1,ROUNDUP(($J229+$L229)*$U$4*$W$3,-1),ROUNDUP($J229*$U$4*$W$3,-1)))</f>
        <v>679400</v>
      </c>
      <c r="X229" s="128">
        <f t="shared" si="77"/>
        <v>6182540</v>
      </c>
      <c r="Y229" s="88">
        <f t="shared" si="78"/>
        <v>6097620</v>
      </c>
      <c r="Z229" s="88">
        <f t="shared" si="69"/>
        <v>6012690</v>
      </c>
      <c r="AA229" s="88">
        <f t="shared" si="70"/>
        <v>5927770</v>
      </c>
      <c r="AB229" s="201">
        <f t="shared" si="71"/>
        <v>5842840</v>
      </c>
    </row>
    <row r="230" spans="5:28" ht="18" customHeight="1">
      <c r="E230" s="193" t="str">
        <f t="shared" si="72"/>
        <v>C-1</v>
      </c>
      <c r="F230" s="204">
        <f t="shared" si="63"/>
        <v>29</v>
      </c>
      <c r="G230" s="124">
        <f t="shared" si="64"/>
        <v>29</v>
      </c>
      <c r="H230" s="124" t="str">
        <f t="shared" si="65"/>
        <v/>
      </c>
      <c r="I230" s="179">
        <v>58</v>
      </c>
      <c r="J230" s="150">
        <f>IF($E230="","",INDEX('3.サラリースケール'!$R$5:$BH$38,MATCH('7.グレード別年俸表の作成'!$E230,'3.サラリースケール'!$R$5:$R$38,0),MATCH('7.グレード別年俸表の作成'!$I230,'3.サラリースケール'!$R$5:$BH$5,0)))</f>
        <v>339700</v>
      </c>
      <c r="K230" s="194">
        <f t="shared" si="66"/>
        <v>0</v>
      </c>
      <c r="L230" s="195">
        <f>IF($J230="","",VLOOKUP($E230,'6.モデル年俸表の作成'!$C$6:$F$48,4,0))</f>
        <v>0</v>
      </c>
      <c r="M230" s="196">
        <f t="shared" si="73"/>
        <v>0.1</v>
      </c>
      <c r="N230" s="197">
        <f t="shared" si="74"/>
        <v>33970</v>
      </c>
      <c r="O230" s="219">
        <f t="shared" si="67"/>
        <v>13</v>
      </c>
      <c r="P230" s="198">
        <f t="shared" si="75"/>
        <v>373670</v>
      </c>
      <c r="Q230" s="195">
        <f t="shared" si="76"/>
        <v>4484040</v>
      </c>
      <c r="R230" s="187">
        <f>IF($J230="","",IF('5.手当・賞与配分の設計'!$O$4=1,ROUNDUP((J230+$L230)*$R$5,-1),ROUNDUP(J230*$R$5,-1)))</f>
        <v>679400</v>
      </c>
      <c r="S230" s="202">
        <f>IF($J230="","",IF('5.手当・賞与配分の設計'!$O$4=1,ROUNDUP(($J230+$L230)*$U$4*$S$3,-1),ROUNDUP($J230*$U$4*$S$3,-1)))</f>
        <v>1019100</v>
      </c>
      <c r="T230" s="186">
        <f>IF($J230="","",IF('5.手当・賞与配分の設計'!$O$4=1,ROUNDUP(($J230+$L230)*$U$4*$T$3,-1),ROUNDUP($J230*$U$4*$T$3,-1)))</f>
        <v>934180</v>
      </c>
      <c r="U230" s="186">
        <f>IF($J230="","",IF('5.手当・賞与配分の設計'!$O$4=1,ROUNDUP(($J230+$L230)*$U$4*$U$3,-1),ROUNDUP($J230*$U$4*$U$3,-1)))</f>
        <v>849250</v>
      </c>
      <c r="V230" s="186">
        <f>IF($J230="","",IF('5.手当・賞与配分の設計'!$O$4=1,ROUNDUP(($J230+$L230)*$U$4*$V$3,-1),ROUNDUP($J230*$U$4*$V$3,-1)))</f>
        <v>764330</v>
      </c>
      <c r="W230" s="203">
        <f>IF($J230="","",IF('5.手当・賞与配分の設計'!$O$4=1,ROUNDUP(($J230+$L230)*$U$4*$W$3,-1),ROUNDUP($J230*$U$4*$W$3,-1)))</f>
        <v>679400</v>
      </c>
      <c r="X230" s="128">
        <f t="shared" si="77"/>
        <v>6182540</v>
      </c>
      <c r="Y230" s="88">
        <f t="shared" si="78"/>
        <v>6097620</v>
      </c>
      <c r="Z230" s="88">
        <f t="shared" si="69"/>
        <v>6012690</v>
      </c>
      <c r="AA230" s="88">
        <f t="shared" si="70"/>
        <v>5927770</v>
      </c>
      <c r="AB230" s="201">
        <f t="shared" si="71"/>
        <v>5842840</v>
      </c>
    </row>
    <row r="231" spans="5:28" ht="18" customHeight="1" thickBot="1">
      <c r="E231" s="193" t="str">
        <f t="shared" si="72"/>
        <v>C-1</v>
      </c>
      <c r="F231" s="204">
        <f t="shared" si="63"/>
        <v>29</v>
      </c>
      <c r="G231" s="124">
        <f t="shared" si="64"/>
        <v>29</v>
      </c>
      <c r="H231" s="124" t="str">
        <f t="shared" si="65"/>
        <v/>
      </c>
      <c r="I231" s="179">
        <v>59</v>
      </c>
      <c r="J231" s="205">
        <f>IF($E231="","",INDEX('3.サラリースケール'!$R$5:$BH$38,MATCH('7.グレード別年俸表の作成'!$E231,'3.サラリースケール'!$R$5:$R$38,0),MATCH('7.グレード別年俸表の作成'!$I231,'3.サラリースケール'!$R$5:$BH$5,0)))</f>
        <v>339700</v>
      </c>
      <c r="K231" s="206">
        <f t="shared" si="66"/>
        <v>0</v>
      </c>
      <c r="L231" s="207">
        <f>IF($J231="","",VLOOKUP($E231,'6.モデル年俸表の作成'!$C$6:$F$48,4,0))</f>
        <v>0</v>
      </c>
      <c r="M231" s="208">
        <f t="shared" si="73"/>
        <v>0.1</v>
      </c>
      <c r="N231" s="209">
        <f t="shared" si="74"/>
        <v>33970</v>
      </c>
      <c r="O231" s="220">
        <f t="shared" si="67"/>
        <v>13</v>
      </c>
      <c r="P231" s="210">
        <f t="shared" si="75"/>
        <v>373670</v>
      </c>
      <c r="Q231" s="207">
        <f t="shared" si="76"/>
        <v>4484040</v>
      </c>
      <c r="R231" s="211">
        <f>IF($J231="","",IF('5.手当・賞与配分の設計'!$O$4=1,ROUNDUP((J231+$L231)*$R$5,-1),ROUNDUP(J231*$R$5,-1)))</f>
        <v>679400</v>
      </c>
      <c r="S231" s="212">
        <f>IF($J231="","",IF('5.手当・賞与配分の設計'!$O$4=1,ROUNDUP(($J231+$L231)*$U$4*$S$3,-1),ROUNDUP($J231*$U$4*$S$3,-1)))</f>
        <v>1019100</v>
      </c>
      <c r="T231" s="213">
        <f>IF($J231="","",IF('5.手当・賞与配分の設計'!$O$4=1,ROUNDUP(($J231+$L231)*$U$4*$T$3,-1),ROUNDUP($J231*$U$4*$T$3,-1)))</f>
        <v>934180</v>
      </c>
      <c r="U231" s="213">
        <f>IF($J231="","",IF('5.手当・賞与配分の設計'!$O$4=1,ROUNDUP(($J231+$L231)*$U$4*$U$3,-1),ROUNDUP($J231*$U$4*$U$3,-1)))</f>
        <v>849250</v>
      </c>
      <c r="V231" s="213">
        <f>IF($J231="","",IF('5.手当・賞与配分の設計'!$O$4=1,ROUNDUP(($J231+$L231)*$U$4*$V$3,-1),ROUNDUP($J231*$U$4*$V$3,-1)))</f>
        <v>764330</v>
      </c>
      <c r="W231" s="214">
        <f>IF($J231="","",IF('5.手当・賞与配分の設計'!$O$4=1,ROUNDUP(($J231+$L231)*$U$4*$W$3,-1),ROUNDUP($J231*$U$4*$W$3,-1)))</f>
        <v>679400</v>
      </c>
      <c r="X231" s="215">
        <f t="shared" si="77"/>
        <v>6182540</v>
      </c>
      <c r="Y231" s="216">
        <f t="shared" si="78"/>
        <v>6097620</v>
      </c>
      <c r="Z231" s="216">
        <f t="shared" si="69"/>
        <v>6012690</v>
      </c>
      <c r="AA231" s="216">
        <f t="shared" si="70"/>
        <v>5927770</v>
      </c>
      <c r="AB231" s="217">
        <f t="shared" si="71"/>
        <v>5842840</v>
      </c>
    </row>
    <row r="232" spans="5:28" ht="9" customHeight="1">
      <c r="M232" s="99"/>
    </row>
    <row r="233" spans="5:28" ht="20.100000000000001" customHeight="1" thickBot="1">
      <c r="E233" s="102"/>
      <c r="F233" s="102"/>
      <c r="G233" s="102"/>
      <c r="H233" s="102"/>
      <c r="L233" s="102"/>
      <c r="O233" s="98" t="s">
        <v>95</v>
      </c>
      <c r="S233" s="218"/>
      <c r="T233" s="218"/>
    </row>
    <row r="234" spans="5:28" ht="23.1" customHeight="1" thickBot="1">
      <c r="E234" s="161" t="s">
        <v>84</v>
      </c>
      <c r="F234" s="162" t="s">
        <v>29</v>
      </c>
      <c r="G234" s="537" t="s">
        <v>85</v>
      </c>
      <c r="H234" s="537" t="s">
        <v>29</v>
      </c>
      <c r="I234" s="539" t="s">
        <v>92</v>
      </c>
      <c r="J234" s="543" t="s">
        <v>96</v>
      </c>
      <c r="K234" s="535" t="s">
        <v>98</v>
      </c>
      <c r="L234" s="541" t="s">
        <v>94</v>
      </c>
      <c r="M234" s="531" t="s">
        <v>130</v>
      </c>
      <c r="N234" s="532"/>
      <c r="O234" s="163">
        <f>IF($E235="","",'5.手当・賞与配分の設計'!$L$4)</f>
        <v>173</v>
      </c>
      <c r="P234" s="533" t="s">
        <v>89</v>
      </c>
      <c r="Q234" s="535" t="s">
        <v>90</v>
      </c>
      <c r="R234" s="164" t="s">
        <v>91</v>
      </c>
      <c r="S234" s="524" t="s">
        <v>131</v>
      </c>
      <c r="T234" s="525"/>
      <c r="U234" s="526">
        <f>IF($E235="","",'5.手当・賞与配分の設計'!$O$11)</f>
        <v>2.5</v>
      </c>
      <c r="V234" s="527"/>
      <c r="W234" s="165"/>
      <c r="X234" s="528" t="s">
        <v>132</v>
      </c>
      <c r="Y234" s="529"/>
      <c r="Z234" s="529"/>
      <c r="AA234" s="529"/>
      <c r="AB234" s="530"/>
    </row>
    <row r="235" spans="5:28" ht="27.9" customHeight="1" thickBot="1">
      <c r="E235" s="168" t="str">
        <f>IF(C$10="","",$C$10)</f>
        <v>C-2</v>
      </c>
      <c r="F235" s="162">
        <v>0</v>
      </c>
      <c r="G235" s="538"/>
      <c r="H235" s="538"/>
      <c r="I235" s="540"/>
      <c r="J235" s="544"/>
      <c r="K235" s="536"/>
      <c r="L235" s="542"/>
      <c r="M235" s="169">
        <f>IF($E235="","",VLOOKUP($E235,'5.手当・賞与配分の設計'!$C$7:$L$48,8,0))</f>
        <v>0.1</v>
      </c>
      <c r="N235" s="170" t="s">
        <v>87</v>
      </c>
      <c r="O235" s="171" t="s">
        <v>88</v>
      </c>
      <c r="P235" s="534"/>
      <c r="Q235" s="536"/>
      <c r="R235" s="400">
        <f>IF($E235="","",'5.手当・賞与配分の設計'!$N$11)</f>
        <v>2</v>
      </c>
      <c r="S235" s="172" t="str">
        <f>IF('5.手当・賞与配分の設計'!$N$16="","",'5.手当・賞与配分の設計'!$N$16)</f>
        <v>S</v>
      </c>
      <c r="T235" s="173" t="str">
        <f>IF('5.手当・賞与配分の設計'!$N$17="","",'5.手当・賞与配分の設計'!$N$17)</f>
        <v>A</v>
      </c>
      <c r="U235" s="174" t="str">
        <f>IF('5.手当・賞与配分の設計'!$N$18="","",'5.手当・賞与配分の設計'!$N$18)</f>
        <v>B</v>
      </c>
      <c r="V235" s="174" t="str">
        <f>IF('5.手当・賞与配分の設計'!$N$19="","",'5.手当・賞与配分の設計'!$N$19)</f>
        <v>C</v>
      </c>
      <c r="W235" s="175" t="str">
        <f>IF('5.手当・賞与配分の設計'!$N$20="","",'5.手当・賞与配分の設計'!$N$20)</f>
        <v>D</v>
      </c>
      <c r="X235" s="176" t="str">
        <f>IF($E235="","",$E235&amp;"-"&amp;S235)</f>
        <v>C-2-S</v>
      </c>
      <c r="Y235" s="170" t="str">
        <f>IF($E235="","",$E235&amp;"-"&amp;T235)</f>
        <v>C-2-A</v>
      </c>
      <c r="Z235" s="170" t="str">
        <f>IF($E235="","",$E235&amp;"-"&amp;U235)</f>
        <v>C-2-B</v>
      </c>
      <c r="AA235" s="170" t="str">
        <f>IF($E235="","",$E235&amp;"-"&amp;V235)</f>
        <v>C-2-C</v>
      </c>
      <c r="AB235" s="177" t="str">
        <f>IF($E235="","",$E235&amp;"-"&amp;W235)</f>
        <v>C-2-D</v>
      </c>
    </row>
    <row r="236" spans="5:28" ht="18" customHeight="1">
      <c r="E236" s="178" t="str">
        <f>IF($E$235="","",$E$235)</f>
        <v>C-2</v>
      </c>
      <c r="F236" s="124">
        <f t="shared" ref="F236:F277" si="79">IF(J236="",0,IF(AND(J235&lt;J236,J236=J237),F235+1,IF(J236&lt;J237,F235+1,F235)))</f>
        <v>0</v>
      </c>
      <c r="G236" s="124" t="str">
        <f t="shared" ref="G236:G277" si="80">IF(AND(F236=0,J236=""),"",IF(AND(F236=0,J236&gt;0),1,IF(F236=0,"",F236)))</f>
        <v/>
      </c>
      <c r="H236" s="124" t="str">
        <f t="shared" ref="H236:H277" si="81">IF($G236="","",IF(F235&lt;F236,$E236&amp;"-"&amp;$G236,""))</f>
        <v/>
      </c>
      <c r="I236" s="179">
        <v>18</v>
      </c>
      <c r="J236" s="180" t="str">
        <f>IF($E236="","",INDEX('3.サラリースケール'!$R$5:$BH$38,MATCH('7.グレード別年俸表の作成'!$E236,'3.サラリースケール'!$R$5:$R$38,0),MATCH('7.グレード別年俸表の作成'!$I236,'3.サラリースケール'!$R$5:$BH$5,0)))</f>
        <v/>
      </c>
      <c r="K236" s="181" t="str">
        <f t="shared" ref="K236:K277" si="82">IF($F236&lt;=1,"",IF($J235="",0,$J236-$J235))</f>
        <v/>
      </c>
      <c r="L236" s="182" t="str">
        <f>IF($J236="","",VLOOKUP($E236,'6.モデル年俸表の作成'!$C$6:$F$48,4,0))</f>
        <v/>
      </c>
      <c r="M236" s="183" t="str">
        <f>IF($G236="","",$M$235)</f>
        <v/>
      </c>
      <c r="N236" s="184" t="str">
        <f>IF($J236="","",ROUNDUP((J236*$M236),-1))</f>
        <v/>
      </c>
      <c r="O236" s="185" t="str">
        <f t="shared" ref="O236:O277" si="83">IF($J236="","",ROUNDDOWN($N236/($J236/$O$4*1.25),0))</f>
        <v/>
      </c>
      <c r="P236" s="186" t="str">
        <f>IF($J236="","",$J236+$L236+$N236)</f>
        <v/>
      </c>
      <c r="Q236" s="182" t="str">
        <f>IF($J236="","",$P236*12)</f>
        <v/>
      </c>
      <c r="R236" s="187" t="str">
        <f>IF($J236="","",IF('5.手当・賞与配分の設計'!$O$4=1,ROUNDUP((J236+$L236)*$R$5,-1),ROUNDUP(J236*$R$5,-1)))</f>
        <v/>
      </c>
      <c r="S236" s="188" t="str">
        <f>IF($J236="","",IF('5.手当・賞与配分の設計'!$O$4=1,ROUNDUP(($J236+$L236)*$U$4*$S$3,-1),ROUNDUP($J236*$U$4*$S$3,-1)))</f>
        <v/>
      </c>
      <c r="T236" s="189" t="str">
        <f>IF($J236="","",IF('5.手当・賞与配分の設計'!$O$4=1,ROUNDUP(($J236+$L236)*$U$4*$T$3,-1),ROUNDUP($J236*$U$4*$T$3,-1)))</f>
        <v/>
      </c>
      <c r="U236" s="189" t="str">
        <f>IF($J236="","",IF('5.手当・賞与配分の設計'!$O$4=1,ROUNDUP(($J236+$L236)*$U$4*$U$3,-1),ROUNDUP($J236*$U$4*$U$3,-1)))</f>
        <v/>
      </c>
      <c r="V236" s="189" t="str">
        <f>IF($J236="","",IF('5.手当・賞与配分の設計'!$O$4=1,ROUNDUP(($J236+$L236)*$U$4*$V$3,-1),ROUNDUP($J236*$U$4*$V$3,-1)))</f>
        <v/>
      </c>
      <c r="W236" s="190" t="str">
        <f>IF($J236="","",IF('5.手当・賞与配分の設計'!$O$4=1,ROUNDUP(($J236+$L236)*$U$4*$W$3,-1),ROUNDUP($J236*$U$4*$W$3,-1)))</f>
        <v/>
      </c>
      <c r="X236" s="191" t="str">
        <f>IF($J236="","",$Q236+$R236+S236)</f>
        <v/>
      </c>
      <c r="Y236" s="152" t="str">
        <f t="shared" ref="Y236:Y260" si="84">IF($J236="","",$Q236+$R236+T236)</f>
        <v/>
      </c>
      <c r="Z236" s="152" t="str">
        <f t="shared" ref="Z236:Z277" si="85">IF($J236="","",$Q236+$R236+U236)</f>
        <v/>
      </c>
      <c r="AA236" s="152" t="str">
        <f t="shared" ref="AA236:AA277" si="86">IF($J236="","",$Q236+$R236+V236)</f>
        <v/>
      </c>
      <c r="AB236" s="192" t="str">
        <f t="shared" ref="AB236:AB277" si="87">IF($J236="","",$Q236+$R236+W236)</f>
        <v/>
      </c>
    </row>
    <row r="237" spans="5:28" ht="18" customHeight="1">
      <c r="E237" s="193" t="str">
        <f t="shared" ref="E237:E277" si="88">IF($E$235="","",$E$235)</f>
        <v>C-2</v>
      </c>
      <c r="F237" s="124">
        <f t="shared" si="79"/>
        <v>0</v>
      </c>
      <c r="G237" s="124" t="str">
        <f t="shared" si="80"/>
        <v/>
      </c>
      <c r="H237" s="124" t="str">
        <f t="shared" si="81"/>
        <v/>
      </c>
      <c r="I237" s="179">
        <v>19</v>
      </c>
      <c r="J237" s="180" t="str">
        <f>IF($E237="","",INDEX('3.サラリースケール'!$R$5:$BH$38,MATCH('7.グレード別年俸表の作成'!$E237,'3.サラリースケール'!$R$5:$R$38,0),MATCH('7.グレード別年俸表の作成'!$I237,'3.サラリースケール'!$R$5:$BH$5,0)))</f>
        <v/>
      </c>
      <c r="K237" s="194" t="str">
        <f t="shared" si="82"/>
        <v/>
      </c>
      <c r="L237" s="195" t="str">
        <f>IF($J237="","",VLOOKUP($E237,'6.モデル年俸表の作成'!$C$6:$F$48,4,0))</f>
        <v/>
      </c>
      <c r="M237" s="196" t="str">
        <f t="shared" ref="M237:M277" si="89">IF($G237="","",$M$235)</f>
        <v/>
      </c>
      <c r="N237" s="197" t="str">
        <f t="shared" ref="N237:N277" si="90">IF($J237="","",ROUNDUP((J237*$M237),-1))</f>
        <v/>
      </c>
      <c r="O237" s="219" t="str">
        <f t="shared" si="83"/>
        <v/>
      </c>
      <c r="P237" s="198" t="str">
        <f t="shared" ref="P237:P277" si="91">IF($J237="","",$J237+$L237+$N237)</f>
        <v/>
      </c>
      <c r="Q237" s="195" t="str">
        <f t="shared" ref="Q237:Q277" si="92">IF($J237="","",$P237*12)</f>
        <v/>
      </c>
      <c r="R237" s="187" t="str">
        <f>IF($J237="","",IF('5.手当・賞与配分の設計'!$O$4=1,ROUNDUP((J237+$L237)*$R$5,-1),ROUNDUP(J237*$R$5,-1)))</f>
        <v/>
      </c>
      <c r="S237" s="199" t="str">
        <f>IF($J237="","",IF('5.手当・賞与配分の設計'!$O$4=1,ROUNDUP(($J237+$L237)*$U$4*$S$3,-1),ROUNDUP($J237*$U$4*$S$3,-1)))</f>
        <v/>
      </c>
      <c r="T237" s="198" t="str">
        <f>IF($J237="","",IF('5.手当・賞与配分の設計'!$O$4=1,ROUNDUP(($J237+$L237)*$U$4*$T$3,-1),ROUNDUP($J237*$U$4*$T$3,-1)))</f>
        <v/>
      </c>
      <c r="U237" s="198" t="str">
        <f>IF($J237="","",IF('5.手当・賞与配分の設計'!$O$4=1,ROUNDUP(($J237+$L237)*$U$4*$U$3,-1),ROUNDUP($J237*$U$4*$U$3,-1)))</f>
        <v/>
      </c>
      <c r="V237" s="198" t="str">
        <f>IF($J237="","",IF('5.手当・賞与配分の設計'!$O$4=1,ROUNDUP(($J237+$L237)*$U$4*$V$3,-1),ROUNDUP($J237*$U$4*$V$3,-1)))</f>
        <v/>
      </c>
      <c r="W237" s="200" t="str">
        <f>IF($J237="","",IF('5.手当・賞与配分の設計'!$O$4=1,ROUNDUP(($J237+$L237)*$U$4*$W$3,-1),ROUNDUP($J237*$U$4*$W$3,-1)))</f>
        <v/>
      </c>
      <c r="X237" s="128" t="str">
        <f>IF($J237="","",$Q237+$R237+S237)</f>
        <v/>
      </c>
      <c r="Y237" s="88" t="str">
        <f t="shared" si="84"/>
        <v/>
      </c>
      <c r="Z237" s="88" t="str">
        <f t="shared" si="85"/>
        <v/>
      </c>
      <c r="AA237" s="88" t="str">
        <f t="shared" si="86"/>
        <v/>
      </c>
      <c r="AB237" s="201" t="str">
        <f t="shared" si="87"/>
        <v/>
      </c>
    </row>
    <row r="238" spans="5:28" ht="18" customHeight="1">
      <c r="E238" s="193" t="str">
        <f t="shared" si="88"/>
        <v>C-2</v>
      </c>
      <c r="F238" s="124">
        <f t="shared" si="79"/>
        <v>0</v>
      </c>
      <c r="G238" s="124" t="str">
        <f t="shared" si="80"/>
        <v/>
      </c>
      <c r="H238" s="124" t="str">
        <f t="shared" si="81"/>
        <v/>
      </c>
      <c r="I238" s="179">
        <v>20</v>
      </c>
      <c r="J238" s="150" t="str">
        <f>IF($E238="","",INDEX('3.サラリースケール'!$R$5:$BH$38,MATCH('7.グレード別年俸表の作成'!$E238,'3.サラリースケール'!$R$5:$R$38,0),MATCH('7.グレード別年俸表の作成'!$I238,'3.サラリースケール'!$R$5:$BH$5,0)))</f>
        <v/>
      </c>
      <c r="K238" s="194" t="str">
        <f t="shared" si="82"/>
        <v/>
      </c>
      <c r="L238" s="195" t="str">
        <f>IF($J238="","",VLOOKUP($E238,'6.モデル年俸表の作成'!$C$6:$F$48,4,0))</f>
        <v/>
      </c>
      <c r="M238" s="196" t="str">
        <f t="shared" si="89"/>
        <v/>
      </c>
      <c r="N238" s="197" t="str">
        <f t="shared" si="90"/>
        <v/>
      </c>
      <c r="O238" s="219" t="str">
        <f t="shared" si="83"/>
        <v/>
      </c>
      <c r="P238" s="198" t="str">
        <f t="shared" si="91"/>
        <v/>
      </c>
      <c r="Q238" s="195" t="str">
        <f t="shared" si="92"/>
        <v/>
      </c>
      <c r="R238" s="187" t="str">
        <f>IF($J238="","",IF('5.手当・賞与配分の設計'!$O$4=1,ROUNDUP((J238+$L238)*$R$5,-1),ROUNDUP(J238*$R$5,-1)))</f>
        <v/>
      </c>
      <c r="S238" s="199" t="str">
        <f>IF($J238="","",IF('5.手当・賞与配分の設計'!$O$4=1,ROUNDUP(($J238+$L238)*$U$4*$S$3,-1),ROUNDUP($J238*$U$4*$S$3,-1)))</f>
        <v/>
      </c>
      <c r="T238" s="198" t="str">
        <f>IF($J238="","",IF('5.手当・賞与配分の設計'!$O$4=1,ROUNDUP(($J238+$L238)*$U$4*$T$3,-1),ROUNDUP($J238*$U$4*$T$3,-1)))</f>
        <v/>
      </c>
      <c r="U238" s="198" t="str">
        <f>IF($J238="","",IF('5.手当・賞与配分の設計'!$O$4=1,ROUNDUP(($J238+$L238)*$U$4*$U$3,-1),ROUNDUP($J238*$U$4*$U$3,-1)))</f>
        <v/>
      </c>
      <c r="V238" s="198" t="str">
        <f>IF($J238="","",IF('5.手当・賞与配分の設計'!$O$4=1,ROUNDUP(($J238+$L238)*$U$4*$V$3,-1),ROUNDUP($J238*$U$4*$V$3,-1)))</f>
        <v/>
      </c>
      <c r="W238" s="200" t="str">
        <f>IF($J238="","",IF('5.手当・賞与配分の設計'!$O$4=1,ROUNDUP(($J238+$L238)*$U$4*$W$3,-1),ROUNDUP($J238*$U$4*$W$3,-1)))</f>
        <v/>
      </c>
      <c r="X238" s="128" t="str">
        <f>IF($J238="","",$Q238+$R238+S238)</f>
        <v/>
      </c>
      <c r="Y238" s="88" t="str">
        <f t="shared" si="84"/>
        <v/>
      </c>
      <c r="Z238" s="88" t="str">
        <f t="shared" si="85"/>
        <v/>
      </c>
      <c r="AA238" s="88" t="str">
        <f t="shared" si="86"/>
        <v/>
      </c>
      <c r="AB238" s="201" t="str">
        <f t="shared" si="87"/>
        <v/>
      </c>
    </row>
    <row r="239" spans="5:28" ht="18" customHeight="1">
      <c r="E239" s="193" t="str">
        <f t="shared" si="88"/>
        <v>C-2</v>
      </c>
      <c r="F239" s="124">
        <f t="shared" si="79"/>
        <v>0</v>
      </c>
      <c r="G239" s="124" t="str">
        <f t="shared" si="80"/>
        <v/>
      </c>
      <c r="H239" s="124" t="str">
        <f t="shared" si="81"/>
        <v/>
      </c>
      <c r="I239" s="179">
        <v>21</v>
      </c>
      <c r="J239" s="150" t="str">
        <f>IF($E239="","",INDEX('3.サラリースケール'!$R$5:$BH$38,MATCH('7.グレード別年俸表の作成'!$E239,'3.サラリースケール'!$R$5:$R$38,0),MATCH('7.グレード別年俸表の作成'!$I239,'3.サラリースケール'!$R$5:$BH$5,0)))</f>
        <v/>
      </c>
      <c r="K239" s="194" t="str">
        <f t="shared" si="82"/>
        <v/>
      </c>
      <c r="L239" s="195" t="str">
        <f>IF($J239="","",VLOOKUP($E239,'6.モデル年俸表の作成'!$C$6:$F$48,4,0))</f>
        <v/>
      </c>
      <c r="M239" s="196" t="str">
        <f t="shared" si="89"/>
        <v/>
      </c>
      <c r="N239" s="197" t="str">
        <f t="shared" si="90"/>
        <v/>
      </c>
      <c r="O239" s="219" t="str">
        <f t="shared" si="83"/>
        <v/>
      </c>
      <c r="P239" s="198" t="str">
        <f t="shared" si="91"/>
        <v/>
      </c>
      <c r="Q239" s="195" t="str">
        <f t="shared" si="92"/>
        <v/>
      </c>
      <c r="R239" s="187" t="str">
        <f>IF($J239="","",IF('5.手当・賞与配分の設計'!$O$4=1,ROUNDUP((J239+$L239)*$R$5,-1),ROUNDUP(J239*$R$5,-1)))</f>
        <v/>
      </c>
      <c r="S239" s="202" t="str">
        <f>IF($J239="","",IF('5.手当・賞与配分の設計'!$O$4=1,ROUNDUP(($J239+$L239)*$U$4*$S$3,-1),ROUNDUP($J239*$U$4*$S$3,-1)))</f>
        <v/>
      </c>
      <c r="T239" s="186" t="str">
        <f>IF($J239="","",IF('5.手当・賞与配分の設計'!$O$4=1,ROUNDUP(($J239+$L239)*$U$4*$T$3,-1),ROUNDUP($J239*$U$4*$T$3,-1)))</f>
        <v/>
      </c>
      <c r="U239" s="186" t="str">
        <f>IF($J239="","",IF('5.手当・賞与配分の設計'!$O$4=1,ROUNDUP(($J239+$L239)*$U$4*$U$3,-1),ROUNDUP($J239*$U$4*$U$3,-1)))</f>
        <v/>
      </c>
      <c r="V239" s="186" t="str">
        <f>IF($J239="","",IF('5.手当・賞与配分の設計'!$O$4=1,ROUNDUP(($J239+$L239)*$U$4*$V$3,-1),ROUNDUP($J239*$U$4*$V$3,-1)))</f>
        <v/>
      </c>
      <c r="W239" s="203" t="str">
        <f>IF($J239="","",IF('5.手当・賞与配分の設計'!$O$4=1,ROUNDUP(($J239+$L239)*$U$4*$W$3,-1),ROUNDUP($J239*$U$4*$W$3,-1)))</f>
        <v/>
      </c>
      <c r="X239" s="128" t="str">
        <f t="shared" ref="X239:X277" si="93">IF($J239="","",$Q239+$R239+S239)</f>
        <v/>
      </c>
      <c r="Y239" s="88" t="str">
        <f t="shared" si="84"/>
        <v/>
      </c>
      <c r="Z239" s="88" t="str">
        <f t="shared" si="85"/>
        <v/>
      </c>
      <c r="AA239" s="88" t="str">
        <f t="shared" si="86"/>
        <v/>
      </c>
      <c r="AB239" s="201" t="str">
        <f t="shared" si="87"/>
        <v/>
      </c>
    </row>
    <row r="240" spans="5:28" ht="18" customHeight="1">
      <c r="E240" s="193" t="str">
        <f t="shared" si="88"/>
        <v>C-2</v>
      </c>
      <c r="F240" s="124">
        <f t="shared" si="79"/>
        <v>0</v>
      </c>
      <c r="G240" s="124" t="str">
        <f t="shared" si="80"/>
        <v/>
      </c>
      <c r="H240" s="124" t="str">
        <f t="shared" si="81"/>
        <v/>
      </c>
      <c r="I240" s="179">
        <v>22</v>
      </c>
      <c r="J240" s="150" t="str">
        <f>IF($E240="","",INDEX('3.サラリースケール'!$R$5:$BH$38,MATCH('7.グレード別年俸表の作成'!$E240,'3.サラリースケール'!$R$5:$R$38,0),MATCH('7.グレード別年俸表の作成'!$I240,'3.サラリースケール'!$R$5:$BH$5,0)))</f>
        <v/>
      </c>
      <c r="K240" s="194" t="str">
        <f t="shared" si="82"/>
        <v/>
      </c>
      <c r="L240" s="195" t="str">
        <f>IF($J240="","",VLOOKUP($E240,'6.モデル年俸表の作成'!$C$6:$F$48,4,0))</f>
        <v/>
      </c>
      <c r="M240" s="196" t="str">
        <f t="shared" si="89"/>
        <v/>
      </c>
      <c r="N240" s="197" t="str">
        <f t="shared" si="90"/>
        <v/>
      </c>
      <c r="O240" s="219" t="str">
        <f t="shared" si="83"/>
        <v/>
      </c>
      <c r="P240" s="198" t="str">
        <f t="shared" si="91"/>
        <v/>
      </c>
      <c r="Q240" s="195" t="str">
        <f t="shared" si="92"/>
        <v/>
      </c>
      <c r="R240" s="187" t="str">
        <f>IF($J240="","",IF('5.手当・賞与配分の設計'!$O$4=1,ROUNDUP((J240+$L240)*$R$5,-1),ROUNDUP(J240*$R$5,-1)))</f>
        <v/>
      </c>
      <c r="S240" s="202" t="str">
        <f>IF($J240="","",IF('5.手当・賞与配分の設計'!$O$4=1,ROUNDUP(($J240+$L240)*$U$4*$S$3,-1),ROUNDUP($J240*$U$4*$S$3,-1)))</f>
        <v/>
      </c>
      <c r="T240" s="186" t="str">
        <f>IF($J240="","",IF('5.手当・賞与配分の設計'!$O$4=1,ROUNDUP(($J240+$L240)*$U$4*$T$3,-1),ROUNDUP($J240*$U$4*$T$3,-1)))</f>
        <v/>
      </c>
      <c r="U240" s="186" t="str">
        <f>IF($J240="","",IF('5.手当・賞与配分の設計'!$O$4=1,ROUNDUP(($J240+$L240)*$U$4*$U$3,-1),ROUNDUP($J240*$U$4*$U$3,-1)))</f>
        <v/>
      </c>
      <c r="V240" s="186" t="str">
        <f>IF($J240="","",IF('5.手当・賞与配分の設計'!$O$4=1,ROUNDUP(($J240+$L240)*$U$4*$V$3,-1),ROUNDUP($J240*$U$4*$V$3,-1)))</f>
        <v/>
      </c>
      <c r="W240" s="203" t="str">
        <f>IF($J240="","",IF('5.手当・賞与配分の設計'!$O$4=1,ROUNDUP(($J240+$L240)*$U$4*$W$3,-1),ROUNDUP($J240*$U$4*$W$3,-1)))</f>
        <v/>
      </c>
      <c r="X240" s="128" t="str">
        <f t="shared" si="93"/>
        <v/>
      </c>
      <c r="Y240" s="88" t="str">
        <f t="shared" si="84"/>
        <v/>
      </c>
      <c r="Z240" s="88" t="str">
        <f t="shared" si="85"/>
        <v/>
      </c>
      <c r="AA240" s="88" t="str">
        <f t="shared" si="86"/>
        <v/>
      </c>
      <c r="AB240" s="201" t="str">
        <f t="shared" si="87"/>
        <v/>
      </c>
    </row>
    <row r="241" spans="5:28" ht="18" customHeight="1">
      <c r="E241" s="193" t="str">
        <f t="shared" si="88"/>
        <v>C-2</v>
      </c>
      <c r="F241" s="124">
        <f t="shared" si="79"/>
        <v>1</v>
      </c>
      <c r="G241" s="124">
        <f t="shared" si="80"/>
        <v>1</v>
      </c>
      <c r="H241" s="124" t="str">
        <f t="shared" si="81"/>
        <v>C-2-1</v>
      </c>
      <c r="I241" s="179">
        <v>23</v>
      </c>
      <c r="J241" s="150">
        <f>IF($E241="","",INDEX('3.サラリースケール'!$R$5:$BH$38,MATCH('7.グレード別年俸表の作成'!$E241,'3.サラリースケール'!$R$5:$R$38,0),MATCH('7.グレード別年俸表の作成'!$I241,'3.サラリースケール'!$R$5:$BH$5,0)))</f>
        <v>242000</v>
      </c>
      <c r="K241" s="194" t="str">
        <f t="shared" si="82"/>
        <v/>
      </c>
      <c r="L241" s="195">
        <f>IF($J241="","",VLOOKUP($E241,'6.モデル年俸表の作成'!$C$6:$F$48,4,0))</f>
        <v>0</v>
      </c>
      <c r="M241" s="196">
        <f t="shared" si="89"/>
        <v>0.1</v>
      </c>
      <c r="N241" s="197">
        <f t="shared" si="90"/>
        <v>24200</v>
      </c>
      <c r="O241" s="219">
        <f>IF($J241="","",ROUNDDOWN($N241/($J241/$O$4*1.25),0))</f>
        <v>13</v>
      </c>
      <c r="P241" s="198">
        <f t="shared" si="91"/>
        <v>266200</v>
      </c>
      <c r="Q241" s="195">
        <f t="shared" si="92"/>
        <v>3194400</v>
      </c>
      <c r="R241" s="187">
        <f>IF($J241="","",IF('5.手当・賞与配分の設計'!$O$4=1,ROUNDUP((J241+$L241)*$R$5,-1),ROUNDUP(J241*$R$5,-1)))</f>
        <v>484000</v>
      </c>
      <c r="S241" s="202">
        <f>IF($J241="","",IF('5.手当・賞与配分の設計'!$O$4=1,ROUNDUP(($J241+$L241)*$U$4*$S$3,-1),ROUNDUP($J241*$U$4*$S$3,-1)))</f>
        <v>726000</v>
      </c>
      <c r="T241" s="186">
        <f>IF($J241="","",IF('5.手当・賞与配分の設計'!$O$4=1,ROUNDUP(($J241+$L241)*$U$4*$T$3,-1),ROUNDUP($J241*$U$4*$T$3,-1)))</f>
        <v>665500</v>
      </c>
      <c r="U241" s="186">
        <f>IF($J241="","",IF('5.手当・賞与配分の設計'!$O$4=1,ROUNDUP(($J241+$L241)*$U$4*$U$3,-1),ROUNDUP($J241*$U$4*$U$3,-1)))</f>
        <v>605000</v>
      </c>
      <c r="V241" s="186">
        <f>IF($J241="","",IF('5.手当・賞与配分の設計'!$O$4=1,ROUNDUP(($J241+$L241)*$U$4*$V$3,-1),ROUNDUP($J241*$U$4*$V$3,-1)))</f>
        <v>544500</v>
      </c>
      <c r="W241" s="203">
        <f>IF($J241="","",IF('5.手当・賞与配分の設計'!$O$4=1,ROUNDUP(($J241+$L241)*$U$4*$W$3,-1),ROUNDUP($J241*$U$4*$W$3,-1)))</f>
        <v>484000</v>
      </c>
      <c r="X241" s="128">
        <f t="shared" si="93"/>
        <v>4404400</v>
      </c>
      <c r="Y241" s="88">
        <f t="shared" si="84"/>
        <v>4343900</v>
      </c>
      <c r="Z241" s="88">
        <f t="shared" si="85"/>
        <v>4283400</v>
      </c>
      <c r="AA241" s="88">
        <f t="shared" si="86"/>
        <v>4222900</v>
      </c>
      <c r="AB241" s="201">
        <f t="shared" si="87"/>
        <v>4162400</v>
      </c>
    </row>
    <row r="242" spans="5:28" ht="18" customHeight="1">
      <c r="E242" s="193" t="str">
        <f t="shared" si="88"/>
        <v>C-2</v>
      </c>
      <c r="F242" s="124">
        <f t="shared" si="79"/>
        <v>2</v>
      </c>
      <c r="G242" s="124">
        <f t="shared" si="80"/>
        <v>2</v>
      </c>
      <c r="H242" s="124" t="str">
        <f t="shared" si="81"/>
        <v>C-2-2</v>
      </c>
      <c r="I242" s="179">
        <v>24</v>
      </c>
      <c r="J242" s="150">
        <f>IF($E242="","",INDEX('3.サラリースケール'!$R$5:$BH$38,MATCH('7.グレード別年俸表の作成'!$E242,'3.サラリースケール'!$R$5:$R$38,0),MATCH('7.グレード別年俸表の作成'!$I242,'3.サラリースケール'!$R$5:$BH$5,0)))</f>
        <v>246400</v>
      </c>
      <c r="K242" s="194">
        <f t="shared" si="82"/>
        <v>4400</v>
      </c>
      <c r="L242" s="195">
        <f>IF($J242="","",VLOOKUP($E242,'6.モデル年俸表の作成'!$C$6:$F$48,4,0))</f>
        <v>0</v>
      </c>
      <c r="M242" s="196">
        <f t="shared" si="89"/>
        <v>0.1</v>
      </c>
      <c r="N242" s="197">
        <f t="shared" si="90"/>
        <v>24640</v>
      </c>
      <c r="O242" s="219">
        <f t="shared" si="83"/>
        <v>13</v>
      </c>
      <c r="P242" s="198">
        <f t="shared" si="91"/>
        <v>271040</v>
      </c>
      <c r="Q242" s="195">
        <f t="shared" si="92"/>
        <v>3252480</v>
      </c>
      <c r="R242" s="187">
        <f>IF($J242="","",IF('5.手当・賞与配分の設計'!$O$4=1,ROUNDUP((J242+$L242)*$R$5,-1),ROUNDUP(J242*$R$5,-1)))</f>
        <v>492800</v>
      </c>
      <c r="S242" s="202">
        <f>IF($J242="","",IF('5.手当・賞与配分の設計'!$O$4=1,ROUNDUP(($J242+$L242)*$U$4*$S$3,-1),ROUNDUP($J242*$U$4*$S$3,-1)))</f>
        <v>739200</v>
      </c>
      <c r="T242" s="186">
        <f>IF($J242="","",IF('5.手当・賞与配分の設計'!$O$4=1,ROUNDUP(($J242+$L242)*$U$4*$T$3,-1),ROUNDUP($J242*$U$4*$T$3,-1)))</f>
        <v>677600</v>
      </c>
      <c r="U242" s="186">
        <f>IF($J242="","",IF('5.手当・賞与配分の設計'!$O$4=1,ROUNDUP(($J242+$L242)*$U$4*$U$3,-1),ROUNDUP($J242*$U$4*$U$3,-1)))</f>
        <v>616000</v>
      </c>
      <c r="V242" s="186">
        <f>IF($J242="","",IF('5.手当・賞与配分の設計'!$O$4=1,ROUNDUP(($J242+$L242)*$U$4*$V$3,-1),ROUNDUP($J242*$U$4*$V$3,-1)))</f>
        <v>554400</v>
      </c>
      <c r="W242" s="203">
        <f>IF($J242="","",IF('5.手当・賞与配分の設計'!$O$4=1,ROUNDUP(($J242+$L242)*$U$4*$W$3,-1),ROUNDUP($J242*$U$4*$W$3,-1)))</f>
        <v>492800</v>
      </c>
      <c r="X242" s="128">
        <f t="shared" si="93"/>
        <v>4484480</v>
      </c>
      <c r="Y242" s="88">
        <f t="shared" si="84"/>
        <v>4422880</v>
      </c>
      <c r="Z242" s="88">
        <f t="shared" si="85"/>
        <v>4361280</v>
      </c>
      <c r="AA242" s="88">
        <f t="shared" si="86"/>
        <v>4299680</v>
      </c>
      <c r="AB242" s="201">
        <f t="shared" si="87"/>
        <v>4238080</v>
      </c>
    </row>
    <row r="243" spans="5:28" ht="18" customHeight="1">
      <c r="E243" s="193" t="str">
        <f t="shared" si="88"/>
        <v>C-2</v>
      </c>
      <c r="F243" s="124">
        <f t="shared" si="79"/>
        <v>3</v>
      </c>
      <c r="G243" s="124">
        <f t="shared" si="80"/>
        <v>3</v>
      </c>
      <c r="H243" s="124" t="str">
        <f t="shared" si="81"/>
        <v>C-2-3</v>
      </c>
      <c r="I243" s="179">
        <v>25</v>
      </c>
      <c r="J243" s="150">
        <f>IF($E243="","",INDEX('3.サラリースケール'!$R$5:$BH$38,MATCH('7.グレード別年俸表の作成'!$E243,'3.サラリースケール'!$R$5:$R$38,0),MATCH('7.グレード別年俸表の作成'!$I243,'3.サラリースケール'!$R$5:$BH$5,0)))</f>
        <v>250800</v>
      </c>
      <c r="K243" s="194">
        <f t="shared" si="82"/>
        <v>4400</v>
      </c>
      <c r="L243" s="195">
        <f>IF($J243="","",VLOOKUP($E243,'6.モデル年俸表の作成'!$C$6:$F$48,4,0))</f>
        <v>0</v>
      </c>
      <c r="M243" s="196">
        <f t="shared" si="89"/>
        <v>0.1</v>
      </c>
      <c r="N243" s="197">
        <f t="shared" si="90"/>
        <v>25080</v>
      </c>
      <c r="O243" s="219">
        <f t="shared" si="83"/>
        <v>13</v>
      </c>
      <c r="P243" s="198">
        <f t="shared" si="91"/>
        <v>275880</v>
      </c>
      <c r="Q243" s="195">
        <f t="shared" si="92"/>
        <v>3310560</v>
      </c>
      <c r="R243" s="187">
        <f>IF($J243="","",IF('5.手当・賞与配分の設計'!$O$4=1,ROUNDUP((J243+$L243)*$R$5,-1),ROUNDUP(J243*$R$5,-1)))</f>
        <v>501600</v>
      </c>
      <c r="S243" s="202">
        <f>IF($J243="","",IF('5.手当・賞与配分の設計'!$O$4=1,ROUNDUP(($J243+$L243)*$U$4*$S$3,-1),ROUNDUP($J243*$U$4*$S$3,-1)))</f>
        <v>752400</v>
      </c>
      <c r="T243" s="186">
        <f>IF($J243="","",IF('5.手当・賞与配分の設計'!$O$4=1,ROUNDUP(($J243+$L243)*$U$4*$T$3,-1),ROUNDUP($J243*$U$4*$T$3,-1)))</f>
        <v>689700</v>
      </c>
      <c r="U243" s="186">
        <f>IF($J243="","",IF('5.手当・賞与配分の設計'!$O$4=1,ROUNDUP(($J243+$L243)*$U$4*$U$3,-1),ROUNDUP($J243*$U$4*$U$3,-1)))</f>
        <v>627000</v>
      </c>
      <c r="V243" s="186">
        <f>IF($J243="","",IF('5.手当・賞与配分の設計'!$O$4=1,ROUNDUP(($J243+$L243)*$U$4*$V$3,-1),ROUNDUP($J243*$U$4*$V$3,-1)))</f>
        <v>564300</v>
      </c>
      <c r="W243" s="203">
        <f>IF($J243="","",IF('5.手当・賞与配分の設計'!$O$4=1,ROUNDUP(($J243+$L243)*$U$4*$W$3,-1),ROUNDUP($J243*$U$4*$W$3,-1)))</f>
        <v>501600</v>
      </c>
      <c r="X243" s="128">
        <f t="shared" si="93"/>
        <v>4564560</v>
      </c>
      <c r="Y243" s="88">
        <f t="shared" si="84"/>
        <v>4501860</v>
      </c>
      <c r="Z243" s="88">
        <f t="shared" si="85"/>
        <v>4439160</v>
      </c>
      <c r="AA243" s="88">
        <f t="shared" si="86"/>
        <v>4376460</v>
      </c>
      <c r="AB243" s="201">
        <f t="shared" si="87"/>
        <v>4313760</v>
      </c>
    </row>
    <row r="244" spans="5:28" ht="18" customHeight="1">
      <c r="E244" s="193" t="str">
        <f t="shared" si="88"/>
        <v>C-2</v>
      </c>
      <c r="F244" s="124">
        <f t="shared" si="79"/>
        <v>4</v>
      </c>
      <c r="G244" s="124">
        <f t="shared" si="80"/>
        <v>4</v>
      </c>
      <c r="H244" s="124" t="str">
        <f t="shared" si="81"/>
        <v>C-2-4</v>
      </c>
      <c r="I244" s="179">
        <v>26</v>
      </c>
      <c r="J244" s="150">
        <f>IF($E244="","",INDEX('3.サラリースケール'!$R$5:$BH$38,MATCH('7.グレード別年俸表の作成'!$E244,'3.サラリースケール'!$R$5:$R$38,0),MATCH('7.グレード別年俸表の作成'!$I244,'3.サラリースケール'!$R$5:$BH$5,0)))</f>
        <v>255200</v>
      </c>
      <c r="K244" s="194">
        <f t="shared" si="82"/>
        <v>4400</v>
      </c>
      <c r="L244" s="195">
        <f>IF($J244="","",VLOOKUP($E244,'6.モデル年俸表の作成'!$C$6:$F$48,4,0))</f>
        <v>0</v>
      </c>
      <c r="M244" s="196">
        <f t="shared" si="89"/>
        <v>0.1</v>
      </c>
      <c r="N244" s="197">
        <f t="shared" si="90"/>
        <v>25520</v>
      </c>
      <c r="O244" s="219">
        <f t="shared" si="83"/>
        <v>13</v>
      </c>
      <c r="P244" s="198">
        <f t="shared" si="91"/>
        <v>280720</v>
      </c>
      <c r="Q244" s="195">
        <f t="shared" si="92"/>
        <v>3368640</v>
      </c>
      <c r="R244" s="187">
        <f>IF($J244="","",IF('5.手当・賞与配分の設計'!$O$4=1,ROUNDUP((J244+$L244)*$R$5,-1),ROUNDUP(J244*$R$5,-1)))</f>
        <v>510400</v>
      </c>
      <c r="S244" s="202">
        <f>IF($J244="","",IF('5.手当・賞与配分の設計'!$O$4=1,ROUNDUP(($J244+$L244)*$U$4*$S$3,-1),ROUNDUP($J244*$U$4*$S$3,-1)))</f>
        <v>765600</v>
      </c>
      <c r="T244" s="186">
        <f>IF($J244="","",IF('5.手当・賞与配分の設計'!$O$4=1,ROUNDUP(($J244+$L244)*$U$4*$T$3,-1),ROUNDUP($J244*$U$4*$T$3,-1)))</f>
        <v>701800</v>
      </c>
      <c r="U244" s="186">
        <f>IF($J244="","",IF('5.手当・賞与配分の設計'!$O$4=1,ROUNDUP(($J244+$L244)*$U$4*$U$3,-1),ROUNDUP($J244*$U$4*$U$3,-1)))</f>
        <v>638000</v>
      </c>
      <c r="V244" s="186">
        <f>IF($J244="","",IF('5.手当・賞与配分の設計'!$O$4=1,ROUNDUP(($J244+$L244)*$U$4*$V$3,-1),ROUNDUP($J244*$U$4*$V$3,-1)))</f>
        <v>574200</v>
      </c>
      <c r="W244" s="203">
        <f>IF($J244="","",IF('5.手当・賞与配分の設計'!$O$4=1,ROUNDUP(($J244+$L244)*$U$4*$W$3,-1),ROUNDUP($J244*$U$4*$W$3,-1)))</f>
        <v>510400</v>
      </c>
      <c r="X244" s="128">
        <f t="shared" si="93"/>
        <v>4644640</v>
      </c>
      <c r="Y244" s="88">
        <f t="shared" si="84"/>
        <v>4580840</v>
      </c>
      <c r="Z244" s="88">
        <f t="shared" si="85"/>
        <v>4517040</v>
      </c>
      <c r="AA244" s="88">
        <f t="shared" si="86"/>
        <v>4453240</v>
      </c>
      <c r="AB244" s="201">
        <f t="shared" si="87"/>
        <v>4389440</v>
      </c>
    </row>
    <row r="245" spans="5:28" ht="18" customHeight="1">
      <c r="E245" s="193" t="str">
        <f t="shared" si="88"/>
        <v>C-2</v>
      </c>
      <c r="F245" s="124">
        <f t="shared" si="79"/>
        <v>5</v>
      </c>
      <c r="G245" s="124">
        <f t="shared" si="80"/>
        <v>5</v>
      </c>
      <c r="H245" s="124" t="str">
        <f t="shared" si="81"/>
        <v>C-2-5</v>
      </c>
      <c r="I245" s="179">
        <v>27</v>
      </c>
      <c r="J245" s="150">
        <f>IF($E245="","",INDEX('3.サラリースケール'!$R$5:$BH$38,MATCH('7.グレード別年俸表の作成'!$E245,'3.サラリースケール'!$R$5:$R$38,0),MATCH('7.グレード別年俸表の作成'!$I245,'3.サラリースケール'!$R$5:$BH$5,0)))</f>
        <v>259600</v>
      </c>
      <c r="K245" s="194">
        <f t="shared" si="82"/>
        <v>4400</v>
      </c>
      <c r="L245" s="195">
        <f>IF($J245="","",VLOOKUP($E245,'6.モデル年俸表の作成'!$C$6:$F$48,4,0))</f>
        <v>0</v>
      </c>
      <c r="M245" s="196">
        <f t="shared" si="89"/>
        <v>0.1</v>
      </c>
      <c r="N245" s="197">
        <f t="shared" si="90"/>
        <v>25960</v>
      </c>
      <c r="O245" s="219">
        <f t="shared" si="83"/>
        <v>13</v>
      </c>
      <c r="P245" s="198">
        <f t="shared" si="91"/>
        <v>285560</v>
      </c>
      <c r="Q245" s="195">
        <f t="shared" si="92"/>
        <v>3426720</v>
      </c>
      <c r="R245" s="187">
        <f>IF($J245="","",IF('5.手当・賞与配分の設計'!$O$4=1,ROUNDUP((J245+$L245)*$R$5,-1),ROUNDUP(J245*$R$5,-1)))</f>
        <v>519200</v>
      </c>
      <c r="S245" s="202">
        <f>IF($J245="","",IF('5.手当・賞与配分の設計'!$O$4=1,ROUNDUP(($J245+$L245)*$U$4*$S$3,-1),ROUNDUP($J245*$U$4*$S$3,-1)))</f>
        <v>778800</v>
      </c>
      <c r="T245" s="186">
        <f>IF($J245="","",IF('5.手当・賞与配分の設計'!$O$4=1,ROUNDUP(($J245+$L245)*$U$4*$T$3,-1),ROUNDUP($J245*$U$4*$T$3,-1)))</f>
        <v>713900</v>
      </c>
      <c r="U245" s="186">
        <f>IF($J245="","",IF('5.手当・賞与配分の設計'!$O$4=1,ROUNDUP(($J245+$L245)*$U$4*$U$3,-1),ROUNDUP($J245*$U$4*$U$3,-1)))</f>
        <v>649000</v>
      </c>
      <c r="V245" s="186">
        <f>IF($J245="","",IF('5.手当・賞与配分の設計'!$O$4=1,ROUNDUP(($J245+$L245)*$U$4*$V$3,-1),ROUNDUP($J245*$U$4*$V$3,-1)))</f>
        <v>584100</v>
      </c>
      <c r="W245" s="203">
        <f>IF($J245="","",IF('5.手当・賞与配分の設計'!$O$4=1,ROUNDUP(($J245+$L245)*$U$4*$W$3,-1),ROUNDUP($J245*$U$4*$W$3,-1)))</f>
        <v>519200</v>
      </c>
      <c r="X245" s="128">
        <f t="shared" si="93"/>
        <v>4724720</v>
      </c>
      <c r="Y245" s="88">
        <f t="shared" si="84"/>
        <v>4659820</v>
      </c>
      <c r="Z245" s="88">
        <f t="shared" si="85"/>
        <v>4594920</v>
      </c>
      <c r="AA245" s="88">
        <f t="shared" si="86"/>
        <v>4530020</v>
      </c>
      <c r="AB245" s="201">
        <f t="shared" si="87"/>
        <v>4465120</v>
      </c>
    </row>
    <row r="246" spans="5:28" ht="18" customHeight="1">
      <c r="E246" s="193" t="str">
        <f t="shared" si="88"/>
        <v>C-2</v>
      </c>
      <c r="F246" s="124">
        <f t="shared" si="79"/>
        <v>6</v>
      </c>
      <c r="G246" s="124">
        <f t="shared" si="80"/>
        <v>6</v>
      </c>
      <c r="H246" s="124" t="str">
        <f t="shared" si="81"/>
        <v>C-2-6</v>
      </c>
      <c r="I246" s="179">
        <v>28</v>
      </c>
      <c r="J246" s="150">
        <f>IF($E246="","",INDEX('3.サラリースケール'!$R$5:$BH$38,MATCH('7.グレード別年俸表の作成'!$E246,'3.サラリースケール'!$R$5:$R$38,0),MATCH('7.グレード別年俸表の作成'!$I246,'3.サラリースケール'!$R$5:$BH$5,0)))</f>
        <v>264000</v>
      </c>
      <c r="K246" s="194">
        <f t="shared" si="82"/>
        <v>4400</v>
      </c>
      <c r="L246" s="195">
        <f>IF($J246="","",VLOOKUP($E246,'6.モデル年俸表の作成'!$C$6:$F$48,4,0))</f>
        <v>0</v>
      </c>
      <c r="M246" s="196">
        <f t="shared" si="89"/>
        <v>0.1</v>
      </c>
      <c r="N246" s="197">
        <f t="shared" si="90"/>
        <v>26400</v>
      </c>
      <c r="O246" s="219">
        <f t="shared" si="83"/>
        <v>13</v>
      </c>
      <c r="P246" s="198">
        <f t="shared" si="91"/>
        <v>290400</v>
      </c>
      <c r="Q246" s="195">
        <f t="shared" si="92"/>
        <v>3484800</v>
      </c>
      <c r="R246" s="187">
        <f>IF($J246="","",IF('5.手当・賞与配分の設計'!$O$4=1,ROUNDUP((J246+$L246)*$R$5,-1),ROUNDUP(J246*$R$5,-1)))</f>
        <v>528000</v>
      </c>
      <c r="S246" s="202">
        <f>IF($J246="","",IF('5.手当・賞与配分の設計'!$O$4=1,ROUNDUP(($J246+$L246)*$U$4*$S$3,-1),ROUNDUP($J246*$U$4*$S$3,-1)))</f>
        <v>792000</v>
      </c>
      <c r="T246" s="186">
        <f>IF($J246="","",IF('5.手当・賞与配分の設計'!$O$4=1,ROUNDUP(($J246+$L246)*$U$4*$T$3,-1),ROUNDUP($J246*$U$4*$T$3,-1)))</f>
        <v>726000</v>
      </c>
      <c r="U246" s="186">
        <f>IF($J246="","",IF('5.手当・賞与配分の設計'!$O$4=1,ROUNDUP(($J246+$L246)*$U$4*$U$3,-1),ROUNDUP($J246*$U$4*$U$3,-1)))</f>
        <v>660000</v>
      </c>
      <c r="V246" s="186">
        <f>IF($J246="","",IF('5.手当・賞与配分の設計'!$O$4=1,ROUNDUP(($J246+$L246)*$U$4*$V$3,-1),ROUNDUP($J246*$U$4*$V$3,-1)))</f>
        <v>594000</v>
      </c>
      <c r="W246" s="203">
        <f>IF($J246="","",IF('5.手当・賞与配分の設計'!$O$4=1,ROUNDUP(($J246+$L246)*$U$4*$W$3,-1),ROUNDUP($J246*$U$4*$W$3,-1)))</f>
        <v>528000</v>
      </c>
      <c r="X246" s="128">
        <f t="shared" si="93"/>
        <v>4804800</v>
      </c>
      <c r="Y246" s="88">
        <f t="shared" si="84"/>
        <v>4738800</v>
      </c>
      <c r="Z246" s="88">
        <f t="shared" si="85"/>
        <v>4672800</v>
      </c>
      <c r="AA246" s="88">
        <f t="shared" si="86"/>
        <v>4606800</v>
      </c>
      <c r="AB246" s="201">
        <f t="shared" si="87"/>
        <v>4540800</v>
      </c>
    </row>
    <row r="247" spans="5:28" ht="18" customHeight="1">
      <c r="E247" s="193" t="str">
        <f t="shared" si="88"/>
        <v>C-2</v>
      </c>
      <c r="F247" s="124">
        <f t="shared" si="79"/>
        <v>7</v>
      </c>
      <c r="G247" s="124">
        <f t="shared" si="80"/>
        <v>7</v>
      </c>
      <c r="H247" s="124" t="str">
        <f t="shared" si="81"/>
        <v>C-2-7</v>
      </c>
      <c r="I247" s="179">
        <v>29</v>
      </c>
      <c r="J247" s="150">
        <f>IF($E247="","",INDEX('3.サラリースケール'!$R$5:$BH$38,MATCH('7.グレード別年俸表の作成'!$E247,'3.サラリースケール'!$R$5:$R$38,0),MATCH('7.グレード別年俸表の作成'!$I247,'3.サラリースケール'!$R$5:$BH$5,0)))</f>
        <v>268400</v>
      </c>
      <c r="K247" s="194">
        <f t="shared" si="82"/>
        <v>4400</v>
      </c>
      <c r="L247" s="195">
        <f>IF($J247="","",VLOOKUP($E247,'6.モデル年俸表の作成'!$C$6:$F$48,4,0))</f>
        <v>0</v>
      </c>
      <c r="M247" s="196">
        <f t="shared" si="89"/>
        <v>0.1</v>
      </c>
      <c r="N247" s="197">
        <f t="shared" si="90"/>
        <v>26840</v>
      </c>
      <c r="O247" s="219">
        <f t="shared" si="83"/>
        <v>13</v>
      </c>
      <c r="P247" s="198">
        <f t="shared" si="91"/>
        <v>295240</v>
      </c>
      <c r="Q247" s="195">
        <f t="shared" si="92"/>
        <v>3542880</v>
      </c>
      <c r="R247" s="187">
        <f>IF($J247="","",IF('5.手当・賞与配分の設計'!$O$4=1,ROUNDUP((J247+$L247)*$R$5,-1),ROUNDUP(J247*$R$5,-1)))</f>
        <v>536800</v>
      </c>
      <c r="S247" s="202">
        <f>IF($J247="","",IF('5.手当・賞与配分の設計'!$O$4=1,ROUNDUP(($J247+$L247)*$U$4*$S$3,-1),ROUNDUP($J247*$U$4*$S$3,-1)))</f>
        <v>805200</v>
      </c>
      <c r="T247" s="186">
        <f>IF($J247="","",IF('5.手当・賞与配分の設計'!$O$4=1,ROUNDUP(($J247+$L247)*$U$4*$T$3,-1),ROUNDUP($J247*$U$4*$T$3,-1)))</f>
        <v>738100</v>
      </c>
      <c r="U247" s="186">
        <f>IF($J247="","",IF('5.手当・賞与配分の設計'!$O$4=1,ROUNDUP(($J247+$L247)*$U$4*$U$3,-1),ROUNDUP($J247*$U$4*$U$3,-1)))</f>
        <v>671000</v>
      </c>
      <c r="V247" s="186">
        <f>IF($J247="","",IF('5.手当・賞与配分の設計'!$O$4=1,ROUNDUP(($J247+$L247)*$U$4*$V$3,-1),ROUNDUP($J247*$U$4*$V$3,-1)))</f>
        <v>603900</v>
      </c>
      <c r="W247" s="203">
        <f>IF($J247="","",IF('5.手当・賞与配分の設計'!$O$4=1,ROUNDUP(($J247+$L247)*$U$4*$W$3,-1),ROUNDUP($J247*$U$4*$W$3,-1)))</f>
        <v>536800</v>
      </c>
      <c r="X247" s="128">
        <f t="shared" si="93"/>
        <v>4884880</v>
      </c>
      <c r="Y247" s="88">
        <f t="shared" si="84"/>
        <v>4817780</v>
      </c>
      <c r="Z247" s="88">
        <f t="shared" si="85"/>
        <v>4750680</v>
      </c>
      <c r="AA247" s="88">
        <f t="shared" si="86"/>
        <v>4683580</v>
      </c>
      <c r="AB247" s="201">
        <f t="shared" si="87"/>
        <v>4616480</v>
      </c>
    </row>
    <row r="248" spans="5:28" ht="18" customHeight="1">
      <c r="E248" s="193" t="str">
        <f t="shared" si="88"/>
        <v>C-2</v>
      </c>
      <c r="F248" s="124">
        <f t="shared" si="79"/>
        <v>8</v>
      </c>
      <c r="G248" s="124">
        <f t="shared" si="80"/>
        <v>8</v>
      </c>
      <c r="H248" s="124" t="str">
        <f t="shared" si="81"/>
        <v>C-2-8</v>
      </c>
      <c r="I248" s="179">
        <v>30</v>
      </c>
      <c r="J248" s="150">
        <f>IF($E248="","",INDEX('3.サラリースケール'!$R$5:$BH$38,MATCH('7.グレード別年俸表の作成'!$E248,'3.サラリースケール'!$R$5:$R$38,0),MATCH('7.グレード別年俸表の作成'!$I248,'3.サラリースケール'!$R$5:$BH$5,0)))</f>
        <v>272800</v>
      </c>
      <c r="K248" s="194">
        <f t="shared" si="82"/>
        <v>4400</v>
      </c>
      <c r="L248" s="195">
        <f>IF($J248="","",VLOOKUP($E248,'6.モデル年俸表の作成'!$C$6:$F$48,4,0))</f>
        <v>0</v>
      </c>
      <c r="M248" s="196">
        <f t="shared" si="89"/>
        <v>0.1</v>
      </c>
      <c r="N248" s="197">
        <f t="shared" si="90"/>
        <v>27280</v>
      </c>
      <c r="O248" s="219">
        <f t="shared" si="83"/>
        <v>13</v>
      </c>
      <c r="P248" s="198">
        <f t="shared" si="91"/>
        <v>300080</v>
      </c>
      <c r="Q248" s="195">
        <f t="shared" si="92"/>
        <v>3600960</v>
      </c>
      <c r="R248" s="187">
        <f>IF($J248="","",IF('5.手当・賞与配分の設計'!$O$4=1,ROUNDUP((J248+$L248)*$R$5,-1),ROUNDUP(J248*$R$5,-1)))</f>
        <v>545600</v>
      </c>
      <c r="S248" s="202">
        <f>IF($J248="","",IF('5.手当・賞与配分の設計'!$O$4=1,ROUNDUP(($J248+$L248)*$U$4*$S$3,-1),ROUNDUP($J248*$U$4*$S$3,-1)))</f>
        <v>818400</v>
      </c>
      <c r="T248" s="186">
        <f>IF($J248="","",IF('5.手当・賞与配分の設計'!$O$4=1,ROUNDUP(($J248+$L248)*$U$4*$T$3,-1),ROUNDUP($J248*$U$4*$T$3,-1)))</f>
        <v>750200</v>
      </c>
      <c r="U248" s="186">
        <f>IF($J248="","",IF('5.手当・賞与配分の設計'!$O$4=1,ROUNDUP(($J248+$L248)*$U$4*$U$3,-1),ROUNDUP($J248*$U$4*$U$3,-1)))</f>
        <v>682000</v>
      </c>
      <c r="V248" s="186">
        <f>IF($J248="","",IF('5.手当・賞与配分の設計'!$O$4=1,ROUNDUP(($J248+$L248)*$U$4*$V$3,-1),ROUNDUP($J248*$U$4*$V$3,-1)))</f>
        <v>613800</v>
      </c>
      <c r="W248" s="203">
        <f>IF($J248="","",IF('5.手当・賞与配分の設計'!$O$4=1,ROUNDUP(($J248+$L248)*$U$4*$W$3,-1),ROUNDUP($J248*$U$4*$W$3,-1)))</f>
        <v>545600</v>
      </c>
      <c r="X248" s="128">
        <f t="shared" si="93"/>
        <v>4964960</v>
      </c>
      <c r="Y248" s="88">
        <f t="shared" si="84"/>
        <v>4896760</v>
      </c>
      <c r="Z248" s="88">
        <f t="shared" si="85"/>
        <v>4828560</v>
      </c>
      <c r="AA248" s="88">
        <f t="shared" si="86"/>
        <v>4760360</v>
      </c>
      <c r="AB248" s="201">
        <f t="shared" si="87"/>
        <v>4692160</v>
      </c>
    </row>
    <row r="249" spans="5:28" ht="18" customHeight="1">
      <c r="E249" s="193" t="str">
        <f t="shared" si="88"/>
        <v>C-2</v>
      </c>
      <c r="F249" s="124">
        <f t="shared" si="79"/>
        <v>9</v>
      </c>
      <c r="G249" s="124">
        <f t="shared" si="80"/>
        <v>9</v>
      </c>
      <c r="H249" s="124" t="str">
        <f t="shared" si="81"/>
        <v>C-2-9</v>
      </c>
      <c r="I249" s="179">
        <v>31</v>
      </c>
      <c r="J249" s="150">
        <f>IF($E249="","",INDEX('3.サラリースケール'!$R$5:$BH$38,MATCH('7.グレード別年俸表の作成'!$E249,'3.サラリースケール'!$R$5:$R$38,0),MATCH('7.グレード別年俸表の作成'!$I249,'3.サラリースケール'!$R$5:$BH$5,0)))</f>
        <v>277200</v>
      </c>
      <c r="K249" s="194">
        <f t="shared" si="82"/>
        <v>4400</v>
      </c>
      <c r="L249" s="195">
        <f>IF($J249="","",VLOOKUP($E249,'6.モデル年俸表の作成'!$C$6:$F$48,4,0))</f>
        <v>0</v>
      </c>
      <c r="M249" s="196">
        <f t="shared" si="89"/>
        <v>0.1</v>
      </c>
      <c r="N249" s="197">
        <f t="shared" si="90"/>
        <v>27720</v>
      </c>
      <c r="O249" s="219">
        <f t="shared" si="83"/>
        <v>13</v>
      </c>
      <c r="P249" s="198">
        <f t="shared" si="91"/>
        <v>304920</v>
      </c>
      <c r="Q249" s="195">
        <f t="shared" si="92"/>
        <v>3659040</v>
      </c>
      <c r="R249" s="187">
        <f>IF($J249="","",IF('5.手当・賞与配分の設計'!$O$4=1,ROUNDUP((J249+$L249)*$R$5,-1),ROUNDUP(J249*$R$5,-1)))</f>
        <v>554400</v>
      </c>
      <c r="S249" s="202">
        <f>IF($J249="","",IF('5.手当・賞与配分の設計'!$O$4=1,ROUNDUP(($J249+$L249)*$U$4*$S$3,-1),ROUNDUP($J249*$U$4*$S$3,-1)))</f>
        <v>831600</v>
      </c>
      <c r="T249" s="186">
        <f>IF($J249="","",IF('5.手当・賞与配分の設計'!$O$4=1,ROUNDUP(($J249+$L249)*$U$4*$T$3,-1),ROUNDUP($J249*$U$4*$T$3,-1)))</f>
        <v>762300</v>
      </c>
      <c r="U249" s="186">
        <f>IF($J249="","",IF('5.手当・賞与配分の設計'!$O$4=1,ROUNDUP(($J249+$L249)*$U$4*$U$3,-1),ROUNDUP($J249*$U$4*$U$3,-1)))</f>
        <v>693000</v>
      </c>
      <c r="V249" s="186">
        <f>IF($J249="","",IF('5.手当・賞与配分の設計'!$O$4=1,ROUNDUP(($J249+$L249)*$U$4*$V$3,-1),ROUNDUP($J249*$U$4*$V$3,-1)))</f>
        <v>623700</v>
      </c>
      <c r="W249" s="203">
        <f>IF($J249="","",IF('5.手当・賞与配分の設計'!$O$4=1,ROUNDUP(($J249+$L249)*$U$4*$W$3,-1),ROUNDUP($J249*$U$4*$W$3,-1)))</f>
        <v>554400</v>
      </c>
      <c r="X249" s="128">
        <f t="shared" si="93"/>
        <v>5045040</v>
      </c>
      <c r="Y249" s="88">
        <f t="shared" si="84"/>
        <v>4975740</v>
      </c>
      <c r="Z249" s="88">
        <f t="shared" si="85"/>
        <v>4906440</v>
      </c>
      <c r="AA249" s="88">
        <f t="shared" si="86"/>
        <v>4837140</v>
      </c>
      <c r="AB249" s="201">
        <f t="shared" si="87"/>
        <v>4767840</v>
      </c>
    </row>
    <row r="250" spans="5:28" ht="18" customHeight="1">
      <c r="E250" s="193" t="str">
        <f t="shared" si="88"/>
        <v>C-2</v>
      </c>
      <c r="F250" s="124">
        <f t="shared" si="79"/>
        <v>10</v>
      </c>
      <c r="G250" s="124">
        <f t="shared" si="80"/>
        <v>10</v>
      </c>
      <c r="H250" s="124" t="str">
        <f t="shared" si="81"/>
        <v>C-2-10</v>
      </c>
      <c r="I250" s="179">
        <v>32</v>
      </c>
      <c r="J250" s="150">
        <f>IF($E250="","",INDEX('3.サラリースケール'!$R$5:$BH$38,MATCH('7.グレード別年俸表の作成'!$E250,'3.サラリースケール'!$R$5:$R$38,0),MATCH('7.グレード別年俸表の作成'!$I250,'3.サラリースケール'!$R$5:$BH$5,0)))</f>
        <v>281600</v>
      </c>
      <c r="K250" s="194">
        <f t="shared" si="82"/>
        <v>4400</v>
      </c>
      <c r="L250" s="195">
        <f>IF($J250="","",VLOOKUP($E250,'6.モデル年俸表の作成'!$C$6:$F$48,4,0))</f>
        <v>0</v>
      </c>
      <c r="M250" s="196">
        <f t="shared" si="89"/>
        <v>0.1</v>
      </c>
      <c r="N250" s="197">
        <f t="shared" si="90"/>
        <v>28160</v>
      </c>
      <c r="O250" s="219">
        <f t="shared" si="83"/>
        <v>13</v>
      </c>
      <c r="P250" s="198">
        <f t="shared" si="91"/>
        <v>309760</v>
      </c>
      <c r="Q250" s="195">
        <f t="shared" si="92"/>
        <v>3717120</v>
      </c>
      <c r="R250" s="187">
        <f>IF($J250="","",IF('5.手当・賞与配分の設計'!$O$4=1,ROUNDUP((J250+$L250)*$R$5,-1),ROUNDUP(J250*$R$5,-1)))</f>
        <v>563200</v>
      </c>
      <c r="S250" s="202">
        <f>IF($J250="","",IF('5.手当・賞与配分の設計'!$O$4=1,ROUNDUP(($J250+$L250)*$U$4*$S$3,-1),ROUNDUP($J250*$U$4*$S$3,-1)))</f>
        <v>844800</v>
      </c>
      <c r="T250" s="186">
        <f>IF($J250="","",IF('5.手当・賞与配分の設計'!$O$4=1,ROUNDUP(($J250+$L250)*$U$4*$T$3,-1),ROUNDUP($J250*$U$4*$T$3,-1)))</f>
        <v>774400</v>
      </c>
      <c r="U250" s="186">
        <f>IF($J250="","",IF('5.手当・賞与配分の設計'!$O$4=1,ROUNDUP(($J250+$L250)*$U$4*$U$3,-1),ROUNDUP($J250*$U$4*$U$3,-1)))</f>
        <v>704000</v>
      </c>
      <c r="V250" s="186">
        <f>IF($J250="","",IF('5.手当・賞与配分の設計'!$O$4=1,ROUNDUP(($J250+$L250)*$U$4*$V$3,-1),ROUNDUP($J250*$U$4*$V$3,-1)))</f>
        <v>633600</v>
      </c>
      <c r="W250" s="203">
        <f>IF($J250="","",IF('5.手当・賞与配分の設計'!$O$4=1,ROUNDUP(($J250+$L250)*$U$4*$W$3,-1),ROUNDUP($J250*$U$4*$W$3,-1)))</f>
        <v>563200</v>
      </c>
      <c r="X250" s="128">
        <f t="shared" si="93"/>
        <v>5125120</v>
      </c>
      <c r="Y250" s="88">
        <f t="shared" si="84"/>
        <v>5054720</v>
      </c>
      <c r="Z250" s="88">
        <f t="shared" si="85"/>
        <v>4984320</v>
      </c>
      <c r="AA250" s="88">
        <f t="shared" si="86"/>
        <v>4913920</v>
      </c>
      <c r="AB250" s="201">
        <f t="shared" si="87"/>
        <v>4843520</v>
      </c>
    </row>
    <row r="251" spans="5:28" ht="18" customHeight="1">
      <c r="E251" s="193" t="str">
        <f t="shared" si="88"/>
        <v>C-2</v>
      </c>
      <c r="F251" s="124">
        <f t="shared" si="79"/>
        <v>11</v>
      </c>
      <c r="G251" s="124">
        <f t="shared" si="80"/>
        <v>11</v>
      </c>
      <c r="H251" s="124" t="str">
        <f t="shared" si="81"/>
        <v>C-2-11</v>
      </c>
      <c r="I251" s="179">
        <v>33</v>
      </c>
      <c r="J251" s="150">
        <f>IF($E251="","",INDEX('3.サラリースケール'!$R$5:$BH$38,MATCH('7.グレード別年俸表の作成'!$E251,'3.サラリースケール'!$R$5:$R$38,0),MATCH('7.グレード別年俸表の作成'!$I251,'3.サラリースケール'!$R$5:$BH$5,0)))</f>
        <v>286000</v>
      </c>
      <c r="K251" s="194">
        <f t="shared" si="82"/>
        <v>4400</v>
      </c>
      <c r="L251" s="195">
        <f>IF($J251="","",VLOOKUP($E251,'6.モデル年俸表の作成'!$C$6:$F$48,4,0))</f>
        <v>0</v>
      </c>
      <c r="M251" s="196">
        <f t="shared" si="89"/>
        <v>0.1</v>
      </c>
      <c r="N251" s="197">
        <f t="shared" si="90"/>
        <v>28600</v>
      </c>
      <c r="O251" s="219">
        <f t="shared" si="83"/>
        <v>13</v>
      </c>
      <c r="P251" s="198">
        <f t="shared" si="91"/>
        <v>314600</v>
      </c>
      <c r="Q251" s="195">
        <f t="shared" si="92"/>
        <v>3775200</v>
      </c>
      <c r="R251" s="187">
        <f>IF($J251="","",IF('5.手当・賞与配分の設計'!$O$4=1,ROUNDUP((J251+$L251)*$R$5,-1),ROUNDUP(J251*$R$5,-1)))</f>
        <v>572000</v>
      </c>
      <c r="S251" s="202">
        <f>IF($J251="","",IF('5.手当・賞与配分の設計'!$O$4=1,ROUNDUP(($J251+$L251)*$U$4*$S$3,-1),ROUNDUP($J251*$U$4*$S$3,-1)))</f>
        <v>858000</v>
      </c>
      <c r="T251" s="186">
        <f>IF($J251="","",IF('5.手当・賞与配分の設計'!$O$4=1,ROUNDUP(($J251+$L251)*$U$4*$T$3,-1),ROUNDUP($J251*$U$4*$T$3,-1)))</f>
        <v>786500</v>
      </c>
      <c r="U251" s="186">
        <f>IF($J251="","",IF('5.手当・賞与配分の設計'!$O$4=1,ROUNDUP(($J251+$L251)*$U$4*$U$3,-1),ROUNDUP($J251*$U$4*$U$3,-1)))</f>
        <v>715000</v>
      </c>
      <c r="V251" s="186">
        <f>IF($J251="","",IF('5.手当・賞与配分の設計'!$O$4=1,ROUNDUP(($J251+$L251)*$U$4*$V$3,-1),ROUNDUP($J251*$U$4*$V$3,-1)))</f>
        <v>643500</v>
      </c>
      <c r="W251" s="203">
        <f>IF($J251="","",IF('5.手当・賞与配分の設計'!$O$4=1,ROUNDUP(($J251+$L251)*$U$4*$W$3,-1),ROUNDUP($J251*$U$4*$W$3,-1)))</f>
        <v>572000</v>
      </c>
      <c r="X251" s="128">
        <f t="shared" si="93"/>
        <v>5205200</v>
      </c>
      <c r="Y251" s="88">
        <f t="shared" si="84"/>
        <v>5133700</v>
      </c>
      <c r="Z251" s="88">
        <f t="shared" si="85"/>
        <v>5062200</v>
      </c>
      <c r="AA251" s="88">
        <f t="shared" si="86"/>
        <v>4990700</v>
      </c>
      <c r="AB251" s="201">
        <f t="shared" si="87"/>
        <v>4919200</v>
      </c>
    </row>
    <row r="252" spans="5:28" ht="18" customHeight="1">
      <c r="E252" s="193" t="str">
        <f t="shared" si="88"/>
        <v>C-2</v>
      </c>
      <c r="F252" s="124">
        <f t="shared" si="79"/>
        <v>12</v>
      </c>
      <c r="G252" s="124">
        <f t="shared" si="80"/>
        <v>12</v>
      </c>
      <c r="H252" s="124" t="str">
        <f t="shared" si="81"/>
        <v>C-2-12</v>
      </c>
      <c r="I252" s="179">
        <v>34</v>
      </c>
      <c r="J252" s="150">
        <f>IF($E252="","",INDEX('3.サラリースケール'!$R$5:$BH$38,MATCH('7.グレード別年俸表の作成'!$E252,'3.サラリースケール'!$R$5:$R$38,0),MATCH('7.グレード別年俸表の作成'!$I252,'3.サラリースケール'!$R$5:$BH$5,0)))</f>
        <v>290400</v>
      </c>
      <c r="K252" s="194">
        <f t="shared" si="82"/>
        <v>4400</v>
      </c>
      <c r="L252" s="195">
        <f>IF($J252="","",VLOOKUP($E252,'6.モデル年俸表の作成'!$C$6:$F$48,4,0))</f>
        <v>0</v>
      </c>
      <c r="M252" s="196">
        <f t="shared" si="89"/>
        <v>0.1</v>
      </c>
      <c r="N252" s="197">
        <f t="shared" si="90"/>
        <v>29040</v>
      </c>
      <c r="O252" s="219">
        <f t="shared" si="83"/>
        <v>13</v>
      </c>
      <c r="P252" s="198">
        <f t="shared" si="91"/>
        <v>319440</v>
      </c>
      <c r="Q252" s="195">
        <f t="shared" si="92"/>
        <v>3833280</v>
      </c>
      <c r="R252" s="187">
        <f>IF($J252="","",IF('5.手当・賞与配分の設計'!$O$4=1,ROUNDUP((J252+$L252)*$R$5,-1),ROUNDUP(J252*$R$5,-1)))</f>
        <v>580800</v>
      </c>
      <c r="S252" s="202">
        <f>IF($J252="","",IF('5.手当・賞与配分の設計'!$O$4=1,ROUNDUP(($J252+$L252)*$U$4*$S$3,-1),ROUNDUP($J252*$U$4*$S$3,-1)))</f>
        <v>871200</v>
      </c>
      <c r="T252" s="186">
        <f>IF($J252="","",IF('5.手当・賞与配分の設計'!$O$4=1,ROUNDUP(($J252+$L252)*$U$4*$T$3,-1),ROUNDUP($J252*$U$4*$T$3,-1)))</f>
        <v>798600</v>
      </c>
      <c r="U252" s="186">
        <f>IF($J252="","",IF('5.手当・賞与配分の設計'!$O$4=1,ROUNDUP(($J252+$L252)*$U$4*$U$3,-1),ROUNDUP($J252*$U$4*$U$3,-1)))</f>
        <v>726000</v>
      </c>
      <c r="V252" s="186">
        <f>IF($J252="","",IF('5.手当・賞与配分の設計'!$O$4=1,ROUNDUP(($J252+$L252)*$U$4*$V$3,-1),ROUNDUP($J252*$U$4*$V$3,-1)))</f>
        <v>653400</v>
      </c>
      <c r="W252" s="203">
        <f>IF($J252="","",IF('5.手当・賞与配分の設計'!$O$4=1,ROUNDUP(($J252+$L252)*$U$4*$W$3,-1),ROUNDUP($J252*$U$4*$W$3,-1)))</f>
        <v>580800</v>
      </c>
      <c r="X252" s="128">
        <f t="shared" si="93"/>
        <v>5285280</v>
      </c>
      <c r="Y252" s="88">
        <f t="shared" si="84"/>
        <v>5212680</v>
      </c>
      <c r="Z252" s="88">
        <f t="shared" si="85"/>
        <v>5140080</v>
      </c>
      <c r="AA252" s="88">
        <f t="shared" si="86"/>
        <v>5067480</v>
      </c>
      <c r="AB252" s="201">
        <f t="shared" si="87"/>
        <v>4994880</v>
      </c>
    </row>
    <row r="253" spans="5:28" ht="18" customHeight="1">
      <c r="E253" s="193" t="str">
        <f t="shared" si="88"/>
        <v>C-2</v>
      </c>
      <c r="F253" s="124">
        <f t="shared" si="79"/>
        <v>13</v>
      </c>
      <c r="G253" s="124">
        <f t="shared" si="80"/>
        <v>13</v>
      </c>
      <c r="H253" s="124" t="str">
        <f t="shared" si="81"/>
        <v>C-2-13</v>
      </c>
      <c r="I253" s="179">
        <v>35</v>
      </c>
      <c r="J253" s="150">
        <f>IF($E253="","",INDEX('3.サラリースケール'!$R$5:$BH$38,MATCH('7.グレード別年俸表の作成'!$E253,'3.サラリースケール'!$R$5:$R$38,0),MATCH('7.グレード別年俸表の作成'!$I253,'3.サラリースケール'!$R$5:$BH$5,0)))</f>
        <v>294800</v>
      </c>
      <c r="K253" s="194">
        <f t="shared" si="82"/>
        <v>4400</v>
      </c>
      <c r="L253" s="195">
        <f>IF($J253="","",VLOOKUP($E253,'6.モデル年俸表の作成'!$C$6:$F$48,4,0))</f>
        <v>0</v>
      </c>
      <c r="M253" s="196">
        <f t="shared" si="89"/>
        <v>0.1</v>
      </c>
      <c r="N253" s="197">
        <f t="shared" si="90"/>
        <v>29480</v>
      </c>
      <c r="O253" s="219">
        <f t="shared" si="83"/>
        <v>13</v>
      </c>
      <c r="P253" s="198">
        <f t="shared" si="91"/>
        <v>324280</v>
      </c>
      <c r="Q253" s="195">
        <f t="shared" si="92"/>
        <v>3891360</v>
      </c>
      <c r="R253" s="187">
        <f>IF($J253="","",IF('5.手当・賞与配分の設計'!$O$4=1,ROUNDUP((J253+$L253)*$R$5,-1),ROUNDUP(J253*$R$5,-1)))</f>
        <v>589600</v>
      </c>
      <c r="S253" s="202">
        <f>IF($J253="","",IF('5.手当・賞与配分の設計'!$O$4=1,ROUNDUP(($J253+$L253)*$U$4*$S$3,-1),ROUNDUP($J253*$U$4*$S$3,-1)))</f>
        <v>884400</v>
      </c>
      <c r="T253" s="186">
        <f>IF($J253="","",IF('5.手当・賞与配分の設計'!$O$4=1,ROUNDUP(($J253+$L253)*$U$4*$T$3,-1),ROUNDUP($J253*$U$4*$T$3,-1)))</f>
        <v>810700</v>
      </c>
      <c r="U253" s="186">
        <f>IF($J253="","",IF('5.手当・賞与配分の設計'!$O$4=1,ROUNDUP(($J253+$L253)*$U$4*$U$3,-1),ROUNDUP($J253*$U$4*$U$3,-1)))</f>
        <v>737000</v>
      </c>
      <c r="V253" s="186">
        <f>IF($J253="","",IF('5.手当・賞与配分の設計'!$O$4=1,ROUNDUP(($J253+$L253)*$U$4*$V$3,-1),ROUNDUP($J253*$U$4*$V$3,-1)))</f>
        <v>663300</v>
      </c>
      <c r="W253" s="203">
        <f>IF($J253="","",IF('5.手当・賞与配分の設計'!$O$4=1,ROUNDUP(($J253+$L253)*$U$4*$W$3,-1),ROUNDUP($J253*$U$4*$W$3,-1)))</f>
        <v>589600</v>
      </c>
      <c r="X253" s="128">
        <f t="shared" si="93"/>
        <v>5365360</v>
      </c>
      <c r="Y253" s="88">
        <f t="shared" si="84"/>
        <v>5291660</v>
      </c>
      <c r="Z253" s="88">
        <f t="shared" si="85"/>
        <v>5217960</v>
      </c>
      <c r="AA253" s="88">
        <f t="shared" si="86"/>
        <v>5144260</v>
      </c>
      <c r="AB253" s="201">
        <f t="shared" si="87"/>
        <v>5070560</v>
      </c>
    </row>
    <row r="254" spans="5:28" ht="18" customHeight="1">
      <c r="E254" s="193" t="str">
        <f t="shared" si="88"/>
        <v>C-2</v>
      </c>
      <c r="F254" s="124">
        <f t="shared" si="79"/>
        <v>14</v>
      </c>
      <c r="G254" s="124">
        <f t="shared" si="80"/>
        <v>14</v>
      </c>
      <c r="H254" s="124" t="str">
        <f t="shared" si="81"/>
        <v>C-2-14</v>
      </c>
      <c r="I254" s="179">
        <v>36</v>
      </c>
      <c r="J254" s="150">
        <f>IF($E254="","",INDEX('3.サラリースケール'!$R$5:$BH$38,MATCH('7.グレード別年俸表の作成'!$E254,'3.サラリースケール'!$R$5:$R$38,0),MATCH('7.グレード別年俸表の作成'!$I254,'3.サラリースケール'!$R$5:$BH$5,0)))</f>
        <v>299200</v>
      </c>
      <c r="K254" s="194">
        <f t="shared" si="82"/>
        <v>4400</v>
      </c>
      <c r="L254" s="195">
        <f>IF($J254="","",VLOOKUP($E254,'6.モデル年俸表の作成'!$C$6:$F$48,4,0))</f>
        <v>0</v>
      </c>
      <c r="M254" s="196">
        <f t="shared" si="89"/>
        <v>0.1</v>
      </c>
      <c r="N254" s="197">
        <f t="shared" si="90"/>
        <v>29920</v>
      </c>
      <c r="O254" s="219">
        <f t="shared" si="83"/>
        <v>13</v>
      </c>
      <c r="P254" s="198">
        <f t="shared" si="91"/>
        <v>329120</v>
      </c>
      <c r="Q254" s="195">
        <f t="shared" si="92"/>
        <v>3949440</v>
      </c>
      <c r="R254" s="187">
        <f>IF($J254="","",IF('5.手当・賞与配分の設計'!$O$4=1,ROUNDUP((J254+$L254)*$R$5,-1),ROUNDUP(J254*$R$5,-1)))</f>
        <v>598400</v>
      </c>
      <c r="S254" s="202">
        <f>IF($J254="","",IF('5.手当・賞与配分の設計'!$O$4=1,ROUNDUP(($J254+$L254)*$U$4*$S$3,-1),ROUNDUP($J254*$U$4*$S$3,-1)))</f>
        <v>897600</v>
      </c>
      <c r="T254" s="186">
        <f>IF($J254="","",IF('5.手当・賞与配分の設計'!$O$4=1,ROUNDUP(($J254+$L254)*$U$4*$T$3,-1),ROUNDUP($J254*$U$4*$T$3,-1)))</f>
        <v>822800</v>
      </c>
      <c r="U254" s="186">
        <f>IF($J254="","",IF('5.手当・賞与配分の設計'!$O$4=1,ROUNDUP(($J254+$L254)*$U$4*$U$3,-1),ROUNDUP($J254*$U$4*$U$3,-1)))</f>
        <v>748000</v>
      </c>
      <c r="V254" s="186">
        <f>IF($J254="","",IF('5.手当・賞与配分の設計'!$O$4=1,ROUNDUP(($J254+$L254)*$U$4*$V$3,-1),ROUNDUP($J254*$U$4*$V$3,-1)))</f>
        <v>673200</v>
      </c>
      <c r="W254" s="203">
        <f>IF($J254="","",IF('5.手当・賞与配分の設計'!$O$4=1,ROUNDUP(($J254+$L254)*$U$4*$W$3,-1),ROUNDUP($J254*$U$4*$W$3,-1)))</f>
        <v>598400</v>
      </c>
      <c r="X254" s="128">
        <f t="shared" si="93"/>
        <v>5445440</v>
      </c>
      <c r="Y254" s="88">
        <f t="shared" si="84"/>
        <v>5370640</v>
      </c>
      <c r="Z254" s="88">
        <f t="shared" si="85"/>
        <v>5295840</v>
      </c>
      <c r="AA254" s="88">
        <f t="shared" si="86"/>
        <v>5221040</v>
      </c>
      <c r="AB254" s="201">
        <f t="shared" si="87"/>
        <v>5146240</v>
      </c>
    </row>
    <row r="255" spans="5:28" ht="18" customHeight="1">
      <c r="E255" s="193" t="str">
        <f t="shared" si="88"/>
        <v>C-2</v>
      </c>
      <c r="F255" s="124">
        <f t="shared" si="79"/>
        <v>15</v>
      </c>
      <c r="G255" s="124">
        <f t="shared" si="80"/>
        <v>15</v>
      </c>
      <c r="H255" s="124" t="str">
        <f t="shared" si="81"/>
        <v>C-2-15</v>
      </c>
      <c r="I255" s="179">
        <v>37</v>
      </c>
      <c r="J255" s="150">
        <f>IF($E255="","",INDEX('3.サラリースケール'!$R$5:$BH$38,MATCH('7.グレード別年俸表の作成'!$E255,'3.サラリースケール'!$R$5:$R$38,0),MATCH('7.グレード別年俸表の作成'!$I255,'3.サラリースケール'!$R$5:$BH$5,0)))</f>
        <v>303600</v>
      </c>
      <c r="K255" s="194">
        <f t="shared" si="82"/>
        <v>4400</v>
      </c>
      <c r="L255" s="195">
        <f>IF($J255="","",VLOOKUP($E255,'6.モデル年俸表の作成'!$C$6:$F$48,4,0))</f>
        <v>0</v>
      </c>
      <c r="M255" s="196">
        <f t="shared" si="89"/>
        <v>0.1</v>
      </c>
      <c r="N255" s="197">
        <f t="shared" si="90"/>
        <v>30360</v>
      </c>
      <c r="O255" s="219">
        <f t="shared" si="83"/>
        <v>13</v>
      </c>
      <c r="P255" s="198">
        <f t="shared" si="91"/>
        <v>333960</v>
      </c>
      <c r="Q255" s="195">
        <f t="shared" si="92"/>
        <v>4007520</v>
      </c>
      <c r="R255" s="187">
        <f>IF($J255="","",IF('5.手当・賞与配分の設計'!$O$4=1,ROUNDUP((J255+$L255)*$R$5,-1),ROUNDUP(J255*$R$5,-1)))</f>
        <v>607200</v>
      </c>
      <c r="S255" s="202">
        <f>IF($J255="","",IF('5.手当・賞与配分の設計'!$O$4=1,ROUNDUP(($J255+$L255)*$U$4*$S$3,-1),ROUNDUP($J255*$U$4*$S$3,-1)))</f>
        <v>910800</v>
      </c>
      <c r="T255" s="186">
        <f>IF($J255="","",IF('5.手当・賞与配分の設計'!$O$4=1,ROUNDUP(($J255+$L255)*$U$4*$T$3,-1),ROUNDUP($J255*$U$4*$T$3,-1)))</f>
        <v>834900</v>
      </c>
      <c r="U255" s="186">
        <f>IF($J255="","",IF('5.手当・賞与配分の設計'!$O$4=1,ROUNDUP(($J255+$L255)*$U$4*$U$3,-1),ROUNDUP($J255*$U$4*$U$3,-1)))</f>
        <v>759000</v>
      </c>
      <c r="V255" s="186">
        <f>IF($J255="","",IF('5.手当・賞与配分の設計'!$O$4=1,ROUNDUP(($J255+$L255)*$U$4*$V$3,-1),ROUNDUP($J255*$U$4*$V$3,-1)))</f>
        <v>683100</v>
      </c>
      <c r="W255" s="203">
        <f>IF($J255="","",IF('5.手当・賞与配分の設計'!$O$4=1,ROUNDUP(($J255+$L255)*$U$4*$W$3,-1),ROUNDUP($J255*$U$4*$W$3,-1)))</f>
        <v>607200</v>
      </c>
      <c r="X255" s="128">
        <f t="shared" si="93"/>
        <v>5525520</v>
      </c>
      <c r="Y255" s="88">
        <f t="shared" si="84"/>
        <v>5449620</v>
      </c>
      <c r="Z255" s="88">
        <f t="shared" si="85"/>
        <v>5373720</v>
      </c>
      <c r="AA255" s="88">
        <f t="shared" si="86"/>
        <v>5297820</v>
      </c>
      <c r="AB255" s="201">
        <f t="shared" si="87"/>
        <v>5221920</v>
      </c>
    </row>
    <row r="256" spans="5:28" ht="18" customHeight="1">
      <c r="E256" s="193" t="str">
        <f t="shared" si="88"/>
        <v>C-2</v>
      </c>
      <c r="F256" s="124">
        <f t="shared" si="79"/>
        <v>16</v>
      </c>
      <c r="G256" s="124">
        <f t="shared" si="80"/>
        <v>16</v>
      </c>
      <c r="H256" s="124" t="str">
        <f t="shared" si="81"/>
        <v>C-2-16</v>
      </c>
      <c r="I256" s="179">
        <v>38</v>
      </c>
      <c r="J256" s="150">
        <f>IF($E256="","",INDEX('3.サラリースケール'!$R$5:$BH$38,MATCH('7.グレード別年俸表の作成'!$E256,'3.サラリースケール'!$R$5:$R$38,0),MATCH('7.グレード別年俸表の作成'!$I256,'3.サラリースケール'!$R$5:$BH$5,0)))</f>
        <v>308000</v>
      </c>
      <c r="K256" s="194">
        <f t="shared" si="82"/>
        <v>4400</v>
      </c>
      <c r="L256" s="195">
        <f>IF($J256="","",VLOOKUP($E256,'6.モデル年俸表の作成'!$C$6:$F$48,4,0))</f>
        <v>0</v>
      </c>
      <c r="M256" s="196">
        <f t="shared" si="89"/>
        <v>0.1</v>
      </c>
      <c r="N256" s="197">
        <f t="shared" si="90"/>
        <v>30800</v>
      </c>
      <c r="O256" s="219">
        <f t="shared" si="83"/>
        <v>13</v>
      </c>
      <c r="P256" s="198">
        <f t="shared" si="91"/>
        <v>338800</v>
      </c>
      <c r="Q256" s="195">
        <f t="shared" si="92"/>
        <v>4065600</v>
      </c>
      <c r="R256" s="187">
        <f>IF($J256="","",IF('5.手当・賞与配分の設計'!$O$4=1,ROUNDUP((J256+$L256)*$R$5,-1),ROUNDUP(J256*$R$5,-1)))</f>
        <v>616000</v>
      </c>
      <c r="S256" s="202">
        <f>IF($J256="","",IF('5.手当・賞与配分の設計'!$O$4=1,ROUNDUP(($J256+$L256)*$U$4*$S$3,-1),ROUNDUP($J256*$U$4*$S$3,-1)))</f>
        <v>924000</v>
      </c>
      <c r="T256" s="186">
        <f>IF($J256="","",IF('5.手当・賞与配分の設計'!$O$4=1,ROUNDUP(($J256+$L256)*$U$4*$T$3,-1),ROUNDUP($J256*$U$4*$T$3,-1)))</f>
        <v>847000</v>
      </c>
      <c r="U256" s="186">
        <f>IF($J256="","",IF('5.手当・賞与配分の設計'!$O$4=1,ROUNDUP(($J256+$L256)*$U$4*$U$3,-1),ROUNDUP($J256*$U$4*$U$3,-1)))</f>
        <v>770000</v>
      </c>
      <c r="V256" s="186">
        <f>IF($J256="","",IF('5.手当・賞与配分の設計'!$O$4=1,ROUNDUP(($J256+$L256)*$U$4*$V$3,-1),ROUNDUP($J256*$U$4*$V$3,-1)))</f>
        <v>693000</v>
      </c>
      <c r="W256" s="203">
        <f>IF($J256="","",IF('5.手当・賞与配分の設計'!$O$4=1,ROUNDUP(($J256+$L256)*$U$4*$W$3,-1),ROUNDUP($J256*$U$4*$W$3,-1)))</f>
        <v>616000</v>
      </c>
      <c r="X256" s="128">
        <f t="shared" si="93"/>
        <v>5605600</v>
      </c>
      <c r="Y256" s="88">
        <f t="shared" si="84"/>
        <v>5528600</v>
      </c>
      <c r="Z256" s="88">
        <f t="shared" si="85"/>
        <v>5451600</v>
      </c>
      <c r="AA256" s="88">
        <f t="shared" si="86"/>
        <v>5374600</v>
      </c>
      <c r="AB256" s="201">
        <f t="shared" si="87"/>
        <v>5297600</v>
      </c>
    </row>
    <row r="257" spans="5:28" ht="18" customHeight="1">
      <c r="E257" s="193" t="str">
        <f t="shared" si="88"/>
        <v>C-2</v>
      </c>
      <c r="F257" s="124">
        <f t="shared" si="79"/>
        <v>17</v>
      </c>
      <c r="G257" s="124">
        <f t="shared" si="80"/>
        <v>17</v>
      </c>
      <c r="H257" s="124" t="str">
        <f t="shared" si="81"/>
        <v>C-2-17</v>
      </c>
      <c r="I257" s="179">
        <v>39</v>
      </c>
      <c r="J257" s="150">
        <f>IF($E257="","",INDEX('3.サラリースケール'!$R$5:$BH$38,MATCH('7.グレード別年俸表の作成'!$E257,'3.サラリースケール'!$R$5:$R$38,0),MATCH('7.グレード別年俸表の作成'!$I257,'3.サラリースケール'!$R$5:$BH$5,0)))</f>
        <v>312400</v>
      </c>
      <c r="K257" s="194">
        <f t="shared" si="82"/>
        <v>4400</v>
      </c>
      <c r="L257" s="195">
        <f>IF($J257="","",VLOOKUP($E257,'6.モデル年俸表の作成'!$C$6:$F$48,4,0))</f>
        <v>0</v>
      </c>
      <c r="M257" s="196">
        <f t="shared" si="89"/>
        <v>0.1</v>
      </c>
      <c r="N257" s="197">
        <f t="shared" si="90"/>
        <v>31240</v>
      </c>
      <c r="O257" s="219">
        <f t="shared" si="83"/>
        <v>13</v>
      </c>
      <c r="P257" s="198">
        <f t="shared" si="91"/>
        <v>343640</v>
      </c>
      <c r="Q257" s="195">
        <f t="shared" si="92"/>
        <v>4123680</v>
      </c>
      <c r="R257" s="187">
        <f>IF($J257="","",IF('5.手当・賞与配分の設計'!$O$4=1,ROUNDUP((J257+$L257)*$R$5,-1),ROUNDUP(J257*$R$5,-1)))</f>
        <v>624800</v>
      </c>
      <c r="S257" s="202">
        <f>IF($J257="","",IF('5.手当・賞与配分の設計'!$O$4=1,ROUNDUP(($J257+$L257)*$U$4*$S$3,-1),ROUNDUP($J257*$U$4*$S$3,-1)))</f>
        <v>937200</v>
      </c>
      <c r="T257" s="186">
        <f>IF($J257="","",IF('5.手当・賞与配分の設計'!$O$4=1,ROUNDUP(($J257+$L257)*$U$4*$T$3,-1),ROUNDUP($J257*$U$4*$T$3,-1)))</f>
        <v>859100</v>
      </c>
      <c r="U257" s="186">
        <f>IF($J257="","",IF('5.手当・賞与配分の設計'!$O$4=1,ROUNDUP(($J257+$L257)*$U$4*$U$3,-1),ROUNDUP($J257*$U$4*$U$3,-1)))</f>
        <v>781000</v>
      </c>
      <c r="V257" s="186">
        <f>IF($J257="","",IF('5.手当・賞与配分の設計'!$O$4=1,ROUNDUP(($J257+$L257)*$U$4*$V$3,-1),ROUNDUP($J257*$U$4*$V$3,-1)))</f>
        <v>702900</v>
      </c>
      <c r="W257" s="203">
        <f>IF($J257="","",IF('5.手当・賞与配分の設計'!$O$4=1,ROUNDUP(($J257+$L257)*$U$4*$W$3,-1),ROUNDUP($J257*$U$4*$W$3,-1)))</f>
        <v>624800</v>
      </c>
      <c r="X257" s="128">
        <f t="shared" si="93"/>
        <v>5685680</v>
      </c>
      <c r="Y257" s="88">
        <f t="shared" si="84"/>
        <v>5607580</v>
      </c>
      <c r="Z257" s="88">
        <f t="shared" si="85"/>
        <v>5529480</v>
      </c>
      <c r="AA257" s="88">
        <f t="shared" si="86"/>
        <v>5451380</v>
      </c>
      <c r="AB257" s="201">
        <f t="shared" si="87"/>
        <v>5373280</v>
      </c>
    </row>
    <row r="258" spans="5:28" ht="18" customHeight="1">
      <c r="E258" s="193" t="str">
        <f t="shared" si="88"/>
        <v>C-2</v>
      </c>
      <c r="F258" s="124">
        <f t="shared" si="79"/>
        <v>18</v>
      </c>
      <c r="G258" s="124">
        <f t="shared" si="80"/>
        <v>18</v>
      </c>
      <c r="H258" s="124" t="str">
        <f t="shared" si="81"/>
        <v>C-2-18</v>
      </c>
      <c r="I258" s="179">
        <v>40</v>
      </c>
      <c r="J258" s="150">
        <f>IF($E258="","",INDEX('3.サラリースケール'!$R$5:$BH$38,MATCH('7.グレード別年俸表の作成'!$E258,'3.サラリースケール'!$R$5:$R$38,0),MATCH('7.グレード別年俸表の作成'!$I258,'3.サラリースケール'!$R$5:$BH$5,0)))</f>
        <v>316800</v>
      </c>
      <c r="K258" s="194">
        <f t="shared" si="82"/>
        <v>4400</v>
      </c>
      <c r="L258" s="195">
        <f>IF($J258="","",VLOOKUP($E258,'6.モデル年俸表の作成'!$C$6:$F$48,4,0))</f>
        <v>0</v>
      </c>
      <c r="M258" s="196">
        <f t="shared" si="89"/>
        <v>0.1</v>
      </c>
      <c r="N258" s="197">
        <f t="shared" si="90"/>
        <v>31680</v>
      </c>
      <c r="O258" s="219">
        <f t="shared" si="83"/>
        <v>13</v>
      </c>
      <c r="P258" s="198">
        <f t="shared" si="91"/>
        <v>348480</v>
      </c>
      <c r="Q258" s="195">
        <f t="shared" si="92"/>
        <v>4181760</v>
      </c>
      <c r="R258" s="187">
        <f>IF($J258="","",IF('5.手当・賞与配分の設計'!$O$4=1,ROUNDUP((J258+$L258)*$R$5,-1),ROUNDUP(J258*$R$5,-1)))</f>
        <v>633600</v>
      </c>
      <c r="S258" s="202">
        <f>IF($J258="","",IF('5.手当・賞与配分の設計'!$O$4=1,ROUNDUP(($J258+$L258)*$U$4*$S$3,-1),ROUNDUP($J258*$U$4*$S$3,-1)))</f>
        <v>950400</v>
      </c>
      <c r="T258" s="186">
        <f>IF($J258="","",IF('5.手当・賞与配分の設計'!$O$4=1,ROUNDUP(($J258+$L258)*$U$4*$T$3,-1),ROUNDUP($J258*$U$4*$T$3,-1)))</f>
        <v>871200</v>
      </c>
      <c r="U258" s="186">
        <f>IF($J258="","",IF('5.手当・賞与配分の設計'!$O$4=1,ROUNDUP(($J258+$L258)*$U$4*$U$3,-1),ROUNDUP($J258*$U$4*$U$3,-1)))</f>
        <v>792000</v>
      </c>
      <c r="V258" s="186">
        <f>IF($J258="","",IF('5.手当・賞与配分の設計'!$O$4=1,ROUNDUP(($J258+$L258)*$U$4*$V$3,-1),ROUNDUP($J258*$U$4*$V$3,-1)))</f>
        <v>712800</v>
      </c>
      <c r="W258" s="203">
        <f>IF($J258="","",IF('5.手当・賞与配分の設計'!$O$4=1,ROUNDUP(($J258+$L258)*$U$4*$W$3,-1),ROUNDUP($J258*$U$4*$W$3,-1)))</f>
        <v>633600</v>
      </c>
      <c r="X258" s="128">
        <f t="shared" si="93"/>
        <v>5765760</v>
      </c>
      <c r="Y258" s="88">
        <f t="shared" si="84"/>
        <v>5686560</v>
      </c>
      <c r="Z258" s="88">
        <f t="shared" si="85"/>
        <v>5607360</v>
      </c>
      <c r="AA258" s="88">
        <f t="shared" si="86"/>
        <v>5528160</v>
      </c>
      <c r="AB258" s="201">
        <f t="shared" si="87"/>
        <v>5448960</v>
      </c>
    </row>
    <row r="259" spans="5:28" ht="18" customHeight="1">
      <c r="E259" s="193" t="str">
        <f t="shared" si="88"/>
        <v>C-2</v>
      </c>
      <c r="F259" s="124">
        <f t="shared" si="79"/>
        <v>19</v>
      </c>
      <c r="G259" s="124">
        <f t="shared" si="80"/>
        <v>19</v>
      </c>
      <c r="H259" s="124" t="str">
        <f t="shared" si="81"/>
        <v>C-2-19</v>
      </c>
      <c r="I259" s="179">
        <v>41</v>
      </c>
      <c r="J259" s="150">
        <f>IF($E259="","",INDEX('3.サラリースケール'!$R$5:$BH$38,MATCH('7.グレード別年俸表の作成'!$E259,'3.サラリースケール'!$R$5:$R$38,0),MATCH('7.グレード別年俸表の作成'!$I259,'3.サラリースケール'!$R$5:$BH$5,0)))</f>
        <v>321200</v>
      </c>
      <c r="K259" s="194">
        <f t="shared" si="82"/>
        <v>4400</v>
      </c>
      <c r="L259" s="195">
        <f>IF($J259="","",VLOOKUP($E259,'6.モデル年俸表の作成'!$C$6:$F$48,4,0))</f>
        <v>0</v>
      </c>
      <c r="M259" s="196">
        <f t="shared" si="89"/>
        <v>0.1</v>
      </c>
      <c r="N259" s="197">
        <f t="shared" si="90"/>
        <v>32120</v>
      </c>
      <c r="O259" s="219">
        <f t="shared" si="83"/>
        <v>13</v>
      </c>
      <c r="P259" s="198">
        <f t="shared" si="91"/>
        <v>353320</v>
      </c>
      <c r="Q259" s="195">
        <f t="shared" si="92"/>
        <v>4239840</v>
      </c>
      <c r="R259" s="187">
        <f>IF($J259="","",IF('5.手当・賞与配分の設計'!$O$4=1,ROUNDUP((J259+$L259)*$R$5,-1),ROUNDUP(J259*$R$5,-1)))</f>
        <v>642400</v>
      </c>
      <c r="S259" s="202">
        <f>IF($J259="","",IF('5.手当・賞与配分の設計'!$O$4=1,ROUNDUP(($J259+$L259)*$U$4*$S$3,-1),ROUNDUP($J259*$U$4*$S$3,-1)))</f>
        <v>963600</v>
      </c>
      <c r="T259" s="186">
        <f>IF($J259="","",IF('5.手当・賞与配分の設計'!$O$4=1,ROUNDUP(($J259+$L259)*$U$4*$T$3,-1),ROUNDUP($J259*$U$4*$T$3,-1)))</f>
        <v>883300</v>
      </c>
      <c r="U259" s="186">
        <f>IF($J259="","",IF('5.手当・賞与配分の設計'!$O$4=1,ROUNDUP(($J259+$L259)*$U$4*$U$3,-1),ROUNDUP($J259*$U$4*$U$3,-1)))</f>
        <v>803000</v>
      </c>
      <c r="V259" s="186">
        <f>IF($J259="","",IF('5.手当・賞与配分の設計'!$O$4=1,ROUNDUP(($J259+$L259)*$U$4*$V$3,-1),ROUNDUP($J259*$U$4*$V$3,-1)))</f>
        <v>722700</v>
      </c>
      <c r="W259" s="203">
        <f>IF($J259="","",IF('5.手当・賞与配分の設計'!$O$4=1,ROUNDUP(($J259+$L259)*$U$4*$W$3,-1),ROUNDUP($J259*$U$4*$W$3,-1)))</f>
        <v>642400</v>
      </c>
      <c r="X259" s="128">
        <f t="shared" si="93"/>
        <v>5845840</v>
      </c>
      <c r="Y259" s="88">
        <f t="shared" si="84"/>
        <v>5765540</v>
      </c>
      <c r="Z259" s="88">
        <f t="shared" si="85"/>
        <v>5685240</v>
      </c>
      <c r="AA259" s="88">
        <f t="shared" si="86"/>
        <v>5604940</v>
      </c>
      <c r="AB259" s="201">
        <f t="shared" si="87"/>
        <v>5524640</v>
      </c>
    </row>
    <row r="260" spans="5:28" ht="18" customHeight="1">
      <c r="E260" s="193" t="str">
        <f t="shared" si="88"/>
        <v>C-2</v>
      </c>
      <c r="F260" s="124">
        <f t="shared" si="79"/>
        <v>20</v>
      </c>
      <c r="G260" s="124">
        <f t="shared" si="80"/>
        <v>20</v>
      </c>
      <c r="H260" s="124" t="str">
        <f t="shared" si="81"/>
        <v>C-2-20</v>
      </c>
      <c r="I260" s="179">
        <v>42</v>
      </c>
      <c r="J260" s="150">
        <f>IF($E260="","",INDEX('3.サラリースケール'!$R$5:$BH$38,MATCH('7.グレード別年俸表の作成'!$E260,'3.サラリースケール'!$R$5:$R$38,0),MATCH('7.グレード別年俸表の作成'!$I260,'3.サラリースケール'!$R$5:$BH$5,0)))</f>
        <v>325600</v>
      </c>
      <c r="K260" s="194">
        <f t="shared" si="82"/>
        <v>4400</v>
      </c>
      <c r="L260" s="195">
        <f>IF($J260="","",VLOOKUP($E260,'6.モデル年俸表の作成'!$C$6:$F$48,4,0))</f>
        <v>0</v>
      </c>
      <c r="M260" s="196">
        <f t="shared" si="89"/>
        <v>0.1</v>
      </c>
      <c r="N260" s="197">
        <f t="shared" si="90"/>
        <v>32560</v>
      </c>
      <c r="O260" s="219">
        <f t="shared" si="83"/>
        <v>13</v>
      </c>
      <c r="P260" s="198">
        <f t="shared" si="91"/>
        <v>358160</v>
      </c>
      <c r="Q260" s="195">
        <f t="shared" si="92"/>
        <v>4297920</v>
      </c>
      <c r="R260" s="187">
        <f>IF($J260="","",IF('5.手当・賞与配分の設計'!$O$4=1,ROUNDUP((J260+$L260)*$R$5,-1),ROUNDUP(J260*$R$5,-1)))</f>
        <v>651200</v>
      </c>
      <c r="S260" s="202">
        <f>IF($J260="","",IF('5.手当・賞与配分の設計'!$O$4=1,ROUNDUP(($J260+$L260)*$U$4*$S$3,-1),ROUNDUP($J260*$U$4*$S$3,-1)))</f>
        <v>976800</v>
      </c>
      <c r="T260" s="186">
        <f>IF($J260="","",IF('5.手当・賞与配分の設計'!$O$4=1,ROUNDUP(($J260+$L260)*$U$4*$T$3,-1),ROUNDUP($J260*$U$4*$T$3,-1)))</f>
        <v>895400</v>
      </c>
      <c r="U260" s="186">
        <f>IF($J260="","",IF('5.手当・賞与配分の設計'!$O$4=1,ROUNDUP(($J260+$L260)*$U$4*$U$3,-1),ROUNDUP($J260*$U$4*$U$3,-1)))</f>
        <v>814000</v>
      </c>
      <c r="V260" s="186">
        <f>IF($J260="","",IF('5.手当・賞与配分の設計'!$O$4=1,ROUNDUP(($J260+$L260)*$U$4*$V$3,-1),ROUNDUP($J260*$U$4*$V$3,-1)))</f>
        <v>732600</v>
      </c>
      <c r="W260" s="203">
        <f>IF($J260="","",IF('5.手当・賞与配分の設計'!$O$4=1,ROUNDUP(($J260+$L260)*$U$4*$W$3,-1),ROUNDUP($J260*$U$4*$W$3,-1)))</f>
        <v>651200</v>
      </c>
      <c r="X260" s="128">
        <f t="shared" si="93"/>
        <v>5925920</v>
      </c>
      <c r="Y260" s="88">
        <f t="shared" si="84"/>
        <v>5844520</v>
      </c>
      <c r="Z260" s="88">
        <f t="shared" si="85"/>
        <v>5763120</v>
      </c>
      <c r="AA260" s="88">
        <f t="shared" si="86"/>
        <v>5681720</v>
      </c>
      <c r="AB260" s="201">
        <f t="shared" si="87"/>
        <v>5600320</v>
      </c>
    </row>
    <row r="261" spans="5:28" ht="18" customHeight="1">
      <c r="E261" s="193" t="str">
        <f t="shared" si="88"/>
        <v>C-2</v>
      </c>
      <c r="F261" s="204">
        <f t="shared" si="79"/>
        <v>21</v>
      </c>
      <c r="G261" s="124">
        <f t="shared" si="80"/>
        <v>21</v>
      </c>
      <c r="H261" s="124" t="str">
        <f t="shared" si="81"/>
        <v>C-2-21</v>
      </c>
      <c r="I261" s="179">
        <v>43</v>
      </c>
      <c r="J261" s="150">
        <f>IF($E261="","",INDEX('3.サラリースケール'!$R$5:$BH$38,MATCH('7.グレード別年俸表の作成'!$E261,'3.サラリースケール'!$R$5:$R$38,0),MATCH('7.グレード別年俸表の作成'!$I261,'3.サラリースケール'!$R$5:$BH$5,0)))</f>
        <v>330000</v>
      </c>
      <c r="K261" s="194">
        <f t="shared" si="82"/>
        <v>4400</v>
      </c>
      <c r="L261" s="195">
        <f>IF($J261="","",VLOOKUP($E261,'6.モデル年俸表の作成'!$C$6:$F$48,4,0))</f>
        <v>0</v>
      </c>
      <c r="M261" s="196">
        <f t="shared" si="89"/>
        <v>0.1</v>
      </c>
      <c r="N261" s="197">
        <f t="shared" si="90"/>
        <v>33000</v>
      </c>
      <c r="O261" s="219">
        <f t="shared" si="83"/>
        <v>13</v>
      </c>
      <c r="P261" s="198">
        <f t="shared" si="91"/>
        <v>363000</v>
      </c>
      <c r="Q261" s="195">
        <f t="shared" si="92"/>
        <v>4356000</v>
      </c>
      <c r="R261" s="187">
        <f>IF($J261="","",IF('5.手当・賞与配分の設計'!$O$4=1,ROUNDUP((J261+$L261)*$R$5,-1),ROUNDUP(J261*$R$5,-1)))</f>
        <v>660000</v>
      </c>
      <c r="S261" s="202">
        <f>IF($J261="","",IF('5.手当・賞与配分の設計'!$O$4=1,ROUNDUP(($J261+$L261)*$U$4*$S$3,-1),ROUNDUP($J261*$U$4*$S$3,-1)))</f>
        <v>990000</v>
      </c>
      <c r="T261" s="186">
        <f>IF($J261="","",IF('5.手当・賞与配分の設計'!$O$4=1,ROUNDUP(($J261+$L261)*$U$4*$T$3,-1),ROUNDUP($J261*$U$4*$T$3,-1)))</f>
        <v>907500</v>
      </c>
      <c r="U261" s="186">
        <f>IF($J261="","",IF('5.手当・賞与配分の設計'!$O$4=1,ROUNDUP(($J261+$L261)*$U$4*$U$3,-1),ROUNDUP($J261*$U$4*$U$3,-1)))</f>
        <v>825000</v>
      </c>
      <c r="V261" s="186">
        <f>IF($J261="","",IF('5.手当・賞与配分の設計'!$O$4=1,ROUNDUP(($J261+$L261)*$U$4*$V$3,-1),ROUNDUP($J261*$U$4*$V$3,-1)))</f>
        <v>742500</v>
      </c>
      <c r="W261" s="203">
        <f>IF($J261="","",IF('5.手当・賞与配分の設計'!$O$4=1,ROUNDUP(($J261+$L261)*$U$4*$W$3,-1),ROUNDUP($J261*$U$4*$W$3,-1)))</f>
        <v>660000</v>
      </c>
      <c r="X261" s="128">
        <f t="shared" si="93"/>
        <v>6006000</v>
      </c>
      <c r="Y261" s="88">
        <f>IF($J261="","",$Q261+$R261+T261)</f>
        <v>5923500</v>
      </c>
      <c r="Z261" s="88">
        <f t="shared" si="85"/>
        <v>5841000</v>
      </c>
      <c r="AA261" s="88">
        <f t="shared" si="86"/>
        <v>5758500</v>
      </c>
      <c r="AB261" s="201">
        <f t="shared" si="87"/>
        <v>5676000</v>
      </c>
    </row>
    <row r="262" spans="5:28" ht="18" customHeight="1">
      <c r="E262" s="193" t="str">
        <f t="shared" si="88"/>
        <v>C-2</v>
      </c>
      <c r="F262" s="204">
        <f t="shared" si="79"/>
        <v>22</v>
      </c>
      <c r="G262" s="124">
        <f t="shared" si="80"/>
        <v>22</v>
      </c>
      <c r="H262" s="124" t="str">
        <f t="shared" si="81"/>
        <v>C-2-22</v>
      </c>
      <c r="I262" s="179">
        <v>44</v>
      </c>
      <c r="J262" s="150">
        <f>IF($E262="","",INDEX('3.サラリースケール'!$R$5:$BH$38,MATCH('7.グレード別年俸表の作成'!$E262,'3.サラリースケール'!$R$5:$R$38,0),MATCH('7.グレード別年俸表の作成'!$I262,'3.サラリースケール'!$R$5:$BH$5,0)))</f>
        <v>332200</v>
      </c>
      <c r="K262" s="194">
        <f t="shared" si="82"/>
        <v>2200</v>
      </c>
      <c r="L262" s="195">
        <f>IF($J262="","",VLOOKUP($E262,'6.モデル年俸表の作成'!$C$6:$F$48,4,0))</f>
        <v>0</v>
      </c>
      <c r="M262" s="196">
        <f t="shared" si="89"/>
        <v>0.1</v>
      </c>
      <c r="N262" s="197">
        <f t="shared" si="90"/>
        <v>33220</v>
      </c>
      <c r="O262" s="219">
        <f t="shared" si="83"/>
        <v>13</v>
      </c>
      <c r="P262" s="198">
        <f t="shared" si="91"/>
        <v>365420</v>
      </c>
      <c r="Q262" s="195">
        <f t="shared" si="92"/>
        <v>4385040</v>
      </c>
      <c r="R262" s="187">
        <f>IF($J262="","",IF('5.手当・賞与配分の設計'!$O$4=1,ROUNDUP((J262+$L262)*$R$5,-1),ROUNDUP(J262*$R$5,-1)))</f>
        <v>664400</v>
      </c>
      <c r="S262" s="202">
        <f>IF($J262="","",IF('5.手当・賞与配分の設計'!$O$4=1,ROUNDUP(($J262+$L262)*$U$4*$S$3,-1),ROUNDUP($J262*$U$4*$S$3,-1)))</f>
        <v>996600</v>
      </c>
      <c r="T262" s="186">
        <f>IF($J262="","",IF('5.手当・賞与配分の設計'!$O$4=1,ROUNDUP(($J262+$L262)*$U$4*$T$3,-1),ROUNDUP($J262*$U$4*$T$3,-1)))</f>
        <v>913550</v>
      </c>
      <c r="U262" s="186">
        <f>IF($J262="","",IF('5.手当・賞与配分の設計'!$O$4=1,ROUNDUP(($J262+$L262)*$U$4*$U$3,-1),ROUNDUP($J262*$U$4*$U$3,-1)))</f>
        <v>830500</v>
      </c>
      <c r="V262" s="186">
        <f>IF($J262="","",IF('5.手当・賞与配分の設計'!$O$4=1,ROUNDUP(($J262+$L262)*$U$4*$V$3,-1),ROUNDUP($J262*$U$4*$V$3,-1)))</f>
        <v>747450</v>
      </c>
      <c r="W262" s="203">
        <f>IF($J262="","",IF('5.手当・賞与配分の設計'!$O$4=1,ROUNDUP(($J262+$L262)*$U$4*$W$3,-1),ROUNDUP($J262*$U$4*$W$3,-1)))</f>
        <v>664400</v>
      </c>
      <c r="X262" s="128">
        <f t="shared" si="93"/>
        <v>6046040</v>
      </c>
      <c r="Y262" s="88">
        <f t="shared" ref="Y262:Y277" si="94">IF($J262="","",$Q262+$R262+T262)</f>
        <v>5962990</v>
      </c>
      <c r="Z262" s="88">
        <f t="shared" si="85"/>
        <v>5879940</v>
      </c>
      <c r="AA262" s="88">
        <f t="shared" si="86"/>
        <v>5796890</v>
      </c>
      <c r="AB262" s="201">
        <f t="shared" si="87"/>
        <v>5713840</v>
      </c>
    </row>
    <row r="263" spans="5:28" ht="18" customHeight="1">
      <c r="E263" s="193" t="str">
        <f t="shared" si="88"/>
        <v>C-2</v>
      </c>
      <c r="F263" s="204">
        <f t="shared" si="79"/>
        <v>23</v>
      </c>
      <c r="G263" s="124">
        <f t="shared" si="80"/>
        <v>23</v>
      </c>
      <c r="H263" s="124" t="str">
        <f t="shared" si="81"/>
        <v>C-2-23</v>
      </c>
      <c r="I263" s="179">
        <v>45</v>
      </c>
      <c r="J263" s="150">
        <f>IF($E263="","",INDEX('3.サラリースケール'!$R$5:$BH$38,MATCH('7.グレード別年俸表の作成'!$E263,'3.サラリースケール'!$R$5:$R$38,0),MATCH('7.グレード別年俸表の作成'!$I263,'3.サラリースケール'!$R$5:$BH$5,0)))</f>
        <v>334400</v>
      </c>
      <c r="K263" s="194">
        <f t="shared" si="82"/>
        <v>2200</v>
      </c>
      <c r="L263" s="195">
        <f>IF($J263="","",VLOOKUP($E263,'6.モデル年俸表の作成'!$C$6:$F$48,4,0))</f>
        <v>0</v>
      </c>
      <c r="M263" s="196">
        <f t="shared" si="89"/>
        <v>0.1</v>
      </c>
      <c r="N263" s="197">
        <f t="shared" si="90"/>
        <v>33440</v>
      </c>
      <c r="O263" s="219">
        <f t="shared" si="83"/>
        <v>13</v>
      </c>
      <c r="P263" s="198">
        <f t="shared" si="91"/>
        <v>367840</v>
      </c>
      <c r="Q263" s="195">
        <f t="shared" si="92"/>
        <v>4414080</v>
      </c>
      <c r="R263" s="187">
        <f>IF($J263="","",IF('5.手当・賞与配分の設計'!$O$4=1,ROUNDUP((J263+$L263)*$R$5,-1),ROUNDUP(J263*$R$5,-1)))</f>
        <v>668800</v>
      </c>
      <c r="S263" s="202">
        <f>IF($J263="","",IF('5.手当・賞与配分の設計'!$O$4=1,ROUNDUP(($J263+$L263)*$U$4*$S$3,-1),ROUNDUP($J263*$U$4*$S$3,-1)))</f>
        <v>1003200</v>
      </c>
      <c r="T263" s="186">
        <f>IF($J263="","",IF('5.手当・賞与配分の設計'!$O$4=1,ROUNDUP(($J263+$L263)*$U$4*$T$3,-1),ROUNDUP($J263*$U$4*$T$3,-1)))</f>
        <v>919600</v>
      </c>
      <c r="U263" s="186">
        <f>IF($J263="","",IF('5.手当・賞与配分の設計'!$O$4=1,ROUNDUP(($J263+$L263)*$U$4*$U$3,-1),ROUNDUP($J263*$U$4*$U$3,-1)))</f>
        <v>836000</v>
      </c>
      <c r="V263" s="186">
        <f>IF($J263="","",IF('5.手当・賞与配分の設計'!$O$4=1,ROUNDUP(($J263+$L263)*$U$4*$V$3,-1),ROUNDUP($J263*$U$4*$V$3,-1)))</f>
        <v>752400</v>
      </c>
      <c r="W263" s="203">
        <f>IF($J263="","",IF('5.手当・賞与配分の設計'!$O$4=1,ROUNDUP(($J263+$L263)*$U$4*$W$3,-1),ROUNDUP($J263*$U$4*$W$3,-1)))</f>
        <v>668800</v>
      </c>
      <c r="X263" s="128">
        <f t="shared" si="93"/>
        <v>6086080</v>
      </c>
      <c r="Y263" s="88">
        <f t="shared" si="94"/>
        <v>6002480</v>
      </c>
      <c r="Z263" s="88">
        <f t="shared" si="85"/>
        <v>5918880</v>
      </c>
      <c r="AA263" s="88">
        <f t="shared" si="86"/>
        <v>5835280</v>
      </c>
      <c r="AB263" s="201">
        <f t="shared" si="87"/>
        <v>5751680</v>
      </c>
    </row>
    <row r="264" spans="5:28" ht="18" customHeight="1">
      <c r="E264" s="193" t="str">
        <f t="shared" si="88"/>
        <v>C-2</v>
      </c>
      <c r="F264" s="204">
        <f t="shared" si="79"/>
        <v>24</v>
      </c>
      <c r="G264" s="124">
        <f t="shared" si="80"/>
        <v>24</v>
      </c>
      <c r="H264" s="124" t="str">
        <f t="shared" si="81"/>
        <v>C-2-24</v>
      </c>
      <c r="I264" s="179">
        <v>46</v>
      </c>
      <c r="J264" s="150">
        <f>IF($E264="","",INDEX('3.サラリースケール'!$R$5:$BH$38,MATCH('7.グレード別年俸表の作成'!$E264,'3.サラリースケール'!$R$5:$R$38,0),MATCH('7.グレード別年俸表の作成'!$I264,'3.サラリースケール'!$R$5:$BH$5,0)))</f>
        <v>336600</v>
      </c>
      <c r="K264" s="194">
        <f t="shared" si="82"/>
        <v>2200</v>
      </c>
      <c r="L264" s="195">
        <f>IF($J264="","",VLOOKUP($E264,'6.モデル年俸表の作成'!$C$6:$F$48,4,0))</f>
        <v>0</v>
      </c>
      <c r="M264" s="196">
        <f t="shared" si="89"/>
        <v>0.1</v>
      </c>
      <c r="N264" s="197">
        <f t="shared" si="90"/>
        <v>33660</v>
      </c>
      <c r="O264" s="219">
        <f t="shared" si="83"/>
        <v>13</v>
      </c>
      <c r="P264" s="198">
        <f t="shared" si="91"/>
        <v>370260</v>
      </c>
      <c r="Q264" s="195">
        <f t="shared" si="92"/>
        <v>4443120</v>
      </c>
      <c r="R264" s="187">
        <f>IF($J264="","",IF('5.手当・賞与配分の設計'!$O$4=1,ROUNDUP((J264+$L264)*$R$5,-1),ROUNDUP(J264*$R$5,-1)))</f>
        <v>673200</v>
      </c>
      <c r="S264" s="202">
        <f>IF($J264="","",IF('5.手当・賞与配分の設計'!$O$4=1,ROUNDUP(($J264+$L264)*$U$4*$S$3,-1),ROUNDUP($J264*$U$4*$S$3,-1)))</f>
        <v>1009800</v>
      </c>
      <c r="T264" s="186">
        <f>IF($J264="","",IF('5.手当・賞与配分の設計'!$O$4=1,ROUNDUP(($J264+$L264)*$U$4*$T$3,-1),ROUNDUP($J264*$U$4*$T$3,-1)))</f>
        <v>925650</v>
      </c>
      <c r="U264" s="186">
        <f>IF($J264="","",IF('5.手当・賞与配分の設計'!$O$4=1,ROUNDUP(($J264+$L264)*$U$4*$U$3,-1),ROUNDUP($J264*$U$4*$U$3,-1)))</f>
        <v>841500</v>
      </c>
      <c r="V264" s="186">
        <f>IF($J264="","",IF('5.手当・賞与配分の設計'!$O$4=1,ROUNDUP(($J264+$L264)*$U$4*$V$3,-1),ROUNDUP($J264*$U$4*$V$3,-1)))</f>
        <v>757350</v>
      </c>
      <c r="W264" s="203">
        <f>IF($J264="","",IF('5.手当・賞与配分の設計'!$O$4=1,ROUNDUP(($J264+$L264)*$U$4*$W$3,-1),ROUNDUP($J264*$U$4*$W$3,-1)))</f>
        <v>673200</v>
      </c>
      <c r="X264" s="128">
        <f t="shared" si="93"/>
        <v>6126120</v>
      </c>
      <c r="Y264" s="88">
        <f t="shared" si="94"/>
        <v>6041970</v>
      </c>
      <c r="Z264" s="88">
        <f t="shared" si="85"/>
        <v>5957820</v>
      </c>
      <c r="AA264" s="88">
        <f t="shared" si="86"/>
        <v>5873670</v>
      </c>
      <c r="AB264" s="201">
        <f t="shared" si="87"/>
        <v>5789520</v>
      </c>
    </row>
    <row r="265" spans="5:28" ht="18" customHeight="1">
      <c r="E265" s="193" t="str">
        <f t="shared" si="88"/>
        <v>C-2</v>
      </c>
      <c r="F265" s="204">
        <f t="shared" si="79"/>
        <v>25</v>
      </c>
      <c r="G265" s="124">
        <f t="shared" si="80"/>
        <v>25</v>
      </c>
      <c r="H265" s="124" t="str">
        <f t="shared" si="81"/>
        <v>C-2-25</v>
      </c>
      <c r="I265" s="179">
        <v>47</v>
      </c>
      <c r="J265" s="150">
        <f>IF($E265="","",INDEX('3.サラリースケール'!$R$5:$BH$38,MATCH('7.グレード別年俸表の作成'!$E265,'3.サラリースケール'!$R$5:$R$38,0),MATCH('7.グレード別年俸表の作成'!$I265,'3.サラリースケール'!$R$5:$BH$5,0)))</f>
        <v>338800</v>
      </c>
      <c r="K265" s="194">
        <f t="shared" si="82"/>
        <v>2200</v>
      </c>
      <c r="L265" s="195">
        <f>IF($J265="","",VLOOKUP($E265,'6.モデル年俸表の作成'!$C$6:$F$48,4,0))</f>
        <v>0</v>
      </c>
      <c r="M265" s="196">
        <f t="shared" si="89"/>
        <v>0.1</v>
      </c>
      <c r="N265" s="197">
        <f t="shared" si="90"/>
        <v>33880</v>
      </c>
      <c r="O265" s="219">
        <f t="shared" si="83"/>
        <v>13</v>
      </c>
      <c r="P265" s="198">
        <f t="shared" si="91"/>
        <v>372680</v>
      </c>
      <c r="Q265" s="195">
        <f t="shared" si="92"/>
        <v>4472160</v>
      </c>
      <c r="R265" s="187">
        <f>IF($J265="","",IF('5.手当・賞与配分の設計'!$O$4=1,ROUNDUP((J265+$L265)*$R$5,-1),ROUNDUP(J265*$R$5,-1)))</f>
        <v>677600</v>
      </c>
      <c r="S265" s="202">
        <f>IF($J265="","",IF('5.手当・賞与配分の設計'!$O$4=1,ROUNDUP(($J265+$L265)*$U$4*$S$3,-1),ROUNDUP($J265*$U$4*$S$3,-1)))</f>
        <v>1016400</v>
      </c>
      <c r="T265" s="186">
        <f>IF($J265="","",IF('5.手当・賞与配分の設計'!$O$4=1,ROUNDUP(($J265+$L265)*$U$4*$T$3,-1),ROUNDUP($J265*$U$4*$T$3,-1)))</f>
        <v>931700</v>
      </c>
      <c r="U265" s="186">
        <f>IF($J265="","",IF('5.手当・賞与配分の設計'!$O$4=1,ROUNDUP(($J265+$L265)*$U$4*$U$3,-1),ROUNDUP($J265*$U$4*$U$3,-1)))</f>
        <v>847000</v>
      </c>
      <c r="V265" s="186">
        <f>IF($J265="","",IF('5.手当・賞与配分の設計'!$O$4=1,ROUNDUP(($J265+$L265)*$U$4*$V$3,-1),ROUNDUP($J265*$U$4*$V$3,-1)))</f>
        <v>762300</v>
      </c>
      <c r="W265" s="203">
        <f>IF($J265="","",IF('5.手当・賞与配分の設計'!$O$4=1,ROUNDUP(($J265+$L265)*$U$4*$W$3,-1),ROUNDUP($J265*$U$4*$W$3,-1)))</f>
        <v>677600</v>
      </c>
      <c r="X265" s="128">
        <f t="shared" si="93"/>
        <v>6166160</v>
      </c>
      <c r="Y265" s="88">
        <f t="shared" si="94"/>
        <v>6081460</v>
      </c>
      <c r="Z265" s="88">
        <f t="shared" si="85"/>
        <v>5996760</v>
      </c>
      <c r="AA265" s="88">
        <f t="shared" si="86"/>
        <v>5912060</v>
      </c>
      <c r="AB265" s="201">
        <f t="shared" si="87"/>
        <v>5827360</v>
      </c>
    </row>
    <row r="266" spans="5:28" ht="18" customHeight="1">
      <c r="E266" s="193" t="str">
        <f t="shared" si="88"/>
        <v>C-2</v>
      </c>
      <c r="F266" s="204">
        <f t="shared" si="79"/>
        <v>26</v>
      </c>
      <c r="G266" s="124">
        <f t="shared" si="80"/>
        <v>26</v>
      </c>
      <c r="H266" s="124" t="str">
        <f t="shared" si="81"/>
        <v>C-2-26</v>
      </c>
      <c r="I266" s="179">
        <v>48</v>
      </c>
      <c r="J266" s="150">
        <f>IF($E266="","",INDEX('3.サラリースケール'!$R$5:$BH$38,MATCH('7.グレード別年俸表の作成'!$E266,'3.サラリースケール'!$R$5:$R$38,0),MATCH('7.グレード別年俸表の作成'!$I266,'3.サラリースケール'!$R$5:$BH$5,0)))</f>
        <v>341000</v>
      </c>
      <c r="K266" s="194">
        <f t="shared" si="82"/>
        <v>2200</v>
      </c>
      <c r="L266" s="195">
        <f>IF($J266="","",VLOOKUP($E266,'6.モデル年俸表の作成'!$C$6:$F$48,4,0))</f>
        <v>0</v>
      </c>
      <c r="M266" s="196">
        <f t="shared" si="89"/>
        <v>0.1</v>
      </c>
      <c r="N266" s="197">
        <f t="shared" si="90"/>
        <v>34100</v>
      </c>
      <c r="O266" s="219">
        <f t="shared" si="83"/>
        <v>13</v>
      </c>
      <c r="P266" s="198">
        <f t="shared" si="91"/>
        <v>375100</v>
      </c>
      <c r="Q266" s="195">
        <f t="shared" si="92"/>
        <v>4501200</v>
      </c>
      <c r="R266" s="187">
        <f>IF($J266="","",IF('5.手当・賞与配分の設計'!$O$4=1,ROUNDUP((J266+$L266)*$R$5,-1),ROUNDUP(J266*$R$5,-1)))</f>
        <v>682000</v>
      </c>
      <c r="S266" s="202">
        <f>IF($J266="","",IF('5.手当・賞与配分の設計'!$O$4=1,ROUNDUP(($J266+$L266)*$U$4*$S$3,-1),ROUNDUP($J266*$U$4*$S$3,-1)))</f>
        <v>1023000</v>
      </c>
      <c r="T266" s="186">
        <f>IF($J266="","",IF('5.手当・賞与配分の設計'!$O$4=1,ROUNDUP(($J266+$L266)*$U$4*$T$3,-1),ROUNDUP($J266*$U$4*$T$3,-1)))</f>
        <v>937750</v>
      </c>
      <c r="U266" s="186">
        <f>IF($J266="","",IF('5.手当・賞与配分の設計'!$O$4=1,ROUNDUP(($J266+$L266)*$U$4*$U$3,-1),ROUNDUP($J266*$U$4*$U$3,-1)))</f>
        <v>852500</v>
      </c>
      <c r="V266" s="186">
        <f>IF($J266="","",IF('5.手当・賞与配分の設計'!$O$4=1,ROUNDUP(($J266+$L266)*$U$4*$V$3,-1),ROUNDUP($J266*$U$4*$V$3,-1)))</f>
        <v>767250</v>
      </c>
      <c r="W266" s="203">
        <f>IF($J266="","",IF('5.手当・賞与配分の設計'!$O$4=1,ROUNDUP(($J266+$L266)*$U$4*$W$3,-1),ROUNDUP($J266*$U$4*$W$3,-1)))</f>
        <v>682000</v>
      </c>
      <c r="X266" s="128">
        <f t="shared" si="93"/>
        <v>6206200</v>
      </c>
      <c r="Y266" s="88">
        <f t="shared" si="94"/>
        <v>6120950</v>
      </c>
      <c r="Z266" s="88">
        <f t="shared" si="85"/>
        <v>6035700</v>
      </c>
      <c r="AA266" s="88">
        <f t="shared" si="86"/>
        <v>5950450</v>
      </c>
      <c r="AB266" s="201">
        <f t="shared" si="87"/>
        <v>5865200</v>
      </c>
    </row>
    <row r="267" spans="5:28" ht="18" customHeight="1">
      <c r="E267" s="193" t="str">
        <f t="shared" si="88"/>
        <v>C-2</v>
      </c>
      <c r="F267" s="204">
        <f t="shared" si="79"/>
        <v>27</v>
      </c>
      <c r="G267" s="124">
        <f t="shared" si="80"/>
        <v>27</v>
      </c>
      <c r="H267" s="124" t="str">
        <f t="shared" si="81"/>
        <v>C-2-27</v>
      </c>
      <c r="I267" s="179">
        <v>49</v>
      </c>
      <c r="J267" s="150">
        <f>IF($E267="","",INDEX('3.サラリースケール'!$R$5:$BH$38,MATCH('7.グレード別年俸表の作成'!$E267,'3.サラリースケール'!$R$5:$R$38,0),MATCH('7.グレード別年俸表の作成'!$I267,'3.サラリースケール'!$R$5:$BH$5,0)))</f>
        <v>343200</v>
      </c>
      <c r="K267" s="194">
        <f t="shared" si="82"/>
        <v>2200</v>
      </c>
      <c r="L267" s="195">
        <f>IF($J267="","",VLOOKUP($E267,'6.モデル年俸表の作成'!$C$6:$F$48,4,0))</f>
        <v>0</v>
      </c>
      <c r="M267" s="196">
        <f t="shared" si="89"/>
        <v>0.1</v>
      </c>
      <c r="N267" s="197">
        <f t="shared" si="90"/>
        <v>34320</v>
      </c>
      <c r="O267" s="219">
        <f t="shared" si="83"/>
        <v>13</v>
      </c>
      <c r="P267" s="198">
        <f t="shared" si="91"/>
        <v>377520</v>
      </c>
      <c r="Q267" s="195">
        <f t="shared" si="92"/>
        <v>4530240</v>
      </c>
      <c r="R267" s="187">
        <f>IF($J267="","",IF('5.手当・賞与配分の設計'!$O$4=1,ROUNDUP((J267+$L267)*$R$5,-1),ROUNDUP(J267*$R$5,-1)))</f>
        <v>686400</v>
      </c>
      <c r="S267" s="202">
        <f>IF($J267="","",IF('5.手当・賞与配分の設計'!$O$4=1,ROUNDUP(($J267+$L267)*$U$4*$S$3,-1),ROUNDUP($J267*$U$4*$S$3,-1)))</f>
        <v>1029600</v>
      </c>
      <c r="T267" s="186">
        <f>IF($J267="","",IF('5.手当・賞与配分の設計'!$O$4=1,ROUNDUP(($J267+$L267)*$U$4*$T$3,-1),ROUNDUP($J267*$U$4*$T$3,-1)))</f>
        <v>943800</v>
      </c>
      <c r="U267" s="186">
        <f>IF($J267="","",IF('5.手当・賞与配分の設計'!$O$4=1,ROUNDUP(($J267+$L267)*$U$4*$U$3,-1),ROUNDUP($J267*$U$4*$U$3,-1)))</f>
        <v>858000</v>
      </c>
      <c r="V267" s="186">
        <f>IF($J267="","",IF('5.手当・賞与配分の設計'!$O$4=1,ROUNDUP(($J267+$L267)*$U$4*$V$3,-1),ROUNDUP($J267*$U$4*$V$3,-1)))</f>
        <v>772200</v>
      </c>
      <c r="W267" s="203">
        <f>IF($J267="","",IF('5.手当・賞与配分の設計'!$O$4=1,ROUNDUP(($J267+$L267)*$U$4*$W$3,-1),ROUNDUP($J267*$U$4*$W$3,-1)))</f>
        <v>686400</v>
      </c>
      <c r="X267" s="128">
        <f t="shared" si="93"/>
        <v>6246240</v>
      </c>
      <c r="Y267" s="88">
        <f t="shared" si="94"/>
        <v>6160440</v>
      </c>
      <c r="Z267" s="88">
        <f t="shared" si="85"/>
        <v>6074640</v>
      </c>
      <c r="AA267" s="88">
        <f t="shared" si="86"/>
        <v>5988840</v>
      </c>
      <c r="AB267" s="201">
        <f t="shared" si="87"/>
        <v>5903040</v>
      </c>
    </row>
    <row r="268" spans="5:28" ht="18" customHeight="1">
      <c r="E268" s="193" t="str">
        <f t="shared" si="88"/>
        <v>C-2</v>
      </c>
      <c r="F268" s="204">
        <f t="shared" si="79"/>
        <v>28</v>
      </c>
      <c r="G268" s="124">
        <f t="shared" si="80"/>
        <v>28</v>
      </c>
      <c r="H268" s="124" t="str">
        <f t="shared" si="81"/>
        <v>C-2-28</v>
      </c>
      <c r="I268" s="179">
        <v>50</v>
      </c>
      <c r="J268" s="150">
        <f>IF($E268="","",INDEX('3.サラリースケール'!$R$5:$BH$38,MATCH('7.グレード別年俸表の作成'!$E268,'3.サラリースケール'!$R$5:$R$38,0),MATCH('7.グレード別年俸表の作成'!$I268,'3.サラリースケール'!$R$5:$BH$5,0)))</f>
        <v>345400</v>
      </c>
      <c r="K268" s="194">
        <f t="shared" si="82"/>
        <v>2200</v>
      </c>
      <c r="L268" s="195">
        <f>IF($J268="","",VLOOKUP($E268,'6.モデル年俸表の作成'!$C$6:$F$48,4,0))</f>
        <v>0</v>
      </c>
      <c r="M268" s="196">
        <f t="shared" si="89"/>
        <v>0.1</v>
      </c>
      <c r="N268" s="197">
        <f t="shared" si="90"/>
        <v>34540</v>
      </c>
      <c r="O268" s="219">
        <f t="shared" si="83"/>
        <v>13</v>
      </c>
      <c r="P268" s="198">
        <f t="shared" si="91"/>
        <v>379940</v>
      </c>
      <c r="Q268" s="195">
        <f t="shared" si="92"/>
        <v>4559280</v>
      </c>
      <c r="R268" s="187">
        <f>IF($J268="","",IF('5.手当・賞与配分の設計'!$O$4=1,ROUNDUP((J268+$L268)*$R$5,-1),ROUNDUP(J268*$R$5,-1)))</f>
        <v>690800</v>
      </c>
      <c r="S268" s="202">
        <f>IF($J268="","",IF('5.手当・賞与配分の設計'!$O$4=1,ROUNDUP(($J268+$L268)*$U$4*$S$3,-1),ROUNDUP($J268*$U$4*$S$3,-1)))</f>
        <v>1036200</v>
      </c>
      <c r="T268" s="186">
        <f>IF($J268="","",IF('5.手当・賞与配分の設計'!$O$4=1,ROUNDUP(($J268+$L268)*$U$4*$T$3,-1),ROUNDUP($J268*$U$4*$T$3,-1)))</f>
        <v>949850</v>
      </c>
      <c r="U268" s="186">
        <f>IF($J268="","",IF('5.手当・賞与配分の設計'!$O$4=1,ROUNDUP(($J268+$L268)*$U$4*$U$3,-1),ROUNDUP($J268*$U$4*$U$3,-1)))</f>
        <v>863500</v>
      </c>
      <c r="V268" s="186">
        <f>IF($J268="","",IF('5.手当・賞与配分の設計'!$O$4=1,ROUNDUP(($J268+$L268)*$U$4*$V$3,-1),ROUNDUP($J268*$U$4*$V$3,-1)))</f>
        <v>777150</v>
      </c>
      <c r="W268" s="203">
        <f>IF($J268="","",IF('5.手当・賞与配分の設計'!$O$4=1,ROUNDUP(($J268+$L268)*$U$4*$W$3,-1),ROUNDUP($J268*$U$4*$W$3,-1)))</f>
        <v>690800</v>
      </c>
      <c r="X268" s="128">
        <f t="shared" si="93"/>
        <v>6286280</v>
      </c>
      <c r="Y268" s="88">
        <f t="shared" si="94"/>
        <v>6199930</v>
      </c>
      <c r="Z268" s="88">
        <f t="shared" si="85"/>
        <v>6113580</v>
      </c>
      <c r="AA268" s="88">
        <f t="shared" si="86"/>
        <v>6027230</v>
      </c>
      <c r="AB268" s="201">
        <f t="shared" si="87"/>
        <v>5940880</v>
      </c>
    </row>
    <row r="269" spans="5:28" ht="18" customHeight="1">
      <c r="E269" s="193" t="str">
        <f t="shared" si="88"/>
        <v>C-2</v>
      </c>
      <c r="F269" s="204">
        <f t="shared" si="79"/>
        <v>28</v>
      </c>
      <c r="G269" s="124">
        <f t="shared" si="80"/>
        <v>28</v>
      </c>
      <c r="H269" s="124" t="str">
        <f t="shared" si="81"/>
        <v/>
      </c>
      <c r="I269" s="179">
        <v>51</v>
      </c>
      <c r="J269" s="150">
        <f>IF($E269="","",INDEX('3.サラリースケール'!$R$5:$BH$38,MATCH('7.グレード別年俸表の作成'!$E269,'3.サラリースケール'!$R$5:$R$38,0),MATCH('7.グレード別年俸表の作成'!$I269,'3.サラリースケール'!$R$5:$BH$5,0)))</f>
        <v>345400</v>
      </c>
      <c r="K269" s="194">
        <f t="shared" si="82"/>
        <v>0</v>
      </c>
      <c r="L269" s="195">
        <f>IF($J269="","",VLOOKUP($E269,'6.モデル年俸表の作成'!$C$6:$F$48,4,0))</f>
        <v>0</v>
      </c>
      <c r="M269" s="196">
        <f t="shared" si="89"/>
        <v>0.1</v>
      </c>
      <c r="N269" s="197">
        <f t="shared" si="90"/>
        <v>34540</v>
      </c>
      <c r="O269" s="219">
        <f t="shared" si="83"/>
        <v>13</v>
      </c>
      <c r="P269" s="198">
        <f t="shared" si="91"/>
        <v>379940</v>
      </c>
      <c r="Q269" s="195">
        <f t="shared" si="92"/>
        <v>4559280</v>
      </c>
      <c r="R269" s="187">
        <f>IF($J269="","",IF('5.手当・賞与配分の設計'!$O$4=1,ROUNDUP((J269+$L269)*$R$5,-1),ROUNDUP(J269*$R$5,-1)))</f>
        <v>690800</v>
      </c>
      <c r="S269" s="202">
        <f>IF($J269="","",IF('5.手当・賞与配分の設計'!$O$4=1,ROUNDUP(($J269+$L269)*$U$4*$S$3,-1),ROUNDUP($J269*$U$4*$S$3,-1)))</f>
        <v>1036200</v>
      </c>
      <c r="T269" s="186">
        <f>IF($J269="","",IF('5.手当・賞与配分の設計'!$O$4=1,ROUNDUP(($J269+$L269)*$U$4*$T$3,-1),ROUNDUP($J269*$U$4*$T$3,-1)))</f>
        <v>949850</v>
      </c>
      <c r="U269" s="186">
        <f>IF($J269="","",IF('5.手当・賞与配分の設計'!$O$4=1,ROUNDUP(($J269+$L269)*$U$4*$U$3,-1),ROUNDUP($J269*$U$4*$U$3,-1)))</f>
        <v>863500</v>
      </c>
      <c r="V269" s="186">
        <f>IF($J269="","",IF('5.手当・賞与配分の設計'!$O$4=1,ROUNDUP(($J269+$L269)*$U$4*$V$3,-1),ROUNDUP($J269*$U$4*$V$3,-1)))</f>
        <v>777150</v>
      </c>
      <c r="W269" s="203">
        <f>IF($J269="","",IF('5.手当・賞与配分の設計'!$O$4=1,ROUNDUP(($J269+$L269)*$U$4*$W$3,-1),ROUNDUP($J269*$U$4*$W$3,-1)))</f>
        <v>690800</v>
      </c>
      <c r="X269" s="128">
        <f t="shared" si="93"/>
        <v>6286280</v>
      </c>
      <c r="Y269" s="88">
        <f t="shared" si="94"/>
        <v>6199930</v>
      </c>
      <c r="Z269" s="88">
        <f t="shared" si="85"/>
        <v>6113580</v>
      </c>
      <c r="AA269" s="88">
        <f t="shared" si="86"/>
        <v>6027230</v>
      </c>
      <c r="AB269" s="201">
        <f t="shared" si="87"/>
        <v>5940880</v>
      </c>
    </row>
    <row r="270" spans="5:28" ht="18" customHeight="1">
      <c r="E270" s="193" t="str">
        <f t="shared" si="88"/>
        <v>C-2</v>
      </c>
      <c r="F270" s="204">
        <f t="shared" si="79"/>
        <v>28</v>
      </c>
      <c r="G270" s="124">
        <f t="shared" si="80"/>
        <v>28</v>
      </c>
      <c r="H270" s="124" t="str">
        <f t="shared" si="81"/>
        <v/>
      </c>
      <c r="I270" s="179">
        <v>52</v>
      </c>
      <c r="J270" s="150">
        <f>IF($E270="","",INDEX('3.サラリースケール'!$R$5:$BH$38,MATCH('7.グレード別年俸表の作成'!$E270,'3.サラリースケール'!$R$5:$R$38,0),MATCH('7.グレード別年俸表の作成'!$I270,'3.サラリースケール'!$R$5:$BH$5,0)))</f>
        <v>345400</v>
      </c>
      <c r="K270" s="194">
        <f t="shared" si="82"/>
        <v>0</v>
      </c>
      <c r="L270" s="195">
        <f>IF($J270="","",VLOOKUP($E270,'6.モデル年俸表の作成'!$C$6:$F$48,4,0))</f>
        <v>0</v>
      </c>
      <c r="M270" s="196">
        <f t="shared" si="89"/>
        <v>0.1</v>
      </c>
      <c r="N270" s="197">
        <f t="shared" si="90"/>
        <v>34540</v>
      </c>
      <c r="O270" s="219">
        <f t="shared" si="83"/>
        <v>13</v>
      </c>
      <c r="P270" s="198">
        <f t="shared" si="91"/>
        <v>379940</v>
      </c>
      <c r="Q270" s="195">
        <f t="shared" si="92"/>
        <v>4559280</v>
      </c>
      <c r="R270" s="187">
        <f>IF($J270="","",IF('5.手当・賞与配分の設計'!$O$4=1,ROUNDUP((J270+$L270)*$R$5,-1),ROUNDUP(J270*$R$5,-1)))</f>
        <v>690800</v>
      </c>
      <c r="S270" s="202">
        <f>IF($J270="","",IF('5.手当・賞与配分の設計'!$O$4=1,ROUNDUP(($J270+$L270)*$U$4*$S$3,-1),ROUNDUP($J270*$U$4*$S$3,-1)))</f>
        <v>1036200</v>
      </c>
      <c r="T270" s="186">
        <f>IF($J270="","",IF('5.手当・賞与配分の設計'!$O$4=1,ROUNDUP(($J270+$L270)*$U$4*$T$3,-1),ROUNDUP($J270*$U$4*$T$3,-1)))</f>
        <v>949850</v>
      </c>
      <c r="U270" s="186">
        <f>IF($J270="","",IF('5.手当・賞与配分の設計'!$O$4=1,ROUNDUP(($J270+$L270)*$U$4*$U$3,-1),ROUNDUP($J270*$U$4*$U$3,-1)))</f>
        <v>863500</v>
      </c>
      <c r="V270" s="186">
        <f>IF($J270="","",IF('5.手当・賞与配分の設計'!$O$4=1,ROUNDUP(($J270+$L270)*$U$4*$V$3,-1),ROUNDUP($J270*$U$4*$V$3,-1)))</f>
        <v>777150</v>
      </c>
      <c r="W270" s="203">
        <f>IF($J270="","",IF('5.手当・賞与配分の設計'!$O$4=1,ROUNDUP(($J270+$L270)*$U$4*$W$3,-1),ROUNDUP($J270*$U$4*$W$3,-1)))</f>
        <v>690800</v>
      </c>
      <c r="X270" s="128">
        <f t="shared" si="93"/>
        <v>6286280</v>
      </c>
      <c r="Y270" s="88">
        <f t="shared" si="94"/>
        <v>6199930</v>
      </c>
      <c r="Z270" s="88">
        <f t="shared" si="85"/>
        <v>6113580</v>
      </c>
      <c r="AA270" s="88">
        <f t="shared" si="86"/>
        <v>6027230</v>
      </c>
      <c r="AB270" s="201">
        <f t="shared" si="87"/>
        <v>5940880</v>
      </c>
    </row>
    <row r="271" spans="5:28" ht="18" customHeight="1">
      <c r="E271" s="193" t="str">
        <f t="shared" si="88"/>
        <v>C-2</v>
      </c>
      <c r="F271" s="204">
        <f t="shared" si="79"/>
        <v>28</v>
      </c>
      <c r="G271" s="124">
        <f t="shared" si="80"/>
        <v>28</v>
      </c>
      <c r="H271" s="124" t="str">
        <f t="shared" si="81"/>
        <v/>
      </c>
      <c r="I271" s="179">
        <v>53</v>
      </c>
      <c r="J271" s="150">
        <f>IF($E271="","",INDEX('3.サラリースケール'!$R$5:$BH$38,MATCH('7.グレード別年俸表の作成'!$E271,'3.サラリースケール'!$R$5:$R$38,0),MATCH('7.グレード別年俸表の作成'!$I271,'3.サラリースケール'!$R$5:$BH$5,0)))</f>
        <v>345400</v>
      </c>
      <c r="K271" s="194">
        <f t="shared" si="82"/>
        <v>0</v>
      </c>
      <c r="L271" s="195">
        <f>IF($J271="","",VLOOKUP($E271,'6.モデル年俸表の作成'!$C$6:$F$48,4,0))</f>
        <v>0</v>
      </c>
      <c r="M271" s="196">
        <f t="shared" si="89"/>
        <v>0.1</v>
      </c>
      <c r="N271" s="197">
        <f t="shared" si="90"/>
        <v>34540</v>
      </c>
      <c r="O271" s="219">
        <f t="shared" si="83"/>
        <v>13</v>
      </c>
      <c r="P271" s="198">
        <f t="shared" si="91"/>
        <v>379940</v>
      </c>
      <c r="Q271" s="195">
        <f t="shared" si="92"/>
        <v>4559280</v>
      </c>
      <c r="R271" s="187">
        <f>IF($J271="","",IF('5.手当・賞与配分の設計'!$O$4=1,ROUNDUP((J271+$L271)*$R$5,-1),ROUNDUP(J271*$R$5,-1)))</f>
        <v>690800</v>
      </c>
      <c r="S271" s="202">
        <f>IF($J271="","",IF('5.手当・賞与配分の設計'!$O$4=1,ROUNDUP(($J271+$L271)*$U$4*$S$3,-1),ROUNDUP($J271*$U$4*$S$3,-1)))</f>
        <v>1036200</v>
      </c>
      <c r="T271" s="186">
        <f>IF($J271="","",IF('5.手当・賞与配分の設計'!$O$4=1,ROUNDUP(($J271+$L271)*$U$4*$T$3,-1),ROUNDUP($J271*$U$4*$T$3,-1)))</f>
        <v>949850</v>
      </c>
      <c r="U271" s="186">
        <f>IF($J271="","",IF('5.手当・賞与配分の設計'!$O$4=1,ROUNDUP(($J271+$L271)*$U$4*$U$3,-1),ROUNDUP($J271*$U$4*$U$3,-1)))</f>
        <v>863500</v>
      </c>
      <c r="V271" s="186">
        <f>IF($J271="","",IF('5.手当・賞与配分の設計'!$O$4=1,ROUNDUP(($J271+$L271)*$U$4*$V$3,-1),ROUNDUP($J271*$U$4*$V$3,-1)))</f>
        <v>777150</v>
      </c>
      <c r="W271" s="203">
        <f>IF($J271="","",IF('5.手当・賞与配分の設計'!$O$4=1,ROUNDUP(($J271+$L271)*$U$4*$W$3,-1),ROUNDUP($J271*$U$4*$W$3,-1)))</f>
        <v>690800</v>
      </c>
      <c r="X271" s="128">
        <f t="shared" si="93"/>
        <v>6286280</v>
      </c>
      <c r="Y271" s="88">
        <f t="shared" si="94"/>
        <v>6199930</v>
      </c>
      <c r="Z271" s="88">
        <f t="shared" si="85"/>
        <v>6113580</v>
      </c>
      <c r="AA271" s="88">
        <f t="shared" si="86"/>
        <v>6027230</v>
      </c>
      <c r="AB271" s="201">
        <f t="shared" si="87"/>
        <v>5940880</v>
      </c>
    </row>
    <row r="272" spans="5:28" ht="18" customHeight="1">
      <c r="E272" s="193" t="str">
        <f t="shared" si="88"/>
        <v>C-2</v>
      </c>
      <c r="F272" s="204">
        <f t="shared" si="79"/>
        <v>28</v>
      </c>
      <c r="G272" s="124">
        <f t="shared" si="80"/>
        <v>28</v>
      </c>
      <c r="H272" s="124" t="str">
        <f t="shared" si="81"/>
        <v/>
      </c>
      <c r="I272" s="179">
        <v>54</v>
      </c>
      <c r="J272" s="150">
        <f>IF($E272="","",INDEX('3.サラリースケール'!$R$5:$BH$38,MATCH('7.グレード別年俸表の作成'!$E272,'3.サラリースケール'!$R$5:$R$38,0),MATCH('7.グレード別年俸表の作成'!$I272,'3.サラリースケール'!$R$5:$BH$5,0)))</f>
        <v>345400</v>
      </c>
      <c r="K272" s="194">
        <f t="shared" si="82"/>
        <v>0</v>
      </c>
      <c r="L272" s="195">
        <f>IF($J272="","",VLOOKUP($E272,'6.モデル年俸表の作成'!$C$6:$F$48,4,0))</f>
        <v>0</v>
      </c>
      <c r="M272" s="196">
        <f t="shared" si="89"/>
        <v>0.1</v>
      </c>
      <c r="N272" s="197">
        <f t="shared" si="90"/>
        <v>34540</v>
      </c>
      <c r="O272" s="219">
        <f t="shared" si="83"/>
        <v>13</v>
      </c>
      <c r="P272" s="198">
        <f t="shared" si="91"/>
        <v>379940</v>
      </c>
      <c r="Q272" s="195">
        <f t="shared" si="92"/>
        <v>4559280</v>
      </c>
      <c r="R272" s="187">
        <f>IF($J272="","",IF('5.手当・賞与配分の設計'!$O$4=1,ROUNDUP((J272+$L272)*$R$5,-1),ROUNDUP(J272*$R$5,-1)))</f>
        <v>690800</v>
      </c>
      <c r="S272" s="202">
        <f>IF($J272="","",IF('5.手当・賞与配分の設計'!$O$4=1,ROUNDUP(($J272+$L272)*$U$4*$S$3,-1),ROUNDUP($J272*$U$4*$S$3,-1)))</f>
        <v>1036200</v>
      </c>
      <c r="T272" s="186">
        <f>IF($J272="","",IF('5.手当・賞与配分の設計'!$O$4=1,ROUNDUP(($J272+$L272)*$U$4*$T$3,-1),ROUNDUP($J272*$U$4*$T$3,-1)))</f>
        <v>949850</v>
      </c>
      <c r="U272" s="186">
        <f>IF($J272="","",IF('5.手当・賞与配分の設計'!$O$4=1,ROUNDUP(($J272+$L272)*$U$4*$U$3,-1),ROUNDUP($J272*$U$4*$U$3,-1)))</f>
        <v>863500</v>
      </c>
      <c r="V272" s="186">
        <f>IF($J272="","",IF('5.手当・賞与配分の設計'!$O$4=1,ROUNDUP(($J272+$L272)*$U$4*$V$3,-1),ROUNDUP($J272*$U$4*$V$3,-1)))</f>
        <v>777150</v>
      </c>
      <c r="W272" s="203">
        <f>IF($J272="","",IF('5.手当・賞与配分の設計'!$O$4=1,ROUNDUP(($J272+$L272)*$U$4*$W$3,-1),ROUNDUP($J272*$U$4*$W$3,-1)))</f>
        <v>690800</v>
      </c>
      <c r="X272" s="128">
        <f t="shared" si="93"/>
        <v>6286280</v>
      </c>
      <c r="Y272" s="88">
        <f t="shared" si="94"/>
        <v>6199930</v>
      </c>
      <c r="Z272" s="88">
        <f t="shared" si="85"/>
        <v>6113580</v>
      </c>
      <c r="AA272" s="88">
        <f t="shared" si="86"/>
        <v>6027230</v>
      </c>
      <c r="AB272" s="201">
        <f t="shared" si="87"/>
        <v>5940880</v>
      </c>
    </row>
    <row r="273" spans="5:28" ht="18" customHeight="1">
      <c r="E273" s="193" t="str">
        <f t="shared" si="88"/>
        <v>C-2</v>
      </c>
      <c r="F273" s="204">
        <f t="shared" si="79"/>
        <v>28</v>
      </c>
      <c r="G273" s="124">
        <f t="shared" si="80"/>
        <v>28</v>
      </c>
      <c r="H273" s="124" t="str">
        <f t="shared" si="81"/>
        <v/>
      </c>
      <c r="I273" s="179">
        <v>55</v>
      </c>
      <c r="J273" s="150">
        <f>IF($E273="","",INDEX('3.サラリースケール'!$R$5:$BH$38,MATCH('7.グレード別年俸表の作成'!$E273,'3.サラリースケール'!$R$5:$R$38,0),MATCH('7.グレード別年俸表の作成'!$I273,'3.サラリースケール'!$R$5:$BH$5,0)))</f>
        <v>345400</v>
      </c>
      <c r="K273" s="194">
        <f t="shared" si="82"/>
        <v>0</v>
      </c>
      <c r="L273" s="195">
        <f>IF($J273="","",VLOOKUP($E273,'6.モデル年俸表の作成'!$C$6:$F$48,4,0))</f>
        <v>0</v>
      </c>
      <c r="M273" s="196">
        <f t="shared" si="89"/>
        <v>0.1</v>
      </c>
      <c r="N273" s="197">
        <f t="shared" si="90"/>
        <v>34540</v>
      </c>
      <c r="O273" s="219">
        <f t="shared" si="83"/>
        <v>13</v>
      </c>
      <c r="P273" s="198">
        <f t="shared" si="91"/>
        <v>379940</v>
      </c>
      <c r="Q273" s="195">
        <f t="shared" si="92"/>
        <v>4559280</v>
      </c>
      <c r="R273" s="187">
        <f>IF($J273="","",IF('5.手当・賞与配分の設計'!$O$4=1,ROUNDUP((J273+$L273)*$R$5,-1),ROUNDUP(J273*$R$5,-1)))</f>
        <v>690800</v>
      </c>
      <c r="S273" s="202">
        <f>IF($J273="","",IF('5.手当・賞与配分の設計'!$O$4=1,ROUNDUP(($J273+$L273)*$U$4*$S$3,-1),ROUNDUP($J273*$U$4*$S$3,-1)))</f>
        <v>1036200</v>
      </c>
      <c r="T273" s="186">
        <f>IF($J273="","",IF('5.手当・賞与配分の設計'!$O$4=1,ROUNDUP(($J273+$L273)*$U$4*$T$3,-1),ROUNDUP($J273*$U$4*$T$3,-1)))</f>
        <v>949850</v>
      </c>
      <c r="U273" s="186">
        <f>IF($J273="","",IF('5.手当・賞与配分の設計'!$O$4=1,ROUNDUP(($J273+$L273)*$U$4*$U$3,-1),ROUNDUP($J273*$U$4*$U$3,-1)))</f>
        <v>863500</v>
      </c>
      <c r="V273" s="186">
        <f>IF($J273="","",IF('5.手当・賞与配分の設計'!$O$4=1,ROUNDUP(($J273+$L273)*$U$4*$V$3,-1),ROUNDUP($J273*$U$4*$V$3,-1)))</f>
        <v>777150</v>
      </c>
      <c r="W273" s="203">
        <f>IF($J273="","",IF('5.手当・賞与配分の設計'!$O$4=1,ROUNDUP(($J273+$L273)*$U$4*$W$3,-1),ROUNDUP($J273*$U$4*$W$3,-1)))</f>
        <v>690800</v>
      </c>
      <c r="X273" s="128">
        <f t="shared" si="93"/>
        <v>6286280</v>
      </c>
      <c r="Y273" s="88">
        <f t="shared" si="94"/>
        <v>6199930</v>
      </c>
      <c r="Z273" s="88">
        <f t="shared" si="85"/>
        <v>6113580</v>
      </c>
      <c r="AA273" s="88">
        <f t="shared" si="86"/>
        <v>6027230</v>
      </c>
      <c r="AB273" s="201">
        <f t="shared" si="87"/>
        <v>5940880</v>
      </c>
    </row>
    <row r="274" spans="5:28" ht="18" customHeight="1">
      <c r="E274" s="193" t="str">
        <f t="shared" si="88"/>
        <v>C-2</v>
      </c>
      <c r="F274" s="204">
        <f t="shared" si="79"/>
        <v>28</v>
      </c>
      <c r="G274" s="124">
        <f t="shared" si="80"/>
        <v>28</v>
      </c>
      <c r="H274" s="124" t="str">
        <f t="shared" si="81"/>
        <v/>
      </c>
      <c r="I274" s="179">
        <v>56</v>
      </c>
      <c r="J274" s="150">
        <f>IF($E274="","",INDEX('3.サラリースケール'!$R$5:$BH$38,MATCH('7.グレード別年俸表の作成'!$E274,'3.サラリースケール'!$R$5:$R$38,0),MATCH('7.グレード別年俸表の作成'!$I274,'3.サラリースケール'!$R$5:$BH$5,0)))</f>
        <v>345400</v>
      </c>
      <c r="K274" s="194">
        <f t="shared" si="82"/>
        <v>0</v>
      </c>
      <c r="L274" s="195">
        <f>IF($J274="","",VLOOKUP($E274,'6.モデル年俸表の作成'!$C$6:$F$48,4,0))</f>
        <v>0</v>
      </c>
      <c r="M274" s="196">
        <f t="shared" si="89"/>
        <v>0.1</v>
      </c>
      <c r="N274" s="197">
        <f t="shared" si="90"/>
        <v>34540</v>
      </c>
      <c r="O274" s="219">
        <f t="shared" si="83"/>
        <v>13</v>
      </c>
      <c r="P274" s="198">
        <f t="shared" si="91"/>
        <v>379940</v>
      </c>
      <c r="Q274" s="195">
        <f t="shared" si="92"/>
        <v>4559280</v>
      </c>
      <c r="R274" s="187">
        <f>IF($J274="","",IF('5.手当・賞与配分の設計'!$O$4=1,ROUNDUP((J274+$L274)*$R$5,-1),ROUNDUP(J274*$R$5,-1)))</f>
        <v>690800</v>
      </c>
      <c r="S274" s="202">
        <f>IF($J274="","",IF('5.手当・賞与配分の設計'!$O$4=1,ROUNDUP(($J274+$L274)*$U$4*$S$3,-1),ROUNDUP($J274*$U$4*$S$3,-1)))</f>
        <v>1036200</v>
      </c>
      <c r="T274" s="186">
        <f>IF($J274="","",IF('5.手当・賞与配分の設計'!$O$4=1,ROUNDUP(($J274+$L274)*$U$4*$T$3,-1),ROUNDUP($J274*$U$4*$T$3,-1)))</f>
        <v>949850</v>
      </c>
      <c r="U274" s="186">
        <f>IF($J274="","",IF('5.手当・賞与配分の設計'!$O$4=1,ROUNDUP(($J274+$L274)*$U$4*$U$3,-1),ROUNDUP($J274*$U$4*$U$3,-1)))</f>
        <v>863500</v>
      </c>
      <c r="V274" s="186">
        <f>IF($J274="","",IF('5.手当・賞与配分の設計'!$O$4=1,ROUNDUP(($J274+$L274)*$U$4*$V$3,-1),ROUNDUP($J274*$U$4*$V$3,-1)))</f>
        <v>777150</v>
      </c>
      <c r="W274" s="203">
        <f>IF($J274="","",IF('5.手当・賞与配分の設計'!$O$4=1,ROUNDUP(($J274+$L274)*$U$4*$W$3,-1),ROUNDUP($J274*$U$4*$W$3,-1)))</f>
        <v>690800</v>
      </c>
      <c r="X274" s="128">
        <f t="shared" si="93"/>
        <v>6286280</v>
      </c>
      <c r="Y274" s="88">
        <f t="shared" si="94"/>
        <v>6199930</v>
      </c>
      <c r="Z274" s="88">
        <f t="shared" si="85"/>
        <v>6113580</v>
      </c>
      <c r="AA274" s="88">
        <f t="shared" si="86"/>
        <v>6027230</v>
      </c>
      <c r="AB274" s="201">
        <f t="shared" si="87"/>
        <v>5940880</v>
      </c>
    </row>
    <row r="275" spans="5:28" ht="18" customHeight="1">
      <c r="E275" s="193" t="str">
        <f t="shared" si="88"/>
        <v>C-2</v>
      </c>
      <c r="F275" s="204">
        <f t="shared" si="79"/>
        <v>28</v>
      </c>
      <c r="G275" s="124">
        <f t="shared" si="80"/>
        <v>28</v>
      </c>
      <c r="H275" s="124" t="str">
        <f t="shared" si="81"/>
        <v/>
      </c>
      <c r="I275" s="179">
        <v>57</v>
      </c>
      <c r="J275" s="150">
        <f>IF($E275="","",INDEX('3.サラリースケール'!$R$5:$BH$38,MATCH('7.グレード別年俸表の作成'!$E275,'3.サラリースケール'!$R$5:$R$38,0),MATCH('7.グレード別年俸表の作成'!$I275,'3.サラリースケール'!$R$5:$BH$5,0)))</f>
        <v>345400</v>
      </c>
      <c r="K275" s="194">
        <f t="shared" si="82"/>
        <v>0</v>
      </c>
      <c r="L275" s="195">
        <f>IF($J275="","",VLOOKUP($E275,'6.モデル年俸表の作成'!$C$6:$F$48,4,0))</f>
        <v>0</v>
      </c>
      <c r="M275" s="196">
        <f t="shared" si="89"/>
        <v>0.1</v>
      </c>
      <c r="N275" s="197">
        <f t="shared" si="90"/>
        <v>34540</v>
      </c>
      <c r="O275" s="219">
        <f t="shared" si="83"/>
        <v>13</v>
      </c>
      <c r="P275" s="198">
        <f t="shared" si="91"/>
        <v>379940</v>
      </c>
      <c r="Q275" s="195">
        <f t="shared" si="92"/>
        <v>4559280</v>
      </c>
      <c r="R275" s="187">
        <f>IF($J275="","",IF('5.手当・賞与配分の設計'!$O$4=1,ROUNDUP((J275+$L275)*$R$5,-1),ROUNDUP(J275*$R$5,-1)))</f>
        <v>690800</v>
      </c>
      <c r="S275" s="202">
        <f>IF($J275="","",IF('5.手当・賞与配分の設計'!$O$4=1,ROUNDUP(($J275+$L275)*$U$4*$S$3,-1),ROUNDUP($J275*$U$4*$S$3,-1)))</f>
        <v>1036200</v>
      </c>
      <c r="T275" s="186">
        <f>IF($J275="","",IF('5.手当・賞与配分の設計'!$O$4=1,ROUNDUP(($J275+$L275)*$U$4*$T$3,-1),ROUNDUP($J275*$U$4*$T$3,-1)))</f>
        <v>949850</v>
      </c>
      <c r="U275" s="186">
        <f>IF($J275="","",IF('5.手当・賞与配分の設計'!$O$4=1,ROUNDUP(($J275+$L275)*$U$4*$U$3,-1),ROUNDUP($J275*$U$4*$U$3,-1)))</f>
        <v>863500</v>
      </c>
      <c r="V275" s="186">
        <f>IF($J275="","",IF('5.手当・賞与配分の設計'!$O$4=1,ROUNDUP(($J275+$L275)*$U$4*$V$3,-1),ROUNDUP($J275*$U$4*$V$3,-1)))</f>
        <v>777150</v>
      </c>
      <c r="W275" s="203">
        <f>IF($J275="","",IF('5.手当・賞与配分の設計'!$O$4=1,ROUNDUP(($J275+$L275)*$U$4*$W$3,-1),ROUNDUP($J275*$U$4*$W$3,-1)))</f>
        <v>690800</v>
      </c>
      <c r="X275" s="128">
        <f t="shared" si="93"/>
        <v>6286280</v>
      </c>
      <c r="Y275" s="88">
        <f t="shared" si="94"/>
        <v>6199930</v>
      </c>
      <c r="Z275" s="88">
        <f t="shared" si="85"/>
        <v>6113580</v>
      </c>
      <c r="AA275" s="88">
        <f t="shared" si="86"/>
        <v>6027230</v>
      </c>
      <c r="AB275" s="201">
        <f t="shared" si="87"/>
        <v>5940880</v>
      </c>
    </row>
    <row r="276" spans="5:28" ht="18" customHeight="1">
      <c r="E276" s="193" t="str">
        <f t="shared" si="88"/>
        <v>C-2</v>
      </c>
      <c r="F276" s="204">
        <f t="shared" si="79"/>
        <v>28</v>
      </c>
      <c r="G276" s="124">
        <f t="shared" si="80"/>
        <v>28</v>
      </c>
      <c r="H276" s="124" t="str">
        <f t="shared" si="81"/>
        <v/>
      </c>
      <c r="I276" s="179">
        <v>58</v>
      </c>
      <c r="J276" s="150">
        <f>IF($E276="","",INDEX('3.サラリースケール'!$R$5:$BH$38,MATCH('7.グレード別年俸表の作成'!$E276,'3.サラリースケール'!$R$5:$R$38,0),MATCH('7.グレード別年俸表の作成'!$I276,'3.サラリースケール'!$R$5:$BH$5,0)))</f>
        <v>345400</v>
      </c>
      <c r="K276" s="194">
        <f t="shared" si="82"/>
        <v>0</v>
      </c>
      <c r="L276" s="195">
        <f>IF($J276="","",VLOOKUP($E276,'6.モデル年俸表の作成'!$C$6:$F$48,4,0))</f>
        <v>0</v>
      </c>
      <c r="M276" s="196">
        <f t="shared" si="89"/>
        <v>0.1</v>
      </c>
      <c r="N276" s="197">
        <f t="shared" si="90"/>
        <v>34540</v>
      </c>
      <c r="O276" s="219">
        <f t="shared" si="83"/>
        <v>13</v>
      </c>
      <c r="P276" s="198">
        <f t="shared" si="91"/>
        <v>379940</v>
      </c>
      <c r="Q276" s="195">
        <f t="shared" si="92"/>
        <v>4559280</v>
      </c>
      <c r="R276" s="187">
        <f>IF($J276="","",IF('5.手当・賞与配分の設計'!$O$4=1,ROUNDUP((J276+$L276)*$R$5,-1),ROUNDUP(J276*$R$5,-1)))</f>
        <v>690800</v>
      </c>
      <c r="S276" s="202">
        <f>IF($J276="","",IF('5.手当・賞与配分の設計'!$O$4=1,ROUNDUP(($J276+$L276)*$U$4*$S$3,-1),ROUNDUP($J276*$U$4*$S$3,-1)))</f>
        <v>1036200</v>
      </c>
      <c r="T276" s="186">
        <f>IF($J276="","",IF('5.手当・賞与配分の設計'!$O$4=1,ROUNDUP(($J276+$L276)*$U$4*$T$3,-1),ROUNDUP($J276*$U$4*$T$3,-1)))</f>
        <v>949850</v>
      </c>
      <c r="U276" s="186">
        <f>IF($J276="","",IF('5.手当・賞与配分の設計'!$O$4=1,ROUNDUP(($J276+$L276)*$U$4*$U$3,-1),ROUNDUP($J276*$U$4*$U$3,-1)))</f>
        <v>863500</v>
      </c>
      <c r="V276" s="186">
        <f>IF($J276="","",IF('5.手当・賞与配分の設計'!$O$4=1,ROUNDUP(($J276+$L276)*$U$4*$V$3,-1),ROUNDUP($J276*$U$4*$V$3,-1)))</f>
        <v>777150</v>
      </c>
      <c r="W276" s="203">
        <f>IF($J276="","",IF('5.手当・賞与配分の設計'!$O$4=1,ROUNDUP(($J276+$L276)*$U$4*$W$3,-1),ROUNDUP($J276*$U$4*$W$3,-1)))</f>
        <v>690800</v>
      </c>
      <c r="X276" s="128">
        <f t="shared" si="93"/>
        <v>6286280</v>
      </c>
      <c r="Y276" s="88">
        <f t="shared" si="94"/>
        <v>6199930</v>
      </c>
      <c r="Z276" s="88">
        <f t="shared" si="85"/>
        <v>6113580</v>
      </c>
      <c r="AA276" s="88">
        <f t="shared" si="86"/>
        <v>6027230</v>
      </c>
      <c r="AB276" s="201">
        <f t="shared" si="87"/>
        <v>5940880</v>
      </c>
    </row>
    <row r="277" spans="5:28" ht="18" customHeight="1" thickBot="1">
      <c r="E277" s="193" t="str">
        <f t="shared" si="88"/>
        <v>C-2</v>
      </c>
      <c r="F277" s="204">
        <f t="shared" si="79"/>
        <v>28</v>
      </c>
      <c r="G277" s="124">
        <f t="shared" si="80"/>
        <v>28</v>
      </c>
      <c r="H277" s="124" t="str">
        <f t="shared" si="81"/>
        <v/>
      </c>
      <c r="I277" s="179">
        <v>59</v>
      </c>
      <c r="J277" s="205">
        <f>IF($E277="","",INDEX('3.サラリースケール'!$R$5:$BH$38,MATCH('7.グレード別年俸表の作成'!$E277,'3.サラリースケール'!$R$5:$R$38,0),MATCH('7.グレード別年俸表の作成'!$I277,'3.サラリースケール'!$R$5:$BH$5,0)))</f>
        <v>345400</v>
      </c>
      <c r="K277" s="206">
        <f t="shared" si="82"/>
        <v>0</v>
      </c>
      <c r="L277" s="207">
        <f>IF($J277="","",VLOOKUP($E277,'6.モデル年俸表の作成'!$C$6:$F$48,4,0))</f>
        <v>0</v>
      </c>
      <c r="M277" s="208">
        <f t="shared" si="89"/>
        <v>0.1</v>
      </c>
      <c r="N277" s="209">
        <f t="shared" si="90"/>
        <v>34540</v>
      </c>
      <c r="O277" s="220">
        <f t="shared" si="83"/>
        <v>13</v>
      </c>
      <c r="P277" s="210">
        <f t="shared" si="91"/>
        <v>379940</v>
      </c>
      <c r="Q277" s="207">
        <f t="shared" si="92"/>
        <v>4559280</v>
      </c>
      <c r="R277" s="211">
        <f>IF($J277="","",IF('5.手当・賞与配分の設計'!$O$4=1,ROUNDUP((J277+$L277)*$R$5,-1),ROUNDUP(J277*$R$5,-1)))</f>
        <v>690800</v>
      </c>
      <c r="S277" s="212">
        <f>IF($J277="","",IF('5.手当・賞与配分の設計'!$O$4=1,ROUNDUP(($J277+$L277)*$U$4*$S$3,-1),ROUNDUP($J277*$U$4*$S$3,-1)))</f>
        <v>1036200</v>
      </c>
      <c r="T277" s="213">
        <f>IF($J277="","",IF('5.手当・賞与配分の設計'!$O$4=1,ROUNDUP(($J277+$L277)*$U$4*$T$3,-1),ROUNDUP($J277*$U$4*$T$3,-1)))</f>
        <v>949850</v>
      </c>
      <c r="U277" s="213">
        <f>IF($J277="","",IF('5.手当・賞与配分の設計'!$O$4=1,ROUNDUP(($J277+$L277)*$U$4*$U$3,-1),ROUNDUP($J277*$U$4*$U$3,-1)))</f>
        <v>863500</v>
      </c>
      <c r="V277" s="213">
        <f>IF($J277="","",IF('5.手当・賞与配分の設計'!$O$4=1,ROUNDUP(($J277+$L277)*$U$4*$V$3,-1),ROUNDUP($J277*$U$4*$V$3,-1)))</f>
        <v>777150</v>
      </c>
      <c r="W277" s="214">
        <f>IF($J277="","",IF('5.手当・賞与配分の設計'!$O$4=1,ROUNDUP(($J277+$L277)*$U$4*$W$3,-1),ROUNDUP($J277*$U$4*$W$3,-1)))</f>
        <v>690800</v>
      </c>
      <c r="X277" s="215">
        <f t="shared" si="93"/>
        <v>6286280</v>
      </c>
      <c r="Y277" s="216">
        <f t="shared" si="94"/>
        <v>6199930</v>
      </c>
      <c r="Z277" s="216">
        <f t="shared" si="85"/>
        <v>6113580</v>
      </c>
      <c r="AA277" s="216">
        <f t="shared" si="86"/>
        <v>6027230</v>
      </c>
      <c r="AB277" s="217">
        <f t="shared" si="87"/>
        <v>5940880</v>
      </c>
    </row>
    <row r="278" spans="5:28" ht="9" customHeight="1">
      <c r="M278" s="99"/>
    </row>
    <row r="279" spans="5:28" ht="20.100000000000001" customHeight="1" thickBot="1">
      <c r="E279" s="102"/>
      <c r="F279" s="102"/>
      <c r="G279" s="102"/>
      <c r="H279" s="102"/>
      <c r="L279" s="102"/>
      <c r="O279" s="98" t="s">
        <v>95</v>
      </c>
      <c r="S279" s="218"/>
      <c r="T279" s="218"/>
    </row>
    <row r="280" spans="5:28" ht="23.1" customHeight="1" thickBot="1">
      <c r="E280" s="161" t="s">
        <v>84</v>
      </c>
      <c r="F280" s="162" t="s">
        <v>29</v>
      </c>
      <c r="G280" s="537" t="s">
        <v>85</v>
      </c>
      <c r="H280" s="537" t="s">
        <v>29</v>
      </c>
      <c r="I280" s="539" t="s">
        <v>92</v>
      </c>
      <c r="J280" s="543" t="s">
        <v>96</v>
      </c>
      <c r="K280" s="535" t="s">
        <v>98</v>
      </c>
      <c r="L280" s="541" t="s">
        <v>94</v>
      </c>
      <c r="M280" s="531" t="s">
        <v>130</v>
      </c>
      <c r="N280" s="532"/>
      <c r="O280" s="163">
        <f>IF($E281="","",'5.手当・賞与配分の設計'!$L$4)</f>
        <v>173</v>
      </c>
      <c r="P280" s="533" t="s">
        <v>89</v>
      </c>
      <c r="Q280" s="535" t="s">
        <v>90</v>
      </c>
      <c r="R280" s="164" t="s">
        <v>91</v>
      </c>
      <c r="S280" s="524" t="s">
        <v>131</v>
      </c>
      <c r="T280" s="525"/>
      <c r="U280" s="526">
        <f>IF($E281="","",'5.手当・賞与配分の設計'!$O$11)</f>
        <v>2.5</v>
      </c>
      <c r="V280" s="527"/>
      <c r="W280" s="165"/>
      <c r="X280" s="528" t="s">
        <v>132</v>
      </c>
      <c r="Y280" s="529"/>
      <c r="Z280" s="529"/>
      <c r="AA280" s="529"/>
      <c r="AB280" s="530"/>
    </row>
    <row r="281" spans="5:28" ht="27.9" customHeight="1" thickBot="1">
      <c r="E281" s="168" t="str">
        <f>IF(C$11="","",$C$11)</f>
        <v>C-3</v>
      </c>
      <c r="F281" s="162">
        <v>0</v>
      </c>
      <c r="G281" s="538"/>
      <c r="H281" s="538"/>
      <c r="I281" s="540"/>
      <c r="J281" s="544"/>
      <c r="K281" s="536"/>
      <c r="L281" s="542"/>
      <c r="M281" s="169">
        <f>IF($E281="","",VLOOKUP($E281,'5.手当・賞与配分の設計'!$C$7:$L$48,8,0))</f>
        <v>0.1</v>
      </c>
      <c r="N281" s="170" t="s">
        <v>87</v>
      </c>
      <c r="O281" s="171" t="s">
        <v>88</v>
      </c>
      <c r="P281" s="534"/>
      <c r="Q281" s="536"/>
      <c r="R281" s="400">
        <f>IF($E281="","",'5.手当・賞与配分の設計'!$N$11)</f>
        <v>2</v>
      </c>
      <c r="S281" s="172" t="str">
        <f>IF('5.手当・賞与配分の設計'!$N$16="","",'5.手当・賞与配分の設計'!$N$16)</f>
        <v>S</v>
      </c>
      <c r="T281" s="173" t="str">
        <f>IF('5.手当・賞与配分の設計'!$N$17="","",'5.手当・賞与配分の設計'!$N$17)</f>
        <v>A</v>
      </c>
      <c r="U281" s="174" t="str">
        <f>IF('5.手当・賞与配分の設計'!$N$18="","",'5.手当・賞与配分の設計'!$N$18)</f>
        <v>B</v>
      </c>
      <c r="V281" s="174" t="str">
        <f>IF('5.手当・賞与配分の設計'!$N$19="","",'5.手当・賞与配分の設計'!$N$19)</f>
        <v>C</v>
      </c>
      <c r="W281" s="175" t="str">
        <f>IF('5.手当・賞与配分の設計'!$N$20="","",'5.手当・賞与配分の設計'!$N$20)</f>
        <v>D</v>
      </c>
      <c r="X281" s="176" t="str">
        <f>IF($E281="","",$E281&amp;"-"&amp;S281)</f>
        <v>C-3-S</v>
      </c>
      <c r="Y281" s="170" t="str">
        <f>IF($E281="","",$E281&amp;"-"&amp;T281)</f>
        <v>C-3-A</v>
      </c>
      <c r="Z281" s="170" t="str">
        <f>IF($E281="","",$E281&amp;"-"&amp;U281)</f>
        <v>C-3-B</v>
      </c>
      <c r="AA281" s="170" t="str">
        <f>IF($E281="","",$E281&amp;"-"&amp;V281)</f>
        <v>C-3-C</v>
      </c>
      <c r="AB281" s="177" t="str">
        <f>IF($E281="","",$E281&amp;"-"&amp;W281)</f>
        <v>C-3-D</v>
      </c>
    </row>
    <row r="282" spans="5:28" ht="18" customHeight="1">
      <c r="E282" s="178" t="str">
        <f>IF($E$281="","",$E$281)</f>
        <v>C-3</v>
      </c>
      <c r="F282" s="124">
        <f t="shared" ref="F282:F323" si="95">IF(J282="",0,IF(AND(J281&lt;J282,J282=J283),F281+1,IF(J282&lt;J283,F281+1,F281)))</f>
        <v>0</v>
      </c>
      <c r="G282" s="124" t="str">
        <f t="shared" ref="G282:G323" si="96">IF(AND(F282=0,J282=""),"",IF(AND(F282=0,J282&gt;0),1,IF(F282=0,"",F282)))</f>
        <v/>
      </c>
      <c r="H282" s="124" t="str">
        <f t="shared" ref="H282:H323" si="97">IF($G282="","",IF(F281&lt;F282,$E282&amp;"-"&amp;$G282,""))</f>
        <v/>
      </c>
      <c r="I282" s="179">
        <v>18</v>
      </c>
      <c r="J282" s="180" t="str">
        <f>IF($E282="","",INDEX('3.サラリースケール'!$R$5:$BH$38,MATCH('7.グレード別年俸表の作成'!$E282,'3.サラリースケール'!$R$5:$R$38,0),MATCH('7.グレード別年俸表の作成'!$I282,'3.サラリースケール'!$R$5:$BH$5,0)))</f>
        <v/>
      </c>
      <c r="K282" s="181" t="str">
        <f t="shared" ref="K282:K323" si="98">IF($F282&lt;=1,"",IF($J281="",0,$J282-$J281))</f>
        <v/>
      </c>
      <c r="L282" s="182" t="str">
        <f>IF($J282="","",VLOOKUP($E282,'6.モデル年俸表の作成'!$C$6:$F$48,4,0))</f>
        <v/>
      </c>
      <c r="M282" s="183" t="str">
        <f>IF($G282="","",$M$281)</f>
        <v/>
      </c>
      <c r="N282" s="184" t="str">
        <f>IF($J282="","",ROUNDUP((J282*$M282),-1))</f>
        <v/>
      </c>
      <c r="O282" s="185" t="str">
        <f t="shared" ref="O282:O323" si="99">IF($J282="","",ROUNDDOWN($N282/($J282/$O$4*1.25),0))</f>
        <v/>
      </c>
      <c r="P282" s="186" t="str">
        <f>IF($J282="","",$J282+$L282+$N282)</f>
        <v/>
      </c>
      <c r="Q282" s="182" t="str">
        <f>IF($J282="","",$P282*12)</f>
        <v/>
      </c>
      <c r="R282" s="187" t="str">
        <f>IF($J282="","",IF('5.手当・賞与配分の設計'!$O$4=1,ROUNDUP((J282+$L282)*$R$5,-1),ROUNDUP(J282*$R$5,-1)))</f>
        <v/>
      </c>
      <c r="S282" s="188" t="str">
        <f>IF($J282="","",IF('5.手当・賞与配分の設計'!$O$4=1,ROUNDUP(($J282+$L282)*$U$4*$S$3,-1),ROUNDUP($J282*$U$4*$S$3,-1)))</f>
        <v/>
      </c>
      <c r="T282" s="189" t="str">
        <f>IF($J282="","",IF('5.手当・賞与配分の設計'!$O$4=1,ROUNDUP(($J282+$L282)*$U$4*$T$3,-1),ROUNDUP($J282*$U$4*$T$3,-1)))</f>
        <v/>
      </c>
      <c r="U282" s="189" t="str">
        <f>IF($J282="","",IF('5.手当・賞与配分の設計'!$O$4=1,ROUNDUP(($J282+$L282)*$U$4*$U$3,-1),ROUNDUP($J282*$U$4*$U$3,-1)))</f>
        <v/>
      </c>
      <c r="V282" s="189" t="str">
        <f>IF($J282="","",IF('5.手当・賞与配分の設計'!$O$4=1,ROUNDUP(($J282+$L282)*$U$4*$V$3,-1),ROUNDUP($J282*$U$4*$V$3,-1)))</f>
        <v/>
      </c>
      <c r="W282" s="190" t="str">
        <f>IF($J282="","",IF('5.手当・賞与配分の設計'!$O$4=1,ROUNDUP(($J282+$L282)*$U$4*$W$3,-1),ROUNDUP($J282*$U$4*$W$3,-1)))</f>
        <v/>
      </c>
      <c r="X282" s="191" t="str">
        <f>IF($J282="","",$Q282+$R282+S282)</f>
        <v/>
      </c>
      <c r="Y282" s="152" t="str">
        <f t="shared" ref="Y282:Y306" si="100">IF($J282="","",$Q282+$R282+T282)</f>
        <v/>
      </c>
      <c r="Z282" s="152" t="str">
        <f t="shared" ref="Z282:Z323" si="101">IF($J282="","",$Q282+$R282+U282)</f>
        <v/>
      </c>
      <c r="AA282" s="152" t="str">
        <f t="shared" ref="AA282:AA323" si="102">IF($J282="","",$Q282+$R282+V282)</f>
        <v/>
      </c>
      <c r="AB282" s="192" t="str">
        <f t="shared" ref="AB282:AB323" si="103">IF($J282="","",$Q282+$R282+W282)</f>
        <v/>
      </c>
    </row>
    <row r="283" spans="5:28" ht="18" customHeight="1">
      <c r="E283" s="193" t="str">
        <f t="shared" ref="E283:E323" si="104">IF($E$281="","",$E$281)</f>
        <v>C-3</v>
      </c>
      <c r="F283" s="124">
        <f t="shared" si="95"/>
        <v>0</v>
      </c>
      <c r="G283" s="124" t="str">
        <f t="shared" si="96"/>
        <v/>
      </c>
      <c r="H283" s="124" t="str">
        <f t="shared" si="97"/>
        <v/>
      </c>
      <c r="I283" s="179">
        <v>19</v>
      </c>
      <c r="J283" s="180" t="str">
        <f>IF($E283="","",INDEX('3.サラリースケール'!$R$5:$BH$38,MATCH('7.グレード別年俸表の作成'!$E283,'3.サラリースケール'!$R$5:$R$38,0),MATCH('7.グレード別年俸表の作成'!$I283,'3.サラリースケール'!$R$5:$BH$5,0)))</f>
        <v/>
      </c>
      <c r="K283" s="194" t="str">
        <f t="shared" si="98"/>
        <v/>
      </c>
      <c r="L283" s="195" t="str">
        <f>IF($J283="","",VLOOKUP($E283,'6.モデル年俸表の作成'!$C$6:$F$48,4,0))</f>
        <v/>
      </c>
      <c r="M283" s="196" t="str">
        <f t="shared" ref="M283:M323" si="105">IF($G283="","",$M$281)</f>
        <v/>
      </c>
      <c r="N283" s="197" t="str">
        <f t="shared" ref="N283:N323" si="106">IF($J283="","",ROUNDUP((J283*$M283),-1))</f>
        <v/>
      </c>
      <c r="O283" s="219" t="str">
        <f t="shared" si="99"/>
        <v/>
      </c>
      <c r="P283" s="198" t="str">
        <f t="shared" ref="P283:P323" si="107">IF($J283="","",$J283+$L283+$N283)</f>
        <v/>
      </c>
      <c r="Q283" s="195" t="str">
        <f t="shared" ref="Q283:Q323" si="108">IF($J283="","",$P283*12)</f>
        <v/>
      </c>
      <c r="R283" s="187" t="str">
        <f>IF($J283="","",IF('5.手当・賞与配分の設計'!$O$4=1,ROUNDUP((J283+$L283)*$R$5,-1),ROUNDUP(J283*$R$5,-1)))</f>
        <v/>
      </c>
      <c r="S283" s="199" t="str">
        <f>IF($J283="","",IF('5.手当・賞与配分の設計'!$O$4=1,ROUNDUP(($J283+$L283)*$U$4*$S$3,-1),ROUNDUP($J283*$U$4*$S$3,-1)))</f>
        <v/>
      </c>
      <c r="T283" s="198" t="str">
        <f>IF($J283="","",IF('5.手当・賞与配分の設計'!$O$4=1,ROUNDUP(($J283+$L283)*$U$4*$T$3,-1),ROUNDUP($J283*$U$4*$T$3,-1)))</f>
        <v/>
      </c>
      <c r="U283" s="198" t="str">
        <f>IF($J283="","",IF('5.手当・賞与配分の設計'!$O$4=1,ROUNDUP(($J283+$L283)*$U$4*$U$3,-1),ROUNDUP($J283*$U$4*$U$3,-1)))</f>
        <v/>
      </c>
      <c r="V283" s="198" t="str">
        <f>IF($J283="","",IF('5.手当・賞与配分の設計'!$O$4=1,ROUNDUP(($J283+$L283)*$U$4*$V$3,-1),ROUNDUP($J283*$U$4*$V$3,-1)))</f>
        <v/>
      </c>
      <c r="W283" s="200" t="str">
        <f>IF($J283="","",IF('5.手当・賞与配分の設計'!$O$4=1,ROUNDUP(($J283+$L283)*$U$4*$W$3,-1),ROUNDUP($J283*$U$4*$W$3,-1)))</f>
        <v/>
      </c>
      <c r="X283" s="128" t="str">
        <f>IF($J283="","",$Q283+$R283+S283)</f>
        <v/>
      </c>
      <c r="Y283" s="88" t="str">
        <f t="shared" si="100"/>
        <v/>
      </c>
      <c r="Z283" s="88" t="str">
        <f t="shared" si="101"/>
        <v/>
      </c>
      <c r="AA283" s="88" t="str">
        <f t="shared" si="102"/>
        <v/>
      </c>
      <c r="AB283" s="201" t="str">
        <f t="shared" si="103"/>
        <v/>
      </c>
    </row>
    <row r="284" spans="5:28" ht="18" customHeight="1">
      <c r="E284" s="193" t="str">
        <f t="shared" si="104"/>
        <v>C-3</v>
      </c>
      <c r="F284" s="124">
        <f t="shared" si="95"/>
        <v>0</v>
      </c>
      <c r="G284" s="124" t="str">
        <f t="shared" si="96"/>
        <v/>
      </c>
      <c r="H284" s="124" t="str">
        <f t="shared" si="97"/>
        <v/>
      </c>
      <c r="I284" s="179">
        <v>20</v>
      </c>
      <c r="J284" s="150" t="str">
        <f>IF($E284="","",INDEX('3.サラリースケール'!$R$5:$BH$38,MATCH('7.グレード別年俸表の作成'!$E284,'3.サラリースケール'!$R$5:$R$38,0),MATCH('7.グレード別年俸表の作成'!$I284,'3.サラリースケール'!$R$5:$BH$5,0)))</f>
        <v/>
      </c>
      <c r="K284" s="194" t="str">
        <f t="shared" si="98"/>
        <v/>
      </c>
      <c r="L284" s="195" t="str">
        <f>IF($J284="","",VLOOKUP($E284,'6.モデル年俸表の作成'!$C$6:$F$48,4,0))</f>
        <v/>
      </c>
      <c r="M284" s="196" t="str">
        <f t="shared" si="105"/>
        <v/>
      </c>
      <c r="N284" s="197" t="str">
        <f t="shared" si="106"/>
        <v/>
      </c>
      <c r="O284" s="219" t="str">
        <f t="shared" si="99"/>
        <v/>
      </c>
      <c r="P284" s="198" t="str">
        <f t="shared" si="107"/>
        <v/>
      </c>
      <c r="Q284" s="195" t="str">
        <f t="shared" si="108"/>
        <v/>
      </c>
      <c r="R284" s="187" t="str">
        <f>IF($J284="","",IF('5.手当・賞与配分の設計'!$O$4=1,ROUNDUP((J284+$L284)*$R$5,-1),ROUNDUP(J284*$R$5,-1)))</f>
        <v/>
      </c>
      <c r="S284" s="199" t="str">
        <f>IF($J284="","",IF('5.手当・賞与配分の設計'!$O$4=1,ROUNDUP(($J284+$L284)*$U$4*$S$3,-1),ROUNDUP($J284*$U$4*$S$3,-1)))</f>
        <v/>
      </c>
      <c r="T284" s="198" t="str">
        <f>IF($J284="","",IF('5.手当・賞与配分の設計'!$O$4=1,ROUNDUP(($J284+$L284)*$U$4*$T$3,-1),ROUNDUP($J284*$U$4*$T$3,-1)))</f>
        <v/>
      </c>
      <c r="U284" s="198" t="str">
        <f>IF($J284="","",IF('5.手当・賞与配分の設計'!$O$4=1,ROUNDUP(($J284+$L284)*$U$4*$U$3,-1),ROUNDUP($J284*$U$4*$U$3,-1)))</f>
        <v/>
      </c>
      <c r="V284" s="198" t="str">
        <f>IF($J284="","",IF('5.手当・賞与配分の設計'!$O$4=1,ROUNDUP(($J284+$L284)*$U$4*$V$3,-1),ROUNDUP($J284*$U$4*$V$3,-1)))</f>
        <v/>
      </c>
      <c r="W284" s="200" t="str">
        <f>IF($J284="","",IF('5.手当・賞与配分の設計'!$O$4=1,ROUNDUP(($J284+$L284)*$U$4*$W$3,-1),ROUNDUP($J284*$U$4*$W$3,-1)))</f>
        <v/>
      </c>
      <c r="X284" s="128" t="str">
        <f>IF($J284="","",$Q284+$R284+S284)</f>
        <v/>
      </c>
      <c r="Y284" s="88" t="str">
        <f t="shared" si="100"/>
        <v/>
      </c>
      <c r="Z284" s="88" t="str">
        <f t="shared" si="101"/>
        <v/>
      </c>
      <c r="AA284" s="88" t="str">
        <f t="shared" si="102"/>
        <v/>
      </c>
      <c r="AB284" s="201" t="str">
        <f t="shared" si="103"/>
        <v/>
      </c>
    </row>
    <row r="285" spans="5:28" ht="18" customHeight="1">
      <c r="E285" s="193" t="str">
        <f t="shared" si="104"/>
        <v>C-3</v>
      </c>
      <c r="F285" s="124">
        <f t="shared" si="95"/>
        <v>0</v>
      </c>
      <c r="G285" s="124" t="str">
        <f t="shared" si="96"/>
        <v/>
      </c>
      <c r="H285" s="124" t="str">
        <f t="shared" si="97"/>
        <v/>
      </c>
      <c r="I285" s="179">
        <v>21</v>
      </c>
      <c r="J285" s="150" t="str">
        <f>IF($E285="","",INDEX('3.サラリースケール'!$R$5:$BH$38,MATCH('7.グレード別年俸表の作成'!$E285,'3.サラリースケール'!$R$5:$R$38,0),MATCH('7.グレード別年俸表の作成'!$I285,'3.サラリースケール'!$R$5:$BH$5,0)))</f>
        <v/>
      </c>
      <c r="K285" s="194" t="str">
        <f t="shared" si="98"/>
        <v/>
      </c>
      <c r="L285" s="195" t="str">
        <f>IF($J285="","",VLOOKUP($E285,'6.モデル年俸表の作成'!$C$6:$F$48,4,0))</f>
        <v/>
      </c>
      <c r="M285" s="196" t="str">
        <f t="shared" si="105"/>
        <v/>
      </c>
      <c r="N285" s="197" t="str">
        <f t="shared" si="106"/>
        <v/>
      </c>
      <c r="O285" s="219" t="str">
        <f t="shared" si="99"/>
        <v/>
      </c>
      <c r="P285" s="198" t="str">
        <f t="shared" si="107"/>
        <v/>
      </c>
      <c r="Q285" s="195" t="str">
        <f t="shared" si="108"/>
        <v/>
      </c>
      <c r="R285" s="187" t="str">
        <f>IF($J285="","",IF('5.手当・賞与配分の設計'!$O$4=1,ROUNDUP((J285+$L285)*$R$5,-1),ROUNDUP(J285*$R$5,-1)))</f>
        <v/>
      </c>
      <c r="S285" s="202" t="str">
        <f>IF($J285="","",IF('5.手当・賞与配分の設計'!$O$4=1,ROUNDUP(($J285+$L285)*$U$4*$S$3,-1),ROUNDUP($J285*$U$4*$S$3,-1)))</f>
        <v/>
      </c>
      <c r="T285" s="186" t="str">
        <f>IF($J285="","",IF('5.手当・賞与配分の設計'!$O$4=1,ROUNDUP(($J285+$L285)*$U$4*$T$3,-1),ROUNDUP($J285*$U$4*$T$3,-1)))</f>
        <v/>
      </c>
      <c r="U285" s="186" t="str">
        <f>IF($J285="","",IF('5.手当・賞与配分の設計'!$O$4=1,ROUNDUP(($J285+$L285)*$U$4*$U$3,-1),ROUNDUP($J285*$U$4*$U$3,-1)))</f>
        <v/>
      </c>
      <c r="V285" s="186" t="str">
        <f>IF($J285="","",IF('5.手当・賞与配分の設計'!$O$4=1,ROUNDUP(($J285+$L285)*$U$4*$V$3,-1),ROUNDUP($J285*$U$4*$V$3,-1)))</f>
        <v/>
      </c>
      <c r="W285" s="203" t="str">
        <f>IF($J285="","",IF('5.手当・賞与配分の設計'!$O$4=1,ROUNDUP(($J285+$L285)*$U$4*$W$3,-1),ROUNDUP($J285*$U$4*$W$3,-1)))</f>
        <v/>
      </c>
      <c r="X285" s="128" t="str">
        <f t="shared" ref="X285:X323" si="109">IF($J285="","",$Q285+$R285+S285)</f>
        <v/>
      </c>
      <c r="Y285" s="88" t="str">
        <f t="shared" si="100"/>
        <v/>
      </c>
      <c r="Z285" s="88" t="str">
        <f t="shared" si="101"/>
        <v/>
      </c>
      <c r="AA285" s="88" t="str">
        <f t="shared" si="102"/>
        <v/>
      </c>
      <c r="AB285" s="201" t="str">
        <f t="shared" si="103"/>
        <v/>
      </c>
    </row>
    <row r="286" spans="5:28" ht="18" customHeight="1">
      <c r="E286" s="193" t="str">
        <f t="shared" si="104"/>
        <v>C-3</v>
      </c>
      <c r="F286" s="124">
        <f t="shared" si="95"/>
        <v>0</v>
      </c>
      <c r="G286" s="124" t="str">
        <f t="shared" si="96"/>
        <v/>
      </c>
      <c r="H286" s="124" t="str">
        <f t="shared" si="97"/>
        <v/>
      </c>
      <c r="I286" s="179">
        <v>22</v>
      </c>
      <c r="J286" s="150" t="str">
        <f>IF($E286="","",INDEX('3.サラリースケール'!$R$5:$BH$38,MATCH('7.グレード別年俸表の作成'!$E286,'3.サラリースケール'!$R$5:$R$38,0),MATCH('7.グレード別年俸表の作成'!$I286,'3.サラリースケール'!$R$5:$BH$5,0)))</f>
        <v/>
      </c>
      <c r="K286" s="194" t="str">
        <f t="shared" si="98"/>
        <v/>
      </c>
      <c r="L286" s="195" t="str">
        <f>IF($J286="","",VLOOKUP($E286,'6.モデル年俸表の作成'!$C$6:$F$48,4,0))</f>
        <v/>
      </c>
      <c r="M286" s="196" t="str">
        <f t="shared" si="105"/>
        <v/>
      </c>
      <c r="N286" s="197" t="str">
        <f t="shared" si="106"/>
        <v/>
      </c>
      <c r="O286" s="219" t="str">
        <f t="shared" si="99"/>
        <v/>
      </c>
      <c r="P286" s="198" t="str">
        <f t="shared" si="107"/>
        <v/>
      </c>
      <c r="Q286" s="195" t="str">
        <f t="shared" si="108"/>
        <v/>
      </c>
      <c r="R286" s="187" t="str">
        <f>IF($J286="","",IF('5.手当・賞与配分の設計'!$O$4=1,ROUNDUP((J286+$L286)*$R$5,-1),ROUNDUP(J286*$R$5,-1)))</f>
        <v/>
      </c>
      <c r="S286" s="202" t="str">
        <f>IF($J286="","",IF('5.手当・賞与配分の設計'!$O$4=1,ROUNDUP(($J286+$L286)*$U$4*$S$3,-1),ROUNDUP($J286*$U$4*$S$3,-1)))</f>
        <v/>
      </c>
      <c r="T286" s="186" t="str">
        <f>IF($J286="","",IF('5.手当・賞与配分の設計'!$O$4=1,ROUNDUP(($J286+$L286)*$U$4*$T$3,-1),ROUNDUP($J286*$U$4*$T$3,-1)))</f>
        <v/>
      </c>
      <c r="U286" s="186" t="str">
        <f>IF($J286="","",IF('5.手当・賞与配分の設計'!$O$4=1,ROUNDUP(($J286+$L286)*$U$4*$U$3,-1),ROUNDUP($J286*$U$4*$U$3,-1)))</f>
        <v/>
      </c>
      <c r="V286" s="186" t="str">
        <f>IF($J286="","",IF('5.手当・賞与配分の設計'!$O$4=1,ROUNDUP(($J286+$L286)*$U$4*$V$3,-1),ROUNDUP($J286*$U$4*$V$3,-1)))</f>
        <v/>
      </c>
      <c r="W286" s="203" t="str">
        <f>IF($J286="","",IF('5.手当・賞与配分の設計'!$O$4=1,ROUNDUP(($J286+$L286)*$U$4*$W$3,-1),ROUNDUP($J286*$U$4*$W$3,-1)))</f>
        <v/>
      </c>
      <c r="X286" s="128" t="str">
        <f t="shared" si="109"/>
        <v/>
      </c>
      <c r="Y286" s="88" t="str">
        <f t="shared" si="100"/>
        <v/>
      </c>
      <c r="Z286" s="88" t="str">
        <f t="shared" si="101"/>
        <v/>
      </c>
      <c r="AA286" s="88" t="str">
        <f t="shared" si="102"/>
        <v/>
      </c>
      <c r="AB286" s="201" t="str">
        <f t="shared" si="103"/>
        <v/>
      </c>
    </row>
    <row r="287" spans="5:28" ht="18" customHeight="1">
      <c r="E287" s="193" t="str">
        <f t="shared" si="104"/>
        <v>C-3</v>
      </c>
      <c r="F287" s="124">
        <f t="shared" si="95"/>
        <v>0</v>
      </c>
      <c r="G287" s="124" t="str">
        <f t="shared" si="96"/>
        <v/>
      </c>
      <c r="H287" s="124" t="str">
        <f t="shared" si="97"/>
        <v/>
      </c>
      <c r="I287" s="179">
        <v>23</v>
      </c>
      <c r="J287" s="150" t="str">
        <f>IF($E287="","",INDEX('3.サラリースケール'!$R$5:$BH$38,MATCH('7.グレード別年俸表の作成'!$E287,'3.サラリースケール'!$R$5:$R$38,0),MATCH('7.グレード別年俸表の作成'!$I287,'3.サラリースケール'!$R$5:$BH$5,0)))</f>
        <v/>
      </c>
      <c r="K287" s="194" t="str">
        <f t="shared" si="98"/>
        <v/>
      </c>
      <c r="L287" s="195" t="str">
        <f>IF($J287="","",VLOOKUP($E287,'6.モデル年俸表の作成'!$C$6:$F$48,4,0))</f>
        <v/>
      </c>
      <c r="M287" s="196" t="str">
        <f t="shared" si="105"/>
        <v/>
      </c>
      <c r="N287" s="197" t="str">
        <f t="shared" si="106"/>
        <v/>
      </c>
      <c r="O287" s="219" t="str">
        <f>IF($J287="","",ROUNDDOWN($N287/($J287/$O$4*1.25),0))</f>
        <v/>
      </c>
      <c r="P287" s="198" t="str">
        <f t="shared" si="107"/>
        <v/>
      </c>
      <c r="Q287" s="195" t="str">
        <f t="shared" si="108"/>
        <v/>
      </c>
      <c r="R287" s="187" t="str">
        <f>IF($J287="","",IF('5.手当・賞与配分の設計'!$O$4=1,ROUNDUP((J287+$L287)*$R$5,-1),ROUNDUP(J287*$R$5,-1)))</f>
        <v/>
      </c>
      <c r="S287" s="202" t="str">
        <f>IF($J287="","",IF('5.手当・賞与配分の設計'!$O$4=1,ROUNDUP(($J287+$L287)*$U$4*$S$3,-1),ROUNDUP($J287*$U$4*$S$3,-1)))</f>
        <v/>
      </c>
      <c r="T287" s="186" t="str">
        <f>IF($J287="","",IF('5.手当・賞与配分の設計'!$O$4=1,ROUNDUP(($J287+$L287)*$U$4*$T$3,-1),ROUNDUP($J287*$U$4*$T$3,-1)))</f>
        <v/>
      </c>
      <c r="U287" s="186" t="str">
        <f>IF($J287="","",IF('5.手当・賞与配分の設計'!$O$4=1,ROUNDUP(($J287+$L287)*$U$4*$U$3,-1),ROUNDUP($J287*$U$4*$U$3,-1)))</f>
        <v/>
      </c>
      <c r="V287" s="186" t="str">
        <f>IF($J287="","",IF('5.手当・賞与配分の設計'!$O$4=1,ROUNDUP(($J287+$L287)*$U$4*$V$3,-1),ROUNDUP($J287*$U$4*$V$3,-1)))</f>
        <v/>
      </c>
      <c r="W287" s="203" t="str">
        <f>IF($J287="","",IF('5.手当・賞与配分の設計'!$O$4=1,ROUNDUP(($J287+$L287)*$U$4*$W$3,-1),ROUNDUP($J287*$U$4*$W$3,-1)))</f>
        <v/>
      </c>
      <c r="X287" s="128" t="str">
        <f t="shared" si="109"/>
        <v/>
      </c>
      <c r="Y287" s="88" t="str">
        <f t="shared" si="100"/>
        <v/>
      </c>
      <c r="Z287" s="88" t="str">
        <f t="shared" si="101"/>
        <v/>
      </c>
      <c r="AA287" s="88" t="str">
        <f t="shared" si="102"/>
        <v/>
      </c>
      <c r="AB287" s="201" t="str">
        <f t="shared" si="103"/>
        <v/>
      </c>
    </row>
    <row r="288" spans="5:28" ht="18" customHeight="1">
      <c r="E288" s="193" t="str">
        <f t="shared" si="104"/>
        <v>C-3</v>
      </c>
      <c r="F288" s="124">
        <f t="shared" si="95"/>
        <v>1</v>
      </c>
      <c r="G288" s="124">
        <f t="shared" si="96"/>
        <v>1</v>
      </c>
      <c r="H288" s="124" t="str">
        <f t="shared" si="97"/>
        <v>C-3-1</v>
      </c>
      <c r="I288" s="179">
        <v>24</v>
      </c>
      <c r="J288" s="150">
        <f>IF($E288="","",INDEX('3.サラリースケール'!$R$5:$BH$38,MATCH('7.グレード別年俸表の作成'!$E288,'3.サラリースケール'!$R$5:$R$38,0),MATCH('7.グレード別年俸表の作成'!$I288,'3.サラリースケール'!$R$5:$BH$5,0)))</f>
        <v>249900</v>
      </c>
      <c r="K288" s="194" t="str">
        <f t="shared" si="98"/>
        <v/>
      </c>
      <c r="L288" s="195">
        <f>IF($J288="","",VLOOKUP($E288,'6.モデル年俸表の作成'!$C$6:$F$48,4,0))</f>
        <v>0</v>
      </c>
      <c r="M288" s="196">
        <f t="shared" si="105"/>
        <v>0.1</v>
      </c>
      <c r="N288" s="197">
        <f t="shared" si="106"/>
        <v>24990</v>
      </c>
      <c r="O288" s="219">
        <f t="shared" si="99"/>
        <v>13</v>
      </c>
      <c r="P288" s="198">
        <f t="shared" si="107"/>
        <v>274890</v>
      </c>
      <c r="Q288" s="195">
        <f t="shared" si="108"/>
        <v>3298680</v>
      </c>
      <c r="R288" s="187">
        <f>IF($J288="","",IF('5.手当・賞与配分の設計'!$O$4=1,ROUNDUP((J288+$L288)*$R$5,-1),ROUNDUP(J288*$R$5,-1)))</f>
        <v>499800</v>
      </c>
      <c r="S288" s="202">
        <f>IF($J288="","",IF('5.手当・賞与配分の設計'!$O$4=1,ROUNDUP(($J288+$L288)*$U$4*$S$3,-1),ROUNDUP($J288*$U$4*$S$3,-1)))</f>
        <v>749700</v>
      </c>
      <c r="T288" s="186">
        <f>IF($J288="","",IF('5.手当・賞与配分の設計'!$O$4=1,ROUNDUP(($J288+$L288)*$U$4*$T$3,-1),ROUNDUP($J288*$U$4*$T$3,-1)))</f>
        <v>687230</v>
      </c>
      <c r="U288" s="186">
        <f>IF($J288="","",IF('5.手当・賞与配分の設計'!$O$4=1,ROUNDUP(($J288+$L288)*$U$4*$U$3,-1),ROUNDUP($J288*$U$4*$U$3,-1)))</f>
        <v>624750</v>
      </c>
      <c r="V288" s="186">
        <f>IF($J288="","",IF('5.手当・賞与配分の設計'!$O$4=1,ROUNDUP(($J288+$L288)*$U$4*$V$3,-1),ROUNDUP($J288*$U$4*$V$3,-1)))</f>
        <v>562280</v>
      </c>
      <c r="W288" s="203">
        <f>IF($J288="","",IF('5.手当・賞与配分の設計'!$O$4=1,ROUNDUP(($J288+$L288)*$U$4*$W$3,-1),ROUNDUP($J288*$U$4*$W$3,-1)))</f>
        <v>499800</v>
      </c>
      <c r="X288" s="128">
        <f t="shared" si="109"/>
        <v>4548180</v>
      </c>
      <c r="Y288" s="88">
        <f t="shared" si="100"/>
        <v>4485710</v>
      </c>
      <c r="Z288" s="88">
        <f t="shared" si="101"/>
        <v>4423230</v>
      </c>
      <c r="AA288" s="88">
        <f t="shared" si="102"/>
        <v>4360760</v>
      </c>
      <c r="AB288" s="201">
        <f t="shared" si="103"/>
        <v>4298280</v>
      </c>
    </row>
    <row r="289" spans="5:28" ht="18" customHeight="1">
      <c r="E289" s="193" t="str">
        <f t="shared" si="104"/>
        <v>C-3</v>
      </c>
      <c r="F289" s="124">
        <f t="shared" si="95"/>
        <v>2</v>
      </c>
      <c r="G289" s="124">
        <f t="shared" si="96"/>
        <v>2</v>
      </c>
      <c r="H289" s="124" t="str">
        <f t="shared" si="97"/>
        <v>C-3-2</v>
      </c>
      <c r="I289" s="179">
        <v>25</v>
      </c>
      <c r="J289" s="150">
        <f>IF($E289="","",INDEX('3.サラリースケール'!$R$5:$BH$38,MATCH('7.グレード別年俸表の作成'!$E289,'3.サラリースケール'!$R$5:$R$38,0),MATCH('7.グレード別年俸表の作成'!$I289,'3.サラリースケール'!$R$5:$BH$5,0)))</f>
        <v>254300</v>
      </c>
      <c r="K289" s="194">
        <f t="shared" si="98"/>
        <v>4400</v>
      </c>
      <c r="L289" s="195">
        <f>IF($J289="","",VLOOKUP($E289,'6.モデル年俸表の作成'!$C$6:$F$48,4,0))</f>
        <v>0</v>
      </c>
      <c r="M289" s="196">
        <f t="shared" si="105"/>
        <v>0.1</v>
      </c>
      <c r="N289" s="197">
        <f t="shared" si="106"/>
        <v>25430</v>
      </c>
      <c r="O289" s="219">
        <f t="shared" si="99"/>
        <v>13</v>
      </c>
      <c r="P289" s="198">
        <f t="shared" si="107"/>
        <v>279730</v>
      </c>
      <c r="Q289" s="195">
        <f t="shared" si="108"/>
        <v>3356760</v>
      </c>
      <c r="R289" s="187">
        <f>IF($J289="","",IF('5.手当・賞与配分の設計'!$O$4=1,ROUNDUP((J289+$L289)*$R$5,-1),ROUNDUP(J289*$R$5,-1)))</f>
        <v>508600</v>
      </c>
      <c r="S289" s="202">
        <f>IF($J289="","",IF('5.手当・賞与配分の設計'!$O$4=1,ROUNDUP(($J289+$L289)*$U$4*$S$3,-1),ROUNDUP($J289*$U$4*$S$3,-1)))</f>
        <v>762900</v>
      </c>
      <c r="T289" s="186">
        <f>IF($J289="","",IF('5.手当・賞与配分の設計'!$O$4=1,ROUNDUP(($J289+$L289)*$U$4*$T$3,-1),ROUNDUP($J289*$U$4*$T$3,-1)))</f>
        <v>699330</v>
      </c>
      <c r="U289" s="186">
        <f>IF($J289="","",IF('5.手当・賞与配分の設計'!$O$4=1,ROUNDUP(($J289+$L289)*$U$4*$U$3,-1),ROUNDUP($J289*$U$4*$U$3,-1)))</f>
        <v>635750</v>
      </c>
      <c r="V289" s="186">
        <f>IF($J289="","",IF('5.手当・賞与配分の設計'!$O$4=1,ROUNDUP(($J289+$L289)*$U$4*$V$3,-1),ROUNDUP($J289*$U$4*$V$3,-1)))</f>
        <v>572180</v>
      </c>
      <c r="W289" s="203">
        <f>IF($J289="","",IF('5.手当・賞与配分の設計'!$O$4=1,ROUNDUP(($J289+$L289)*$U$4*$W$3,-1),ROUNDUP($J289*$U$4*$W$3,-1)))</f>
        <v>508600</v>
      </c>
      <c r="X289" s="128">
        <f t="shared" si="109"/>
        <v>4628260</v>
      </c>
      <c r="Y289" s="88">
        <f t="shared" si="100"/>
        <v>4564690</v>
      </c>
      <c r="Z289" s="88">
        <f t="shared" si="101"/>
        <v>4501110</v>
      </c>
      <c r="AA289" s="88">
        <f t="shared" si="102"/>
        <v>4437540</v>
      </c>
      <c r="AB289" s="201">
        <f t="shared" si="103"/>
        <v>4373960</v>
      </c>
    </row>
    <row r="290" spans="5:28" ht="18" customHeight="1">
      <c r="E290" s="193" t="str">
        <f t="shared" si="104"/>
        <v>C-3</v>
      </c>
      <c r="F290" s="124">
        <f t="shared" si="95"/>
        <v>3</v>
      </c>
      <c r="G290" s="124">
        <f t="shared" si="96"/>
        <v>3</v>
      </c>
      <c r="H290" s="124" t="str">
        <f t="shared" si="97"/>
        <v>C-3-3</v>
      </c>
      <c r="I290" s="179">
        <v>26</v>
      </c>
      <c r="J290" s="150">
        <f>IF($E290="","",INDEX('3.サラリースケール'!$R$5:$BH$38,MATCH('7.グレード別年俸表の作成'!$E290,'3.サラリースケール'!$R$5:$R$38,0),MATCH('7.グレード別年俸表の作成'!$I290,'3.サラリースケール'!$R$5:$BH$5,0)))</f>
        <v>258700</v>
      </c>
      <c r="K290" s="194">
        <f t="shared" si="98"/>
        <v>4400</v>
      </c>
      <c r="L290" s="195">
        <f>IF($J290="","",VLOOKUP($E290,'6.モデル年俸表の作成'!$C$6:$F$48,4,0))</f>
        <v>0</v>
      </c>
      <c r="M290" s="196">
        <f t="shared" si="105"/>
        <v>0.1</v>
      </c>
      <c r="N290" s="197">
        <f t="shared" si="106"/>
        <v>25870</v>
      </c>
      <c r="O290" s="219">
        <f t="shared" si="99"/>
        <v>13</v>
      </c>
      <c r="P290" s="198">
        <f t="shared" si="107"/>
        <v>284570</v>
      </c>
      <c r="Q290" s="195">
        <f t="shared" si="108"/>
        <v>3414840</v>
      </c>
      <c r="R290" s="187">
        <f>IF($J290="","",IF('5.手当・賞与配分の設計'!$O$4=1,ROUNDUP((J290+$L290)*$R$5,-1),ROUNDUP(J290*$R$5,-1)))</f>
        <v>517400</v>
      </c>
      <c r="S290" s="202">
        <f>IF($J290="","",IF('5.手当・賞与配分の設計'!$O$4=1,ROUNDUP(($J290+$L290)*$U$4*$S$3,-1),ROUNDUP($J290*$U$4*$S$3,-1)))</f>
        <v>776100</v>
      </c>
      <c r="T290" s="186">
        <f>IF($J290="","",IF('5.手当・賞与配分の設計'!$O$4=1,ROUNDUP(($J290+$L290)*$U$4*$T$3,-1),ROUNDUP($J290*$U$4*$T$3,-1)))</f>
        <v>711430</v>
      </c>
      <c r="U290" s="186">
        <f>IF($J290="","",IF('5.手当・賞与配分の設計'!$O$4=1,ROUNDUP(($J290+$L290)*$U$4*$U$3,-1),ROUNDUP($J290*$U$4*$U$3,-1)))</f>
        <v>646750</v>
      </c>
      <c r="V290" s="186">
        <f>IF($J290="","",IF('5.手当・賞与配分の設計'!$O$4=1,ROUNDUP(($J290+$L290)*$U$4*$V$3,-1),ROUNDUP($J290*$U$4*$V$3,-1)))</f>
        <v>582080</v>
      </c>
      <c r="W290" s="203">
        <f>IF($J290="","",IF('5.手当・賞与配分の設計'!$O$4=1,ROUNDUP(($J290+$L290)*$U$4*$W$3,-1),ROUNDUP($J290*$U$4*$W$3,-1)))</f>
        <v>517400</v>
      </c>
      <c r="X290" s="128">
        <f t="shared" si="109"/>
        <v>4708340</v>
      </c>
      <c r="Y290" s="88">
        <f t="shared" si="100"/>
        <v>4643670</v>
      </c>
      <c r="Z290" s="88">
        <f t="shared" si="101"/>
        <v>4578990</v>
      </c>
      <c r="AA290" s="88">
        <f t="shared" si="102"/>
        <v>4514320</v>
      </c>
      <c r="AB290" s="201">
        <f t="shared" si="103"/>
        <v>4449640</v>
      </c>
    </row>
    <row r="291" spans="5:28" ht="18" customHeight="1">
      <c r="E291" s="193" t="str">
        <f t="shared" si="104"/>
        <v>C-3</v>
      </c>
      <c r="F291" s="124">
        <f t="shared" si="95"/>
        <v>4</v>
      </c>
      <c r="G291" s="124">
        <f t="shared" si="96"/>
        <v>4</v>
      </c>
      <c r="H291" s="124" t="str">
        <f t="shared" si="97"/>
        <v>C-3-4</v>
      </c>
      <c r="I291" s="179">
        <v>27</v>
      </c>
      <c r="J291" s="150">
        <f>IF($E291="","",INDEX('3.サラリースケール'!$R$5:$BH$38,MATCH('7.グレード別年俸表の作成'!$E291,'3.サラリースケール'!$R$5:$R$38,0),MATCH('7.グレード別年俸表の作成'!$I291,'3.サラリースケール'!$R$5:$BH$5,0)))</f>
        <v>263100</v>
      </c>
      <c r="K291" s="194">
        <f t="shared" si="98"/>
        <v>4400</v>
      </c>
      <c r="L291" s="195">
        <f>IF($J291="","",VLOOKUP($E291,'6.モデル年俸表の作成'!$C$6:$F$48,4,0))</f>
        <v>0</v>
      </c>
      <c r="M291" s="196">
        <f t="shared" si="105"/>
        <v>0.1</v>
      </c>
      <c r="N291" s="197">
        <f t="shared" si="106"/>
        <v>26310</v>
      </c>
      <c r="O291" s="219">
        <f t="shared" si="99"/>
        <v>13</v>
      </c>
      <c r="P291" s="198">
        <f t="shared" si="107"/>
        <v>289410</v>
      </c>
      <c r="Q291" s="195">
        <f t="shared" si="108"/>
        <v>3472920</v>
      </c>
      <c r="R291" s="187">
        <f>IF($J291="","",IF('5.手当・賞与配分の設計'!$O$4=1,ROUNDUP((J291+$L291)*$R$5,-1),ROUNDUP(J291*$R$5,-1)))</f>
        <v>526200</v>
      </c>
      <c r="S291" s="202">
        <f>IF($J291="","",IF('5.手当・賞与配分の設計'!$O$4=1,ROUNDUP(($J291+$L291)*$U$4*$S$3,-1),ROUNDUP($J291*$U$4*$S$3,-1)))</f>
        <v>789300</v>
      </c>
      <c r="T291" s="186">
        <f>IF($J291="","",IF('5.手当・賞与配分の設計'!$O$4=1,ROUNDUP(($J291+$L291)*$U$4*$T$3,-1),ROUNDUP($J291*$U$4*$T$3,-1)))</f>
        <v>723530</v>
      </c>
      <c r="U291" s="186">
        <f>IF($J291="","",IF('5.手当・賞与配分の設計'!$O$4=1,ROUNDUP(($J291+$L291)*$U$4*$U$3,-1),ROUNDUP($J291*$U$4*$U$3,-1)))</f>
        <v>657750</v>
      </c>
      <c r="V291" s="186">
        <f>IF($J291="","",IF('5.手当・賞与配分の設計'!$O$4=1,ROUNDUP(($J291+$L291)*$U$4*$V$3,-1),ROUNDUP($J291*$U$4*$V$3,-1)))</f>
        <v>591980</v>
      </c>
      <c r="W291" s="203">
        <f>IF($J291="","",IF('5.手当・賞与配分の設計'!$O$4=1,ROUNDUP(($J291+$L291)*$U$4*$W$3,-1),ROUNDUP($J291*$U$4*$W$3,-1)))</f>
        <v>526200</v>
      </c>
      <c r="X291" s="128">
        <f t="shared" si="109"/>
        <v>4788420</v>
      </c>
      <c r="Y291" s="88">
        <f t="shared" si="100"/>
        <v>4722650</v>
      </c>
      <c r="Z291" s="88">
        <f t="shared" si="101"/>
        <v>4656870</v>
      </c>
      <c r="AA291" s="88">
        <f t="shared" si="102"/>
        <v>4591100</v>
      </c>
      <c r="AB291" s="201">
        <f t="shared" si="103"/>
        <v>4525320</v>
      </c>
    </row>
    <row r="292" spans="5:28" ht="18" customHeight="1">
      <c r="E292" s="193" t="str">
        <f t="shared" si="104"/>
        <v>C-3</v>
      </c>
      <c r="F292" s="124">
        <f t="shared" si="95"/>
        <v>5</v>
      </c>
      <c r="G292" s="124">
        <f t="shared" si="96"/>
        <v>5</v>
      </c>
      <c r="H292" s="124" t="str">
        <f t="shared" si="97"/>
        <v>C-3-5</v>
      </c>
      <c r="I292" s="179">
        <v>28</v>
      </c>
      <c r="J292" s="150">
        <f>IF($E292="","",INDEX('3.サラリースケール'!$R$5:$BH$38,MATCH('7.グレード別年俸表の作成'!$E292,'3.サラリースケール'!$R$5:$R$38,0),MATCH('7.グレード別年俸表の作成'!$I292,'3.サラリースケール'!$R$5:$BH$5,0)))</f>
        <v>267500</v>
      </c>
      <c r="K292" s="194">
        <f t="shared" si="98"/>
        <v>4400</v>
      </c>
      <c r="L292" s="195">
        <f>IF($J292="","",VLOOKUP($E292,'6.モデル年俸表の作成'!$C$6:$F$48,4,0))</f>
        <v>0</v>
      </c>
      <c r="M292" s="196">
        <f t="shared" si="105"/>
        <v>0.1</v>
      </c>
      <c r="N292" s="197">
        <f t="shared" si="106"/>
        <v>26750</v>
      </c>
      <c r="O292" s="219">
        <f t="shared" si="99"/>
        <v>13</v>
      </c>
      <c r="P292" s="198">
        <f t="shared" si="107"/>
        <v>294250</v>
      </c>
      <c r="Q292" s="195">
        <f t="shared" si="108"/>
        <v>3531000</v>
      </c>
      <c r="R292" s="187">
        <f>IF($J292="","",IF('5.手当・賞与配分の設計'!$O$4=1,ROUNDUP((J292+$L292)*$R$5,-1),ROUNDUP(J292*$R$5,-1)))</f>
        <v>535000</v>
      </c>
      <c r="S292" s="202">
        <f>IF($J292="","",IF('5.手当・賞与配分の設計'!$O$4=1,ROUNDUP(($J292+$L292)*$U$4*$S$3,-1),ROUNDUP($J292*$U$4*$S$3,-1)))</f>
        <v>802500</v>
      </c>
      <c r="T292" s="186">
        <f>IF($J292="","",IF('5.手当・賞与配分の設計'!$O$4=1,ROUNDUP(($J292+$L292)*$U$4*$T$3,-1),ROUNDUP($J292*$U$4*$T$3,-1)))</f>
        <v>735630</v>
      </c>
      <c r="U292" s="186">
        <f>IF($J292="","",IF('5.手当・賞与配分の設計'!$O$4=1,ROUNDUP(($J292+$L292)*$U$4*$U$3,-1),ROUNDUP($J292*$U$4*$U$3,-1)))</f>
        <v>668750</v>
      </c>
      <c r="V292" s="186">
        <f>IF($J292="","",IF('5.手当・賞与配分の設計'!$O$4=1,ROUNDUP(($J292+$L292)*$U$4*$V$3,-1),ROUNDUP($J292*$U$4*$V$3,-1)))</f>
        <v>601880</v>
      </c>
      <c r="W292" s="203">
        <f>IF($J292="","",IF('5.手当・賞与配分の設計'!$O$4=1,ROUNDUP(($J292+$L292)*$U$4*$W$3,-1),ROUNDUP($J292*$U$4*$W$3,-1)))</f>
        <v>535000</v>
      </c>
      <c r="X292" s="128">
        <f t="shared" si="109"/>
        <v>4868500</v>
      </c>
      <c r="Y292" s="88">
        <f t="shared" si="100"/>
        <v>4801630</v>
      </c>
      <c r="Z292" s="88">
        <f t="shared" si="101"/>
        <v>4734750</v>
      </c>
      <c r="AA292" s="88">
        <f t="shared" si="102"/>
        <v>4667880</v>
      </c>
      <c r="AB292" s="201">
        <f t="shared" si="103"/>
        <v>4601000</v>
      </c>
    </row>
    <row r="293" spans="5:28" ht="18" customHeight="1">
      <c r="E293" s="193" t="str">
        <f t="shared" si="104"/>
        <v>C-3</v>
      </c>
      <c r="F293" s="124">
        <f t="shared" si="95"/>
        <v>6</v>
      </c>
      <c r="G293" s="124">
        <f t="shared" si="96"/>
        <v>6</v>
      </c>
      <c r="H293" s="124" t="str">
        <f t="shared" si="97"/>
        <v>C-3-6</v>
      </c>
      <c r="I293" s="179">
        <v>29</v>
      </c>
      <c r="J293" s="150">
        <f>IF($E293="","",INDEX('3.サラリースケール'!$R$5:$BH$38,MATCH('7.グレード別年俸表の作成'!$E293,'3.サラリースケール'!$R$5:$R$38,0),MATCH('7.グレード別年俸表の作成'!$I293,'3.サラリースケール'!$R$5:$BH$5,0)))</f>
        <v>271900</v>
      </c>
      <c r="K293" s="194">
        <f t="shared" si="98"/>
        <v>4400</v>
      </c>
      <c r="L293" s="195">
        <f>IF($J293="","",VLOOKUP($E293,'6.モデル年俸表の作成'!$C$6:$F$48,4,0))</f>
        <v>0</v>
      </c>
      <c r="M293" s="196">
        <f t="shared" si="105"/>
        <v>0.1</v>
      </c>
      <c r="N293" s="197">
        <f t="shared" si="106"/>
        <v>27190</v>
      </c>
      <c r="O293" s="219">
        <f t="shared" si="99"/>
        <v>13</v>
      </c>
      <c r="P293" s="198">
        <f t="shared" si="107"/>
        <v>299090</v>
      </c>
      <c r="Q293" s="195">
        <f t="shared" si="108"/>
        <v>3589080</v>
      </c>
      <c r="R293" s="187">
        <f>IF($J293="","",IF('5.手当・賞与配分の設計'!$O$4=1,ROUNDUP((J293+$L293)*$R$5,-1),ROUNDUP(J293*$R$5,-1)))</f>
        <v>543800</v>
      </c>
      <c r="S293" s="202">
        <f>IF($J293="","",IF('5.手当・賞与配分の設計'!$O$4=1,ROUNDUP(($J293+$L293)*$U$4*$S$3,-1),ROUNDUP($J293*$U$4*$S$3,-1)))</f>
        <v>815700</v>
      </c>
      <c r="T293" s="186">
        <f>IF($J293="","",IF('5.手当・賞与配分の設計'!$O$4=1,ROUNDUP(($J293+$L293)*$U$4*$T$3,-1),ROUNDUP($J293*$U$4*$T$3,-1)))</f>
        <v>747730</v>
      </c>
      <c r="U293" s="186">
        <f>IF($J293="","",IF('5.手当・賞与配分の設計'!$O$4=1,ROUNDUP(($J293+$L293)*$U$4*$U$3,-1),ROUNDUP($J293*$U$4*$U$3,-1)))</f>
        <v>679750</v>
      </c>
      <c r="V293" s="186">
        <f>IF($J293="","",IF('5.手当・賞与配分の設計'!$O$4=1,ROUNDUP(($J293+$L293)*$U$4*$V$3,-1),ROUNDUP($J293*$U$4*$V$3,-1)))</f>
        <v>611780</v>
      </c>
      <c r="W293" s="203">
        <f>IF($J293="","",IF('5.手当・賞与配分の設計'!$O$4=1,ROUNDUP(($J293+$L293)*$U$4*$W$3,-1),ROUNDUP($J293*$U$4*$W$3,-1)))</f>
        <v>543800</v>
      </c>
      <c r="X293" s="128">
        <f t="shared" si="109"/>
        <v>4948580</v>
      </c>
      <c r="Y293" s="88">
        <f t="shared" si="100"/>
        <v>4880610</v>
      </c>
      <c r="Z293" s="88">
        <f t="shared" si="101"/>
        <v>4812630</v>
      </c>
      <c r="AA293" s="88">
        <f t="shared" si="102"/>
        <v>4744660</v>
      </c>
      <c r="AB293" s="201">
        <f t="shared" si="103"/>
        <v>4676680</v>
      </c>
    </row>
    <row r="294" spans="5:28" ht="18" customHeight="1">
      <c r="E294" s="193" t="str">
        <f t="shared" si="104"/>
        <v>C-3</v>
      </c>
      <c r="F294" s="124">
        <f t="shared" si="95"/>
        <v>7</v>
      </c>
      <c r="G294" s="124">
        <f t="shared" si="96"/>
        <v>7</v>
      </c>
      <c r="H294" s="124" t="str">
        <f t="shared" si="97"/>
        <v>C-3-7</v>
      </c>
      <c r="I294" s="179">
        <v>30</v>
      </c>
      <c r="J294" s="150">
        <f>IF($E294="","",INDEX('3.サラリースケール'!$R$5:$BH$38,MATCH('7.グレード別年俸表の作成'!$E294,'3.サラリースケール'!$R$5:$R$38,0),MATCH('7.グレード別年俸表の作成'!$I294,'3.サラリースケール'!$R$5:$BH$5,0)))</f>
        <v>276300</v>
      </c>
      <c r="K294" s="194">
        <f t="shared" si="98"/>
        <v>4400</v>
      </c>
      <c r="L294" s="195">
        <f>IF($J294="","",VLOOKUP($E294,'6.モデル年俸表の作成'!$C$6:$F$48,4,0))</f>
        <v>0</v>
      </c>
      <c r="M294" s="196">
        <f t="shared" si="105"/>
        <v>0.1</v>
      </c>
      <c r="N294" s="197">
        <f t="shared" si="106"/>
        <v>27630</v>
      </c>
      <c r="O294" s="219">
        <f t="shared" si="99"/>
        <v>13</v>
      </c>
      <c r="P294" s="198">
        <f t="shared" si="107"/>
        <v>303930</v>
      </c>
      <c r="Q294" s="195">
        <f t="shared" si="108"/>
        <v>3647160</v>
      </c>
      <c r="R294" s="187">
        <f>IF($J294="","",IF('5.手当・賞与配分の設計'!$O$4=1,ROUNDUP((J294+$L294)*$R$5,-1),ROUNDUP(J294*$R$5,-1)))</f>
        <v>552600</v>
      </c>
      <c r="S294" s="202">
        <f>IF($J294="","",IF('5.手当・賞与配分の設計'!$O$4=1,ROUNDUP(($J294+$L294)*$U$4*$S$3,-1),ROUNDUP($J294*$U$4*$S$3,-1)))</f>
        <v>828900</v>
      </c>
      <c r="T294" s="186">
        <f>IF($J294="","",IF('5.手当・賞与配分の設計'!$O$4=1,ROUNDUP(($J294+$L294)*$U$4*$T$3,-1),ROUNDUP($J294*$U$4*$T$3,-1)))</f>
        <v>759830</v>
      </c>
      <c r="U294" s="186">
        <f>IF($J294="","",IF('5.手当・賞与配分の設計'!$O$4=1,ROUNDUP(($J294+$L294)*$U$4*$U$3,-1),ROUNDUP($J294*$U$4*$U$3,-1)))</f>
        <v>690750</v>
      </c>
      <c r="V294" s="186">
        <f>IF($J294="","",IF('5.手当・賞与配分の設計'!$O$4=1,ROUNDUP(($J294+$L294)*$U$4*$V$3,-1),ROUNDUP($J294*$U$4*$V$3,-1)))</f>
        <v>621680</v>
      </c>
      <c r="W294" s="203">
        <f>IF($J294="","",IF('5.手当・賞与配分の設計'!$O$4=1,ROUNDUP(($J294+$L294)*$U$4*$W$3,-1),ROUNDUP($J294*$U$4*$W$3,-1)))</f>
        <v>552600</v>
      </c>
      <c r="X294" s="128">
        <f t="shared" si="109"/>
        <v>5028660</v>
      </c>
      <c r="Y294" s="88">
        <f t="shared" si="100"/>
        <v>4959590</v>
      </c>
      <c r="Z294" s="88">
        <f t="shared" si="101"/>
        <v>4890510</v>
      </c>
      <c r="AA294" s="88">
        <f t="shared" si="102"/>
        <v>4821440</v>
      </c>
      <c r="AB294" s="201">
        <f t="shared" si="103"/>
        <v>4752360</v>
      </c>
    </row>
    <row r="295" spans="5:28" ht="18" customHeight="1">
      <c r="E295" s="193" t="str">
        <f t="shared" si="104"/>
        <v>C-3</v>
      </c>
      <c r="F295" s="124">
        <f t="shared" si="95"/>
        <v>8</v>
      </c>
      <c r="G295" s="124">
        <f t="shared" si="96"/>
        <v>8</v>
      </c>
      <c r="H295" s="124" t="str">
        <f t="shared" si="97"/>
        <v>C-3-8</v>
      </c>
      <c r="I295" s="179">
        <v>31</v>
      </c>
      <c r="J295" s="150">
        <f>IF($E295="","",INDEX('3.サラリースケール'!$R$5:$BH$38,MATCH('7.グレード別年俸表の作成'!$E295,'3.サラリースケール'!$R$5:$R$38,0),MATCH('7.グレード別年俸表の作成'!$I295,'3.サラリースケール'!$R$5:$BH$5,0)))</f>
        <v>280700</v>
      </c>
      <c r="K295" s="194">
        <f t="shared" si="98"/>
        <v>4400</v>
      </c>
      <c r="L295" s="195">
        <f>IF($J295="","",VLOOKUP($E295,'6.モデル年俸表の作成'!$C$6:$F$48,4,0))</f>
        <v>0</v>
      </c>
      <c r="M295" s="196">
        <f t="shared" si="105"/>
        <v>0.1</v>
      </c>
      <c r="N295" s="197">
        <f t="shared" si="106"/>
        <v>28070</v>
      </c>
      <c r="O295" s="219">
        <f t="shared" si="99"/>
        <v>13</v>
      </c>
      <c r="P295" s="198">
        <f t="shared" si="107"/>
        <v>308770</v>
      </c>
      <c r="Q295" s="195">
        <f t="shared" si="108"/>
        <v>3705240</v>
      </c>
      <c r="R295" s="187">
        <f>IF($J295="","",IF('5.手当・賞与配分の設計'!$O$4=1,ROUNDUP((J295+$L295)*$R$5,-1),ROUNDUP(J295*$R$5,-1)))</f>
        <v>561400</v>
      </c>
      <c r="S295" s="202">
        <f>IF($J295="","",IF('5.手当・賞与配分の設計'!$O$4=1,ROUNDUP(($J295+$L295)*$U$4*$S$3,-1),ROUNDUP($J295*$U$4*$S$3,-1)))</f>
        <v>842100</v>
      </c>
      <c r="T295" s="186">
        <f>IF($J295="","",IF('5.手当・賞与配分の設計'!$O$4=1,ROUNDUP(($J295+$L295)*$U$4*$T$3,-1),ROUNDUP($J295*$U$4*$T$3,-1)))</f>
        <v>771930</v>
      </c>
      <c r="U295" s="186">
        <f>IF($J295="","",IF('5.手当・賞与配分の設計'!$O$4=1,ROUNDUP(($J295+$L295)*$U$4*$U$3,-1),ROUNDUP($J295*$U$4*$U$3,-1)))</f>
        <v>701750</v>
      </c>
      <c r="V295" s="186">
        <f>IF($J295="","",IF('5.手当・賞与配分の設計'!$O$4=1,ROUNDUP(($J295+$L295)*$U$4*$V$3,-1),ROUNDUP($J295*$U$4*$V$3,-1)))</f>
        <v>631580</v>
      </c>
      <c r="W295" s="203">
        <f>IF($J295="","",IF('5.手当・賞与配分の設計'!$O$4=1,ROUNDUP(($J295+$L295)*$U$4*$W$3,-1),ROUNDUP($J295*$U$4*$W$3,-1)))</f>
        <v>561400</v>
      </c>
      <c r="X295" s="128">
        <f t="shared" si="109"/>
        <v>5108740</v>
      </c>
      <c r="Y295" s="88">
        <f t="shared" si="100"/>
        <v>5038570</v>
      </c>
      <c r="Z295" s="88">
        <f t="shared" si="101"/>
        <v>4968390</v>
      </c>
      <c r="AA295" s="88">
        <f t="shared" si="102"/>
        <v>4898220</v>
      </c>
      <c r="AB295" s="201">
        <f t="shared" si="103"/>
        <v>4828040</v>
      </c>
    </row>
    <row r="296" spans="5:28" ht="18" customHeight="1">
      <c r="E296" s="193" t="str">
        <f t="shared" si="104"/>
        <v>C-3</v>
      </c>
      <c r="F296" s="124">
        <f t="shared" si="95"/>
        <v>9</v>
      </c>
      <c r="G296" s="124">
        <f t="shared" si="96"/>
        <v>9</v>
      </c>
      <c r="H296" s="124" t="str">
        <f t="shared" si="97"/>
        <v>C-3-9</v>
      </c>
      <c r="I296" s="179">
        <v>32</v>
      </c>
      <c r="J296" s="150">
        <f>IF($E296="","",INDEX('3.サラリースケール'!$R$5:$BH$38,MATCH('7.グレード別年俸表の作成'!$E296,'3.サラリースケール'!$R$5:$R$38,0),MATCH('7.グレード別年俸表の作成'!$I296,'3.サラリースケール'!$R$5:$BH$5,0)))</f>
        <v>285100</v>
      </c>
      <c r="K296" s="194">
        <f t="shared" si="98"/>
        <v>4400</v>
      </c>
      <c r="L296" s="195">
        <f>IF($J296="","",VLOOKUP($E296,'6.モデル年俸表の作成'!$C$6:$F$48,4,0))</f>
        <v>0</v>
      </c>
      <c r="M296" s="196">
        <f t="shared" si="105"/>
        <v>0.1</v>
      </c>
      <c r="N296" s="197">
        <f t="shared" si="106"/>
        <v>28510</v>
      </c>
      <c r="O296" s="219">
        <f t="shared" si="99"/>
        <v>13</v>
      </c>
      <c r="P296" s="198">
        <f t="shared" si="107"/>
        <v>313610</v>
      </c>
      <c r="Q296" s="195">
        <f t="shared" si="108"/>
        <v>3763320</v>
      </c>
      <c r="R296" s="187">
        <f>IF($J296="","",IF('5.手当・賞与配分の設計'!$O$4=1,ROUNDUP((J296+$L296)*$R$5,-1),ROUNDUP(J296*$R$5,-1)))</f>
        <v>570200</v>
      </c>
      <c r="S296" s="202">
        <f>IF($J296="","",IF('5.手当・賞与配分の設計'!$O$4=1,ROUNDUP(($J296+$L296)*$U$4*$S$3,-1),ROUNDUP($J296*$U$4*$S$3,-1)))</f>
        <v>855300</v>
      </c>
      <c r="T296" s="186">
        <f>IF($J296="","",IF('5.手当・賞与配分の設計'!$O$4=1,ROUNDUP(($J296+$L296)*$U$4*$T$3,-1),ROUNDUP($J296*$U$4*$T$3,-1)))</f>
        <v>784030</v>
      </c>
      <c r="U296" s="186">
        <f>IF($J296="","",IF('5.手当・賞与配分の設計'!$O$4=1,ROUNDUP(($J296+$L296)*$U$4*$U$3,-1),ROUNDUP($J296*$U$4*$U$3,-1)))</f>
        <v>712750</v>
      </c>
      <c r="V296" s="186">
        <f>IF($J296="","",IF('5.手当・賞与配分の設計'!$O$4=1,ROUNDUP(($J296+$L296)*$U$4*$V$3,-1),ROUNDUP($J296*$U$4*$V$3,-1)))</f>
        <v>641480</v>
      </c>
      <c r="W296" s="203">
        <f>IF($J296="","",IF('5.手当・賞与配分の設計'!$O$4=1,ROUNDUP(($J296+$L296)*$U$4*$W$3,-1),ROUNDUP($J296*$U$4*$W$3,-1)))</f>
        <v>570200</v>
      </c>
      <c r="X296" s="128">
        <f t="shared" si="109"/>
        <v>5188820</v>
      </c>
      <c r="Y296" s="88">
        <f t="shared" si="100"/>
        <v>5117550</v>
      </c>
      <c r="Z296" s="88">
        <f t="shared" si="101"/>
        <v>5046270</v>
      </c>
      <c r="AA296" s="88">
        <f t="shared" si="102"/>
        <v>4975000</v>
      </c>
      <c r="AB296" s="201">
        <f t="shared" si="103"/>
        <v>4903720</v>
      </c>
    </row>
    <row r="297" spans="5:28" ht="18" customHeight="1">
      <c r="E297" s="193" t="str">
        <f t="shared" si="104"/>
        <v>C-3</v>
      </c>
      <c r="F297" s="124">
        <f t="shared" si="95"/>
        <v>10</v>
      </c>
      <c r="G297" s="124">
        <f t="shared" si="96"/>
        <v>10</v>
      </c>
      <c r="H297" s="124" t="str">
        <f t="shared" si="97"/>
        <v>C-3-10</v>
      </c>
      <c r="I297" s="179">
        <v>33</v>
      </c>
      <c r="J297" s="150">
        <f>IF($E297="","",INDEX('3.サラリースケール'!$R$5:$BH$38,MATCH('7.グレード別年俸表の作成'!$E297,'3.サラリースケール'!$R$5:$R$38,0),MATCH('7.グレード別年俸表の作成'!$I297,'3.サラリースケール'!$R$5:$BH$5,0)))</f>
        <v>289500</v>
      </c>
      <c r="K297" s="194">
        <f t="shared" si="98"/>
        <v>4400</v>
      </c>
      <c r="L297" s="195">
        <f>IF($J297="","",VLOOKUP($E297,'6.モデル年俸表の作成'!$C$6:$F$48,4,0))</f>
        <v>0</v>
      </c>
      <c r="M297" s="196">
        <f t="shared" si="105"/>
        <v>0.1</v>
      </c>
      <c r="N297" s="197">
        <f t="shared" si="106"/>
        <v>28950</v>
      </c>
      <c r="O297" s="219">
        <f t="shared" si="99"/>
        <v>13</v>
      </c>
      <c r="P297" s="198">
        <f t="shared" si="107"/>
        <v>318450</v>
      </c>
      <c r="Q297" s="195">
        <f t="shared" si="108"/>
        <v>3821400</v>
      </c>
      <c r="R297" s="187">
        <f>IF($J297="","",IF('5.手当・賞与配分の設計'!$O$4=1,ROUNDUP((J297+$L297)*$R$5,-1),ROUNDUP(J297*$R$5,-1)))</f>
        <v>579000</v>
      </c>
      <c r="S297" s="202">
        <f>IF($J297="","",IF('5.手当・賞与配分の設計'!$O$4=1,ROUNDUP(($J297+$L297)*$U$4*$S$3,-1),ROUNDUP($J297*$U$4*$S$3,-1)))</f>
        <v>868500</v>
      </c>
      <c r="T297" s="186">
        <f>IF($J297="","",IF('5.手当・賞与配分の設計'!$O$4=1,ROUNDUP(($J297+$L297)*$U$4*$T$3,-1),ROUNDUP($J297*$U$4*$T$3,-1)))</f>
        <v>796130</v>
      </c>
      <c r="U297" s="186">
        <f>IF($J297="","",IF('5.手当・賞与配分の設計'!$O$4=1,ROUNDUP(($J297+$L297)*$U$4*$U$3,-1),ROUNDUP($J297*$U$4*$U$3,-1)))</f>
        <v>723750</v>
      </c>
      <c r="V297" s="186">
        <f>IF($J297="","",IF('5.手当・賞与配分の設計'!$O$4=1,ROUNDUP(($J297+$L297)*$U$4*$V$3,-1),ROUNDUP($J297*$U$4*$V$3,-1)))</f>
        <v>651380</v>
      </c>
      <c r="W297" s="203">
        <f>IF($J297="","",IF('5.手当・賞与配分の設計'!$O$4=1,ROUNDUP(($J297+$L297)*$U$4*$W$3,-1),ROUNDUP($J297*$U$4*$W$3,-1)))</f>
        <v>579000</v>
      </c>
      <c r="X297" s="128">
        <f t="shared" si="109"/>
        <v>5268900</v>
      </c>
      <c r="Y297" s="88">
        <f t="shared" si="100"/>
        <v>5196530</v>
      </c>
      <c r="Z297" s="88">
        <f t="shared" si="101"/>
        <v>5124150</v>
      </c>
      <c r="AA297" s="88">
        <f t="shared" si="102"/>
        <v>5051780</v>
      </c>
      <c r="AB297" s="201">
        <f t="shared" si="103"/>
        <v>4979400</v>
      </c>
    </row>
    <row r="298" spans="5:28" ht="18" customHeight="1">
      <c r="E298" s="193" t="str">
        <f t="shared" si="104"/>
        <v>C-3</v>
      </c>
      <c r="F298" s="124">
        <f t="shared" si="95"/>
        <v>11</v>
      </c>
      <c r="G298" s="124">
        <f t="shared" si="96"/>
        <v>11</v>
      </c>
      <c r="H298" s="124" t="str">
        <f t="shared" si="97"/>
        <v>C-3-11</v>
      </c>
      <c r="I298" s="179">
        <v>34</v>
      </c>
      <c r="J298" s="150">
        <f>IF($E298="","",INDEX('3.サラリースケール'!$R$5:$BH$38,MATCH('7.グレード別年俸表の作成'!$E298,'3.サラリースケール'!$R$5:$R$38,0),MATCH('7.グレード別年俸表の作成'!$I298,'3.サラリースケール'!$R$5:$BH$5,0)))</f>
        <v>293900</v>
      </c>
      <c r="K298" s="194">
        <f t="shared" si="98"/>
        <v>4400</v>
      </c>
      <c r="L298" s="195">
        <f>IF($J298="","",VLOOKUP($E298,'6.モデル年俸表の作成'!$C$6:$F$48,4,0))</f>
        <v>0</v>
      </c>
      <c r="M298" s="196">
        <f t="shared" si="105"/>
        <v>0.1</v>
      </c>
      <c r="N298" s="197">
        <f t="shared" si="106"/>
        <v>29390</v>
      </c>
      <c r="O298" s="219">
        <f t="shared" si="99"/>
        <v>13</v>
      </c>
      <c r="P298" s="198">
        <f t="shared" si="107"/>
        <v>323290</v>
      </c>
      <c r="Q298" s="195">
        <f t="shared" si="108"/>
        <v>3879480</v>
      </c>
      <c r="R298" s="187">
        <f>IF($J298="","",IF('5.手当・賞与配分の設計'!$O$4=1,ROUNDUP((J298+$L298)*$R$5,-1),ROUNDUP(J298*$R$5,-1)))</f>
        <v>587800</v>
      </c>
      <c r="S298" s="202">
        <f>IF($J298="","",IF('5.手当・賞与配分の設計'!$O$4=1,ROUNDUP(($J298+$L298)*$U$4*$S$3,-1),ROUNDUP($J298*$U$4*$S$3,-1)))</f>
        <v>881700</v>
      </c>
      <c r="T298" s="186">
        <f>IF($J298="","",IF('5.手当・賞与配分の設計'!$O$4=1,ROUNDUP(($J298+$L298)*$U$4*$T$3,-1),ROUNDUP($J298*$U$4*$T$3,-1)))</f>
        <v>808230</v>
      </c>
      <c r="U298" s="186">
        <f>IF($J298="","",IF('5.手当・賞与配分の設計'!$O$4=1,ROUNDUP(($J298+$L298)*$U$4*$U$3,-1),ROUNDUP($J298*$U$4*$U$3,-1)))</f>
        <v>734750</v>
      </c>
      <c r="V298" s="186">
        <f>IF($J298="","",IF('5.手当・賞与配分の設計'!$O$4=1,ROUNDUP(($J298+$L298)*$U$4*$V$3,-1),ROUNDUP($J298*$U$4*$V$3,-1)))</f>
        <v>661280</v>
      </c>
      <c r="W298" s="203">
        <f>IF($J298="","",IF('5.手当・賞与配分の設計'!$O$4=1,ROUNDUP(($J298+$L298)*$U$4*$W$3,-1),ROUNDUP($J298*$U$4*$W$3,-1)))</f>
        <v>587800</v>
      </c>
      <c r="X298" s="128">
        <f t="shared" si="109"/>
        <v>5348980</v>
      </c>
      <c r="Y298" s="88">
        <f t="shared" si="100"/>
        <v>5275510</v>
      </c>
      <c r="Z298" s="88">
        <f t="shared" si="101"/>
        <v>5202030</v>
      </c>
      <c r="AA298" s="88">
        <f t="shared" si="102"/>
        <v>5128560</v>
      </c>
      <c r="AB298" s="201">
        <f t="shared" si="103"/>
        <v>5055080</v>
      </c>
    </row>
    <row r="299" spans="5:28" ht="18" customHeight="1">
      <c r="E299" s="193" t="str">
        <f t="shared" si="104"/>
        <v>C-3</v>
      </c>
      <c r="F299" s="124">
        <f t="shared" si="95"/>
        <v>12</v>
      </c>
      <c r="G299" s="124">
        <f t="shared" si="96"/>
        <v>12</v>
      </c>
      <c r="H299" s="124" t="str">
        <f t="shared" si="97"/>
        <v>C-3-12</v>
      </c>
      <c r="I299" s="179">
        <v>35</v>
      </c>
      <c r="J299" s="150">
        <f>IF($E299="","",INDEX('3.サラリースケール'!$R$5:$BH$38,MATCH('7.グレード別年俸表の作成'!$E299,'3.サラリースケール'!$R$5:$R$38,0),MATCH('7.グレード別年俸表の作成'!$I299,'3.サラリースケール'!$R$5:$BH$5,0)))</f>
        <v>298300</v>
      </c>
      <c r="K299" s="194">
        <f t="shared" si="98"/>
        <v>4400</v>
      </c>
      <c r="L299" s="195">
        <f>IF($J299="","",VLOOKUP($E299,'6.モデル年俸表の作成'!$C$6:$F$48,4,0))</f>
        <v>0</v>
      </c>
      <c r="M299" s="196">
        <f t="shared" si="105"/>
        <v>0.1</v>
      </c>
      <c r="N299" s="197">
        <f t="shared" si="106"/>
        <v>29830</v>
      </c>
      <c r="O299" s="219">
        <f t="shared" si="99"/>
        <v>13</v>
      </c>
      <c r="P299" s="198">
        <f t="shared" si="107"/>
        <v>328130</v>
      </c>
      <c r="Q299" s="195">
        <f t="shared" si="108"/>
        <v>3937560</v>
      </c>
      <c r="R299" s="187">
        <f>IF($J299="","",IF('5.手当・賞与配分の設計'!$O$4=1,ROUNDUP((J299+$L299)*$R$5,-1),ROUNDUP(J299*$R$5,-1)))</f>
        <v>596600</v>
      </c>
      <c r="S299" s="202">
        <f>IF($J299="","",IF('5.手当・賞与配分の設計'!$O$4=1,ROUNDUP(($J299+$L299)*$U$4*$S$3,-1),ROUNDUP($J299*$U$4*$S$3,-1)))</f>
        <v>894900</v>
      </c>
      <c r="T299" s="186">
        <f>IF($J299="","",IF('5.手当・賞与配分の設計'!$O$4=1,ROUNDUP(($J299+$L299)*$U$4*$T$3,-1),ROUNDUP($J299*$U$4*$T$3,-1)))</f>
        <v>820330</v>
      </c>
      <c r="U299" s="186">
        <f>IF($J299="","",IF('5.手当・賞与配分の設計'!$O$4=1,ROUNDUP(($J299+$L299)*$U$4*$U$3,-1),ROUNDUP($J299*$U$4*$U$3,-1)))</f>
        <v>745750</v>
      </c>
      <c r="V299" s="186">
        <f>IF($J299="","",IF('5.手当・賞与配分の設計'!$O$4=1,ROUNDUP(($J299+$L299)*$U$4*$V$3,-1),ROUNDUP($J299*$U$4*$V$3,-1)))</f>
        <v>671180</v>
      </c>
      <c r="W299" s="203">
        <f>IF($J299="","",IF('5.手当・賞与配分の設計'!$O$4=1,ROUNDUP(($J299+$L299)*$U$4*$W$3,-1),ROUNDUP($J299*$U$4*$W$3,-1)))</f>
        <v>596600</v>
      </c>
      <c r="X299" s="128">
        <f t="shared" si="109"/>
        <v>5429060</v>
      </c>
      <c r="Y299" s="88">
        <f t="shared" si="100"/>
        <v>5354490</v>
      </c>
      <c r="Z299" s="88">
        <f t="shared" si="101"/>
        <v>5279910</v>
      </c>
      <c r="AA299" s="88">
        <f t="shared" si="102"/>
        <v>5205340</v>
      </c>
      <c r="AB299" s="201">
        <f t="shared" si="103"/>
        <v>5130760</v>
      </c>
    </row>
    <row r="300" spans="5:28" ht="18" customHeight="1">
      <c r="E300" s="193" t="str">
        <f t="shared" si="104"/>
        <v>C-3</v>
      </c>
      <c r="F300" s="124">
        <f t="shared" si="95"/>
        <v>13</v>
      </c>
      <c r="G300" s="124">
        <f t="shared" si="96"/>
        <v>13</v>
      </c>
      <c r="H300" s="124" t="str">
        <f t="shared" si="97"/>
        <v>C-3-13</v>
      </c>
      <c r="I300" s="179">
        <v>36</v>
      </c>
      <c r="J300" s="150">
        <f>IF($E300="","",INDEX('3.サラリースケール'!$R$5:$BH$38,MATCH('7.グレード別年俸表の作成'!$E300,'3.サラリースケール'!$R$5:$R$38,0),MATCH('7.グレード別年俸表の作成'!$I300,'3.サラリースケール'!$R$5:$BH$5,0)))</f>
        <v>302700</v>
      </c>
      <c r="K300" s="194">
        <f t="shared" si="98"/>
        <v>4400</v>
      </c>
      <c r="L300" s="195">
        <f>IF($J300="","",VLOOKUP($E300,'6.モデル年俸表の作成'!$C$6:$F$48,4,0))</f>
        <v>0</v>
      </c>
      <c r="M300" s="196">
        <f t="shared" si="105"/>
        <v>0.1</v>
      </c>
      <c r="N300" s="197">
        <f t="shared" si="106"/>
        <v>30270</v>
      </c>
      <c r="O300" s="219">
        <f t="shared" si="99"/>
        <v>13</v>
      </c>
      <c r="P300" s="198">
        <f t="shared" si="107"/>
        <v>332970</v>
      </c>
      <c r="Q300" s="195">
        <f t="shared" si="108"/>
        <v>3995640</v>
      </c>
      <c r="R300" s="187">
        <f>IF($J300="","",IF('5.手当・賞与配分の設計'!$O$4=1,ROUNDUP((J300+$L300)*$R$5,-1),ROUNDUP(J300*$R$5,-1)))</f>
        <v>605400</v>
      </c>
      <c r="S300" s="202">
        <f>IF($J300="","",IF('5.手当・賞与配分の設計'!$O$4=1,ROUNDUP(($J300+$L300)*$U$4*$S$3,-1),ROUNDUP($J300*$U$4*$S$3,-1)))</f>
        <v>908100</v>
      </c>
      <c r="T300" s="186">
        <f>IF($J300="","",IF('5.手当・賞与配分の設計'!$O$4=1,ROUNDUP(($J300+$L300)*$U$4*$T$3,-1),ROUNDUP($J300*$U$4*$T$3,-1)))</f>
        <v>832430</v>
      </c>
      <c r="U300" s="186">
        <f>IF($J300="","",IF('5.手当・賞与配分の設計'!$O$4=1,ROUNDUP(($J300+$L300)*$U$4*$U$3,-1),ROUNDUP($J300*$U$4*$U$3,-1)))</f>
        <v>756750</v>
      </c>
      <c r="V300" s="186">
        <f>IF($J300="","",IF('5.手当・賞与配分の設計'!$O$4=1,ROUNDUP(($J300+$L300)*$U$4*$V$3,-1),ROUNDUP($J300*$U$4*$V$3,-1)))</f>
        <v>681080</v>
      </c>
      <c r="W300" s="203">
        <f>IF($J300="","",IF('5.手当・賞与配分の設計'!$O$4=1,ROUNDUP(($J300+$L300)*$U$4*$W$3,-1),ROUNDUP($J300*$U$4*$W$3,-1)))</f>
        <v>605400</v>
      </c>
      <c r="X300" s="128">
        <f t="shared" si="109"/>
        <v>5509140</v>
      </c>
      <c r="Y300" s="88">
        <f t="shared" si="100"/>
        <v>5433470</v>
      </c>
      <c r="Z300" s="88">
        <f t="shared" si="101"/>
        <v>5357790</v>
      </c>
      <c r="AA300" s="88">
        <f t="shared" si="102"/>
        <v>5282120</v>
      </c>
      <c r="AB300" s="201">
        <f t="shared" si="103"/>
        <v>5206440</v>
      </c>
    </row>
    <row r="301" spans="5:28" ht="18" customHeight="1">
      <c r="E301" s="193" t="str">
        <f t="shared" si="104"/>
        <v>C-3</v>
      </c>
      <c r="F301" s="124">
        <f t="shared" si="95"/>
        <v>14</v>
      </c>
      <c r="G301" s="124">
        <f t="shared" si="96"/>
        <v>14</v>
      </c>
      <c r="H301" s="124" t="str">
        <f t="shared" si="97"/>
        <v>C-3-14</v>
      </c>
      <c r="I301" s="179">
        <v>37</v>
      </c>
      <c r="J301" s="150">
        <f>IF($E301="","",INDEX('3.サラリースケール'!$R$5:$BH$38,MATCH('7.グレード別年俸表の作成'!$E301,'3.サラリースケール'!$R$5:$R$38,0),MATCH('7.グレード別年俸表の作成'!$I301,'3.サラリースケール'!$R$5:$BH$5,0)))</f>
        <v>307100</v>
      </c>
      <c r="K301" s="194">
        <f t="shared" si="98"/>
        <v>4400</v>
      </c>
      <c r="L301" s="195">
        <f>IF($J301="","",VLOOKUP($E301,'6.モデル年俸表の作成'!$C$6:$F$48,4,0))</f>
        <v>0</v>
      </c>
      <c r="M301" s="196">
        <f t="shared" si="105"/>
        <v>0.1</v>
      </c>
      <c r="N301" s="197">
        <f t="shared" si="106"/>
        <v>30710</v>
      </c>
      <c r="O301" s="219">
        <f t="shared" si="99"/>
        <v>13</v>
      </c>
      <c r="P301" s="198">
        <f t="shared" si="107"/>
        <v>337810</v>
      </c>
      <c r="Q301" s="195">
        <f t="shared" si="108"/>
        <v>4053720</v>
      </c>
      <c r="R301" s="187">
        <f>IF($J301="","",IF('5.手当・賞与配分の設計'!$O$4=1,ROUNDUP((J301+$L301)*$R$5,-1),ROUNDUP(J301*$R$5,-1)))</f>
        <v>614200</v>
      </c>
      <c r="S301" s="202">
        <f>IF($J301="","",IF('5.手当・賞与配分の設計'!$O$4=1,ROUNDUP(($J301+$L301)*$U$4*$S$3,-1),ROUNDUP($J301*$U$4*$S$3,-1)))</f>
        <v>921300</v>
      </c>
      <c r="T301" s="186">
        <f>IF($J301="","",IF('5.手当・賞与配分の設計'!$O$4=1,ROUNDUP(($J301+$L301)*$U$4*$T$3,-1),ROUNDUP($J301*$U$4*$T$3,-1)))</f>
        <v>844530</v>
      </c>
      <c r="U301" s="186">
        <f>IF($J301="","",IF('5.手当・賞与配分の設計'!$O$4=1,ROUNDUP(($J301+$L301)*$U$4*$U$3,-1),ROUNDUP($J301*$U$4*$U$3,-1)))</f>
        <v>767750</v>
      </c>
      <c r="V301" s="186">
        <f>IF($J301="","",IF('5.手当・賞与配分の設計'!$O$4=1,ROUNDUP(($J301+$L301)*$U$4*$V$3,-1),ROUNDUP($J301*$U$4*$V$3,-1)))</f>
        <v>690980</v>
      </c>
      <c r="W301" s="203">
        <f>IF($J301="","",IF('5.手当・賞与配分の設計'!$O$4=1,ROUNDUP(($J301+$L301)*$U$4*$W$3,-1),ROUNDUP($J301*$U$4*$W$3,-1)))</f>
        <v>614200</v>
      </c>
      <c r="X301" s="128">
        <f t="shared" si="109"/>
        <v>5589220</v>
      </c>
      <c r="Y301" s="88">
        <f t="shared" si="100"/>
        <v>5512450</v>
      </c>
      <c r="Z301" s="88">
        <f t="shared" si="101"/>
        <v>5435670</v>
      </c>
      <c r="AA301" s="88">
        <f t="shared" si="102"/>
        <v>5358900</v>
      </c>
      <c r="AB301" s="201">
        <f t="shared" si="103"/>
        <v>5282120</v>
      </c>
    </row>
    <row r="302" spans="5:28" ht="18" customHeight="1">
      <c r="E302" s="193" t="str">
        <f t="shared" si="104"/>
        <v>C-3</v>
      </c>
      <c r="F302" s="124">
        <f t="shared" si="95"/>
        <v>15</v>
      </c>
      <c r="G302" s="124">
        <f t="shared" si="96"/>
        <v>15</v>
      </c>
      <c r="H302" s="124" t="str">
        <f t="shared" si="97"/>
        <v>C-3-15</v>
      </c>
      <c r="I302" s="179">
        <v>38</v>
      </c>
      <c r="J302" s="150">
        <f>IF($E302="","",INDEX('3.サラリースケール'!$R$5:$BH$38,MATCH('7.グレード別年俸表の作成'!$E302,'3.サラリースケール'!$R$5:$R$38,0),MATCH('7.グレード別年俸表の作成'!$I302,'3.サラリースケール'!$R$5:$BH$5,0)))</f>
        <v>311500</v>
      </c>
      <c r="K302" s="194">
        <f t="shared" si="98"/>
        <v>4400</v>
      </c>
      <c r="L302" s="195">
        <f>IF($J302="","",VLOOKUP($E302,'6.モデル年俸表の作成'!$C$6:$F$48,4,0))</f>
        <v>0</v>
      </c>
      <c r="M302" s="196">
        <f t="shared" si="105"/>
        <v>0.1</v>
      </c>
      <c r="N302" s="197">
        <f t="shared" si="106"/>
        <v>31150</v>
      </c>
      <c r="O302" s="219">
        <f t="shared" si="99"/>
        <v>13</v>
      </c>
      <c r="P302" s="198">
        <f t="shared" si="107"/>
        <v>342650</v>
      </c>
      <c r="Q302" s="195">
        <f t="shared" si="108"/>
        <v>4111800</v>
      </c>
      <c r="R302" s="187">
        <f>IF($J302="","",IF('5.手当・賞与配分の設計'!$O$4=1,ROUNDUP((J302+$L302)*$R$5,-1),ROUNDUP(J302*$R$5,-1)))</f>
        <v>623000</v>
      </c>
      <c r="S302" s="202">
        <f>IF($J302="","",IF('5.手当・賞与配分の設計'!$O$4=1,ROUNDUP(($J302+$L302)*$U$4*$S$3,-1),ROUNDUP($J302*$U$4*$S$3,-1)))</f>
        <v>934500</v>
      </c>
      <c r="T302" s="186">
        <f>IF($J302="","",IF('5.手当・賞与配分の設計'!$O$4=1,ROUNDUP(($J302+$L302)*$U$4*$T$3,-1),ROUNDUP($J302*$U$4*$T$3,-1)))</f>
        <v>856630</v>
      </c>
      <c r="U302" s="186">
        <f>IF($J302="","",IF('5.手当・賞与配分の設計'!$O$4=1,ROUNDUP(($J302+$L302)*$U$4*$U$3,-1),ROUNDUP($J302*$U$4*$U$3,-1)))</f>
        <v>778750</v>
      </c>
      <c r="V302" s="186">
        <f>IF($J302="","",IF('5.手当・賞与配分の設計'!$O$4=1,ROUNDUP(($J302+$L302)*$U$4*$V$3,-1),ROUNDUP($J302*$U$4*$V$3,-1)))</f>
        <v>700880</v>
      </c>
      <c r="W302" s="203">
        <f>IF($J302="","",IF('5.手当・賞与配分の設計'!$O$4=1,ROUNDUP(($J302+$L302)*$U$4*$W$3,-1),ROUNDUP($J302*$U$4*$W$3,-1)))</f>
        <v>623000</v>
      </c>
      <c r="X302" s="128">
        <f t="shared" si="109"/>
        <v>5669300</v>
      </c>
      <c r="Y302" s="88">
        <f t="shared" si="100"/>
        <v>5591430</v>
      </c>
      <c r="Z302" s="88">
        <f t="shared" si="101"/>
        <v>5513550</v>
      </c>
      <c r="AA302" s="88">
        <f t="shared" si="102"/>
        <v>5435680</v>
      </c>
      <c r="AB302" s="201">
        <f t="shared" si="103"/>
        <v>5357800</v>
      </c>
    </row>
    <row r="303" spans="5:28" ht="18" customHeight="1">
      <c r="E303" s="193" t="str">
        <f t="shared" si="104"/>
        <v>C-3</v>
      </c>
      <c r="F303" s="124">
        <f t="shared" si="95"/>
        <v>16</v>
      </c>
      <c r="G303" s="124">
        <f t="shared" si="96"/>
        <v>16</v>
      </c>
      <c r="H303" s="124" t="str">
        <f t="shared" si="97"/>
        <v>C-3-16</v>
      </c>
      <c r="I303" s="179">
        <v>39</v>
      </c>
      <c r="J303" s="150">
        <f>IF($E303="","",INDEX('3.サラリースケール'!$R$5:$BH$38,MATCH('7.グレード別年俸表の作成'!$E303,'3.サラリースケール'!$R$5:$R$38,0),MATCH('7.グレード別年俸表の作成'!$I303,'3.サラリースケール'!$R$5:$BH$5,0)))</f>
        <v>315900</v>
      </c>
      <c r="K303" s="194">
        <f t="shared" si="98"/>
        <v>4400</v>
      </c>
      <c r="L303" s="195">
        <f>IF($J303="","",VLOOKUP($E303,'6.モデル年俸表の作成'!$C$6:$F$48,4,0))</f>
        <v>0</v>
      </c>
      <c r="M303" s="196">
        <f t="shared" si="105"/>
        <v>0.1</v>
      </c>
      <c r="N303" s="197">
        <f t="shared" si="106"/>
        <v>31590</v>
      </c>
      <c r="O303" s="219">
        <f t="shared" si="99"/>
        <v>13</v>
      </c>
      <c r="P303" s="198">
        <f t="shared" si="107"/>
        <v>347490</v>
      </c>
      <c r="Q303" s="195">
        <f t="shared" si="108"/>
        <v>4169880</v>
      </c>
      <c r="R303" s="187">
        <f>IF($J303="","",IF('5.手当・賞与配分の設計'!$O$4=1,ROUNDUP((J303+$L303)*$R$5,-1),ROUNDUP(J303*$R$5,-1)))</f>
        <v>631800</v>
      </c>
      <c r="S303" s="202">
        <f>IF($J303="","",IF('5.手当・賞与配分の設計'!$O$4=1,ROUNDUP(($J303+$L303)*$U$4*$S$3,-1),ROUNDUP($J303*$U$4*$S$3,-1)))</f>
        <v>947700</v>
      </c>
      <c r="T303" s="186">
        <f>IF($J303="","",IF('5.手当・賞与配分の設計'!$O$4=1,ROUNDUP(($J303+$L303)*$U$4*$T$3,-1),ROUNDUP($J303*$U$4*$T$3,-1)))</f>
        <v>868730</v>
      </c>
      <c r="U303" s="186">
        <f>IF($J303="","",IF('5.手当・賞与配分の設計'!$O$4=1,ROUNDUP(($J303+$L303)*$U$4*$U$3,-1),ROUNDUP($J303*$U$4*$U$3,-1)))</f>
        <v>789750</v>
      </c>
      <c r="V303" s="186">
        <f>IF($J303="","",IF('5.手当・賞与配分の設計'!$O$4=1,ROUNDUP(($J303+$L303)*$U$4*$V$3,-1),ROUNDUP($J303*$U$4*$V$3,-1)))</f>
        <v>710780</v>
      </c>
      <c r="W303" s="203">
        <f>IF($J303="","",IF('5.手当・賞与配分の設計'!$O$4=1,ROUNDUP(($J303+$L303)*$U$4*$W$3,-1),ROUNDUP($J303*$U$4*$W$3,-1)))</f>
        <v>631800</v>
      </c>
      <c r="X303" s="128">
        <f t="shared" si="109"/>
        <v>5749380</v>
      </c>
      <c r="Y303" s="88">
        <f t="shared" si="100"/>
        <v>5670410</v>
      </c>
      <c r="Z303" s="88">
        <f t="shared" si="101"/>
        <v>5591430</v>
      </c>
      <c r="AA303" s="88">
        <f t="shared" si="102"/>
        <v>5512460</v>
      </c>
      <c r="AB303" s="201">
        <f t="shared" si="103"/>
        <v>5433480</v>
      </c>
    </row>
    <row r="304" spans="5:28" ht="18" customHeight="1">
      <c r="E304" s="193" t="str">
        <f t="shared" si="104"/>
        <v>C-3</v>
      </c>
      <c r="F304" s="124">
        <f t="shared" si="95"/>
        <v>17</v>
      </c>
      <c r="G304" s="124">
        <f t="shared" si="96"/>
        <v>17</v>
      </c>
      <c r="H304" s="124" t="str">
        <f t="shared" si="97"/>
        <v>C-3-17</v>
      </c>
      <c r="I304" s="179">
        <v>40</v>
      </c>
      <c r="J304" s="150">
        <f>IF($E304="","",INDEX('3.サラリースケール'!$R$5:$BH$38,MATCH('7.グレード別年俸表の作成'!$E304,'3.サラリースケール'!$R$5:$R$38,0),MATCH('7.グレード別年俸表の作成'!$I304,'3.サラリースケール'!$R$5:$BH$5,0)))</f>
        <v>320300</v>
      </c>
      <c r="K304" s="194">
        <f t="shared" si="98"/>
        <v>4400</v>
      </c>
      <c r="L304" s="195">
        <f>IF($J304="","",VLOOKUP($E304,'6.モデル年俸表の作成'!$C$6:$F$48,4,0))</f>
        <v>0</v>
      </c>
      <c r="M304" s="196">
        <f t="shared" si="105"/>
        <v>0.1</v>
      </c>
      <c r="N304" s="197">
        <f t="shared" si="106"/>
        <v>32030</v>
      </c>
      <c r="O304" s="219">
        <f t="shared" si="99"/>
        <v>13</v>
      </c>
      <c r="P304" s="198">
        <f t="shared" si="107"/>
        <v>352330</v>
      </c>
      <c r="Q304" s="195">
        <f t="shared" si="108"/>
        <v>4227960</v>
      </c>
      <c r="R304" s="187">
        <f>IF($J304="","",IF('5.手当・賞与配分の設計'!$O$4=1,ROUNDUP((J304+$L304)*$R$5,-1),ROUNDUP(J304*$R$5,-1)))</f>
        <v>640600</v>
      </c>
      <c r="S304" s="202">
        <f>IF($J304="","",IF('5.手当・賞与配分の設計'!$O$4=1,ROUNDUP(($J304+$L304)*$U$4*$S$3,-1),ROUNDUP($J304*$U$4*$S$3,-1)))</f>
        <v>960900</v>
      </c>
      <c r="T304" s="186">
        <f>IF($J304="","",IF('5.手当・賞与配分の設計'!$O$4=1,ROUNDUP(($J304+$L304)*$U$4*$T$3,-1),ROUNDUP($J304*$U$4*$T$3,-1)))</f>
        <v>880830</v>
      </c>
      <c r="U304" s="186">
        <f>IF($J304="","",IF('5.手当・賞与配分の設計'!$O$4=1,ROUNDUP(($J304+$L304)*$U$4*$U$3,-1),ROUNDUP($J304*$U$4*$U$3,-1)))</f>
        <v>800750</v>
      </c>
      <c r="V304" s="186">
        <f>IF($J304="","",IF('5.手当・賞与配分の設計'!$O$4=1,ROUNDUP(($J304+$L304)*$U$4*$V$3,-1),ROUNDUP($J304*$U$4*$V$3,-1)))</f>
        <v>720680</v>
      </c>
      <c r="W304" s="203">
        <f>IF($J304="","",IF('5.手当・賞与配分の設計'!$O$4=1,ROUNDUP(($J304+$L304)*$U$4*$W$3,-1),ROUNDUP($J304*$U$4*$W$3,-1)))</f>
        <v>640600</v>
      </c>
      <c r="X304" s="128">
        <f t="shared" si="109"/>
        <v>5829460</v>
      </c>
      <c r="Y304" s="88">
        <f t="shared" si="100"/>
        <v>5749390</v>
      </c>
      <c r="Z304" s="88">
        <f t="shared" si="101"/>
        <v>5669310</v>
      </c>
      <c r="AA304" s="88">
        <f t="shared" si="102"/>
        <v>5589240</v>
      </c>
      <c r="AB304" s="201">
        <f t="shared" si="103"/>
        <v>5509160</v>
      </c>
    </row>
    <row r="305" spans="5:28" ht="18" customHeight="1">
      <c r="E305" s="193" t="str">
        <f t="shared" si="104"/>
        <v>C-3</v>
      </c>
      <c r="F305" s="124">
        <f t="shared" si="95"/>
        <v>18</v>
      </c>
      <c r="G305" s="124">
        <f t="shared" si="96"/>
        <v>18</v>
      </c>
      <c r="H305" s="124" t="str">
        <f t="shared" si="97"/>
        <v>C-3-18</v>
      </c>
      <c r="I305" s="179">
        <v>41</v>
      </c>
      <c r="J305" s="150">
        <f>IF($E305="","",INDEX('3.サラリースケール'!$R$5:$BH$38,MATCH('7.グレード別年俸表の作成'!$E305,'3.サラリースケール'!$R$5:$R$38,0),MATCH('7.グレード別年俸表の作成'!$I305,'3.サラリースケール'!$R$5:$BH$5,0)))</f>
        <v>324700</v>
      </c>
      <c r="K305" s="194">
        <f t="shared" si="98"/>
        <v>4400</v>
      </c>
      <c r="L305" s="195">
        <f>IF($J305="","",VLOOKUP($E305,'6.モデル年俸表の作成'!$C$6:$F$48,4,0))</f>
        <v>0</v>
      </c>
      <c r="M305" s="196">
        <f t="shared" si="105"/>
        <v>0.1</v>
      </c>
      <c r="N305" s="197">
        <f t="shared" si="106"/>
        <v>32470</v>
      </c>
      <c r="O305" s="219">
        <f t="shared" si="99"/>
        <v>13</v>
      </c>
      <c r="P305" s="198">
        <f t="shared" si="107"/>
        <v>357170</v>
      </c>
      <c r="Q305" s="195">
        <f t="shared" si="108"/>
        <v>4286040</v>
      </c>
      <c r="R305" s="187">
        <f>IF($J305="","",IF('5.手当・賞与配分の設計'!$O$4=1,ROUNDUP((J305+$L305)*$R$5,-1),ROUNDUP(J305*$R$5,-1)))</f>
        <v>649400</v>
      </c>
      <c r="S305" s="202">
        <f>IF($J305="","",IF('5.手当・賞与配分の設計'!$O$4=1,ROUNDUP(($J305+$L305)*$U$4*$S$3,-1),ROUNDUP($J305*$U$4*$S$3,-1)))</f>
        <v>974100</v>
      </c>
      <c r="T305" s="186">
        <f>IF($J305="","",IF('5.手当・賞与配分の設計'!$O$4=1,ROUNDUP(($J305+$L305)*$U$4*$T$3,-1),ROUNDUP($J305*$U$4*$T$3,-1)))</f>
        <v>892930</v>
      </c>
      <c r="U305" s="186">
        <f>IF($J305="","",IF('5.手当・賞与配分の設計'!$O$4=1,ROUNDUP(($J305+$L305)*$U$4*$U$3,-1),ROUNDUP($J305*$U$4*$U$3,-1)))</f>
        <v>811750</v>
      </c>
      <c r="V305" s="186">
        <f>IF($J305="","",IF('5.手当・賞与配分の設計'!$O$4=1,ROUNDUP(($J305+$L305)*$U$4*$V$3,-1),ROUNDUP($J305*$U$4*$V$3,-1)))</f>
        <v>730580</v>
      </c>
      <c r="W305" s="203">
        <f>IF($J305="","",IF('5.手当・賞与配分の設計'!$O$4=1,ROUNDUP(($J305+$L305)*$U$4*$W$3,-1),ROUNDUP($J305*$U$4*$W$3,-1)))</f>
        <v>649400</v>
      </c>
      <c r="X305" s="128">
        <f t="shared" si="109"/>
        <v>5909540</v>
      </c>
      <c r="Y305" s="88">
        <f t="shared" si="100"/>
        <v>5828370</v>
      </c>
      <c r="Z305" s="88">
        <f t="shared" si="101"/>
        <v>5747190</v>
      </c>
      <c r="AA305" s="88">
        <f t="shared" si="102"/>
        <v>5666020</v>
      </c>
      <c r="AB305" s="201">
        <f t="shared" si="103"/>
        <v>5584840</v>
      </c>
    </row>
    <row r="306" spans="5:28" ht="18" customHeight="1">
      <c r="E306" s="193" t="str">
        <f t="shared" si="104"/>
        <v>C-3</v>
      </c>
      <c r="F306" s="124">
        <f t="shared" si="95"/>
        <v>19</v>
      </c>
      <c r="G306" s="124">
        <f t="shared" si="96"/>
        <v>19</v>
      </c>
      <c r="H306" s="124" t="str">
        <f t="shared" si="97"/>
        <v>C-3-19</v>
      </c>
      <c r="I306" s="179">
        <v>42</v>
      </c>
      <c r="J306" s="150">
        <f>IF($E306="","",INDEX('3.サラリースケール'!$R$5:$BH$38,MATCH('7.グレード別年俸表の作成'!$E306,'3.サラリースケール'!$R$5:$R$38,0),MATCH('7.グレード別年俸表の作成'!$I306,'3.サラリースケール'!$R$5:$BH$5,0)))</f>
        <v>329100</v>
      </c>
      <c r="K306" s="194">
        <f t="shared" si="98"/>
        <v>4400</v>
      </c>
      <c r="L306" s="195">
        <f>IF($J306="","",VLOOKUP($E306,'6.モデル年俸表の作成'!$C$6:$F$48,4,0))</f>
        <v>0</v>
      </c>
      <c r="M306" s="196">
        <f t="shared" si="105"/>
        <v>0.1</v>
      </c>
      <c r="N306" s="197">
        <f t="shared" si="106"/>
        <v>32910</v>
      </c>
      <c r="O306" s="219">
        <f t="shared" si="99"/>
        <v>13</v>
      </c>
      <c r="P306" s="198">
        <f t="shared" si="107"/>
        <v>362010</v>
      </c>
      <c r="Q306" s="195">
        <f t="shared" si="108"/>
        <v>4344120</v>
      </c>
      <c r="R306" s="187">
        <f>IF($J306="","",IF('5.手当・賞与配分の設計'!$O$4=1,ROUNDUP((J306+$L306)*$R$5,-1),ROUNDUP(J306*$R$5,-1)))</f>
        <v>658200</v>
      </c>
      <c r="S306" s="202">
        <f>IF($J306="","",IF('5.手当・賞与配分の設計'!$O$4=1,ROUNDUP(($J306+$L306)*$U$4*$S$3,-1),ROUNDUP($J306*$U$4*$S$3,-1)))</f>
        <v>987300</v>
      </c>
      <c r="T306" s="186">
        <f>IF($J306="","",IF('5.手当・賞与配分の設計'!$O$4=1,ROUNDUP(($J306+$L306)*$U$4*$T$3,-1),ROUNDUP($J306*$U$4*$T$3,-1)))</f>
        <v>905030</v>
      </c>
      <c r="U306" s="186">
        <f>IF($J306="","",IF('5.手当・賞与配分の設計'!$O$4=1,ROUNDUP(($J306+$L306)*$U$4*$U$3,-1),ROUNDUP($J306*$U$4*$U$3,-1)))</f>
        <v>822750</v>
      </c>
      <c r="V306" s="186">
        <f>IF($J306="","",IF('5.手当・賞与配分の設計'!$O$4=1,ROUNDUP(($J306+$L306)*$U$4*$V$3,-1),ROUNDUP($J306*$U$4*$V$3,-1)))</f>
        <v>740480</v>
      </c>
      <c r="W306" s="203">
        <f>IF($J306="","",IF('5.手当・賞与配分の設計'!$O$4=1,ROUNDUP(($J306+$L306)*$U$4*$W$3,-1),ROUNDUP($J306*$U$4*$W$3,-1)))</f>
        <v>658200</v>
      </c>
      <c r="X306" s="128">
        <f t="shared" si="109"/>
        <v>5989620</v>
      </c>
      <c r="Y306" s="88">
        <f t="shared" si="100"/>
        <v>5907350</v>
      </c>
      <c r="Z306" s="88">
        <f t="shared" si="101"/>
        <v>5825070</v>
      </c>
      <c r="AA306" s="88">
        <f t="shared" si="102"/>
        <v>5742800</v>
      </c>
      <c r="AB306" s="201">
        <f t="shared" si="103"/>
        <v>5660520</v>
      </c>
    </row>
    <row r="307" spans="5:28" ht="18" customHeight="1">
      <c r="E307" s="193" t="str">
        <f t="shared" si="104"/>
        <v>C-3</v>
      </c>
      <c r="F307" s="204">
        <f t="shared" si="95"/>
        <v>20</v>
      </c>
      <c r="G307" s="124">
        <f t="shared" si="96"/>
        <v>20</v>
      </c>
      <c r="H307" s="124" t="str">
        <f t="shared" si="97"/>
        <v>C-3-20</v>
      </c>
      <c r="I307" s="179">
        <v>43</v>
      </c>
      <c r="J307" s="150">
        <f>IF($E307="","",INDEX('3.サラリースケール'!$R$5:$BH$38,MATCH('7.グレード別年俸表の作成'!$E307,'3.サラリースケール'!$R$5:$R$38,0),MATCH('7.グレード別年俸表の作成'!$I307,'3.サラリースケール'!$R$5:$BH$5,0)))</f>
        <v>333500</v>
      </c>
      <c r="K307" s="194">
        <f t="shared" si="98"/>
        <v>4400</v>
      </c>
      <c r="L307" s="195">
        <f>IF($J307="","",VLOOKUP($E307,'6.モデル年俸表の作成'!$C$6:$F$48,4,0))</f>
        <v>0</v>
      </c>
      <c r="M307" s="196">
        <f t="shared" si="105"/>
        <v>0.1</v>
      </c>
      <c r="N307" s="197">
        <f t="shared" si="106"/>
        <v>33350</v>
      </c>
      <c r="O307" s="219">
        <f t="shared" si="99"/>
        <v>13</v>
      </c>
      <c r="P307" s="198">
        <f t="shared" si="107"/>
        <v>366850</v>
      </c>
      <c r="Q307" s="195">
        <f t="shared" si="108"/>
        <v>4402200</v>
      </c>
      <c r="R307" s="187">
        <f>IF($J307="","",IF('5.手当・賞与配分の設計'!$O$4=1,ROUNDUP((J307+$L307)*$R$5,-1),ROUNDUP(J307*$R$5,-1)))</f>
        <v>667000</v>
      </c>
      <c r="S307" s="202">
        <f>IF($J307="","",IF('5.手当・賞与配分の設計'!$O$4=1,ROUNDUP(($J307+$L307)*$U$4*$S$3,-1),ROUNDUP($J307*$U$4*$S$3,-1)))</f>
        <v>1000500</v>
      </c>
      <c r="T307" s="186">
        <f>IF($J307="","",IF('5.手当・賞与配分の設計'!$O$4=1,ROUNDUP(($J307+$L307)*$U$4*$T$3,-1),ROUNDUP($J307*$U$4*$T$3,-1)))</f>
        <v>917130</v>
      </c>
      <c r="U307" s="186">
        <f>IF($J307="","",IF('5.手当・賞与配分の設計'!$O$4=1,ROUNDUP(($J307+$L307)*$U$4*$U$3,-1),ROUNDUP($J307*$U$4*$U$3,-1)))</f>
        <v>833750</v>
      </c>
      <c r="V307" s="186">
        <f>IF($J307="","",IF('5.手当・賞与配分の設計'!$O$4=1,ROUNDUP(($J307+$L307)*$U$4*$V$3,-1),ROUNDUP($J307*$U$4*$V$3,-1)))</f>
        <v>750380</v>
      </c>
      <c r="W307" s="203">
        <f>IF($J307="","",IF('5.手当・賞与配分の設計'!$O$4=1,ROUNDUP(($J307+$L307)*$U$4*$W$3,-1),ROUNDUP($J307*$U$4*$W$3,-1)))</f>
        <v>667000</v>
      </c>
      <c r="X307" s="128">
        <f t="shared" si="109"/>
        <v>6069700</v>
      </c>
      <c r="Y307" s="88">
        <f>IF($J307="","",$Q307+$R307+T307)</f>
        <v>5986330</v>
      </c>
      <c r="Z307" s="88">
        <f t="shared" si="101"/>
        <v>5902950</v>
      </c>
      <c r="AA307" s="88">
        <f t="shared" si="102"/>
        <v>5819580</v>
      </c>
      <c r="AB307" s="201">
        <f t="shared" si="103"/>
        <v>5736200</v>
      </c>
    </row>
    <row r="308" spans="5:28" ht="18" customHeight="1">
      <c r="E308" s="193" t="str">
        <f t="shared" si="104"/>
        <v>C-3</v>
      </c>
      <c r="F308" s="204">
        <f t="shared" si="95"/>
        <v>21</v>
      </c>
      <c r="G308" s="124">
        <f t="shared" si="96"/>
        <v>21</v>
      </c>
      <c r="H308" s="124" t="str">
        <f t="shared" si="97"/>
        <v>C-3-21</v>
      </c>
      <c r="I308" s="179">
        <v>44</v>
      </c>
      <c r="J308" s="150">
        <f>IF($E308="","",INDEX('3.サラリースケール'!$R$5:$BH$38,MATCH('7.グレード別年俸表の作成'!$E308,'3.サラリースケール'!$R$5:$R$38,0),MATCH('7.グレード別年俸表の作成'!$I308,'3.サラリースケール'!$R$5:$BH$5,0)))</f>
        <v>337900</v>
      </c>
      <c r="K308" s="194">
        <f t="shared" si="98"/>
        <v>4400</v>
      </c>
      <c r="L308" s="195">
        <f>IF($J308="","",VLOOKUP($E308,'6.モデル年俸表の作成'!$C$6:$F$48,4,0))</f>
        <v>0</v>
      </c>
      <c r="M308" s="196">
        <f t="shared" si="105"/>
        <v>0.1</v>
      </c>
      <c r="N308" s="197">
        <f t="shared" si="106"/>
        <v>33790</v>
      </c>
      <c r="O308" s="219">
        <f t="shared" si="99"/>
        <v>13</v>
      </c>
      <c r="P308" s="198">
        <f t="shared" si="107"/>
        <v>371690</v>
      </c>
      <c r="Q308" s="195">
        <f t="shared" si="108"/>
        <v>4460280</v>
      </c>
      <c r="R308" s="187">
        <f>IF($J308="","",IF('5.手当・賞与配分の設計'!$O$4=1,ROUNDUP((J308+$L308)*$R$5,-1),ROUNDUP(J308*$R$5,-1)))</f>
        <v>675800</v>
      </c>
      <c r="S308" s="202">
        <f>IF($J308="","",IF('5.手当・賞与配分の設計'!$O$4=1,ROUNDUP(($J308+$L308)*$U$4*$S$3,-1),ROUNDUP($J308*$U$4*$S$3,-1)))</f>
        <v>1013700</v>
      </c>
      <c r="T308" s="186">
        <f>IF($J308="","",IF('5.手当・賞与配分の設計'!$O$4=1,ROUNDUP(($J308+$L308)*$U$4*$T$3,-1),ROUNDUP($J308*$U$4*$T$3,-1)))</f>
        <v>929230</v>
      </c>
      <c r="U308" s="186">
        <f>IF($J308="","",IF('5.手当・賞与配分の設計'!$O$4=1,ROUNDUP(($J308+$L308)*$U$4*$U$3,-1),ROUNDUP($J308*$U$4*$U$3,-1)))</f>
        <v>844750</v>
      </c>
      <c r="V308" s="186">
        <f>IF($J308="","",IF('5.手当・賞与配分の設計'!$O$4=1,ROUNDUP(($J308+$L308)*$U$4*$V$3,-1),ROUNDUP($J308*$U$4*$V$3,-1)))</f>
        <v>760280</v>
      </c>
      <c r="W308" s="203">
        <f>IF($J308="","",IF('5.手当・賞与配分の設計'!$O$4=1,ROUNDUP(($J308+$L308)*$U$4*$W$3,-1),ROUNDUP($J308*$U$4*$W$3,-1)))</f>
        <v>675800</v>
      </c>
      <c r="X308" s="128">
        <f t="shared" si="109"/>
        <v>6149780</v>
      </c>
      <c r="Y308" s="88">
        <f t="shared" ref="Y308:Y323" si="110">IF($J308="","",$Q308+$R308+T308)</f>
        <v>6065310</v>
      </c>
      <c r="Z308" s="88">
        <f t="shared" si="101"/>
        <v>5980830</v>
      </c>
      <c r="AA308" s="88">
        <f t="shared" si="102"/>
        <v>5896360</v>
      </c>
      <c r="AB308" s="201">
        <f t="shared" si="103"/>
        <v>5811880</v>
      </c>
    </row>
    <row r="309" spans="5:28" ht="18" customHeight="1">
      <c r="E309" s="193" t="str">
        <f t="shared" si="104"/>
        <v>C-3</v>
      </c>
      <c r="F309" s="204">
        <f t="shared" si="95"/>
        <v>22</v>
      </c>
      <c r="G309" s="124">
        <f t="shared" si="96"/>
        <v>22</v>
      </c>
      <c r="H309" s="124" t="str">
        <f t="shared" si="97"/>
        <v>C-3-22</v>
      </c>
      <c r="I309" s="179">
        <v>45</v>
      </c>
      <c r="J309" s="150">
        <f>IF($E309="","",INDEX('3.サラリースケール'!$R$5:$BH$38,MATCH('7.グレード別年俸表の作成'!$E309,'3.サラリースケール'!$R$5:$R$38,0),MATCH('7.グレード別年俸表の作成'!$I309,'3.サラリースケール'!$R$5:$BH$5,0)))</f>
        <v>340100</v>
      </c>
      <c r="K309" s="194">
        <f t="shared" si="98"/>
        <v>2200</v>
      </c>
      <c r="L309" s="195">
        <f>IF($J309="","",VLOOKUP($E309,'6.モデル年俸表の作成'!$C$6:$F$48,4,0))</f>
        <v>0</v>
      </c>
      <c r="M309" s="196">
        <f t="shared" si="105"/>
        <v>0.1</v>
      </c>
      <c r="N309" s="197">
        <f t="shared" si="106"/>
        <v>34010</v>
      </c>
      <c r="O309" s="219">
        <f t="shared" si="99"/>
        <v>13</v>
      </c>
      <c r="P309" s="198">
        <f t="shared" si="107"/>
        <v>374110</v>
      </c>
      <c r="Q309" s="195">
        <f t="shared" si="108"/>
        <v>4489320</v>
      </c>
      <c r="R309" s="187">
        <f>IF($J309="","",IF('5.手当・賞与配分の設計'!$O$4=1,ROUNDUP((J309+$L309)*$R$5,-1),ROUNDUP(J309*$R$5,-1)))</f>
        <v>680200</v>
      </c>
      <c r="S309" s="202">
        <f>IF($J309="","",IF('5.手当・賞与配分の設計'!$O$4=1,ROUNDUP(($J309+$L309)*$U$4*$S$3,-1),ROUNDUP($J309*$U$4*$S$3,-1)))</f>
        <v>1020300</v>
      </c>
      <c r="T309" s="186">
        <f>IF($J309="","",IF('5.手当・賞与配分の設計'!$O$4=1,ROUNDUP(($J309+$L309)*$U$4*$T$3,-1),ROUNDUP($J309*$U$4*$T$3,-1)))</f>
        <v>935280</v>
      </c>
      <c r="U309" s="186">
        <f>IF($J309="","",IF('5.手当・賞与配分の設計'!$O$4=1,ROUNDUP(($J309+$L309)*$U$4*$U$3,-1),ROUNDUP($J309*$U$4*$U$3,-1)))</f>
        <v>850250</v>
      </c>
      <c r="V309" s="186">
        <f>IF($J309="","",IF('5.手当・賞与配分の設計'!$O$4=1,ROUNDUP(($J309+$L309)*$U$4*$V$3,-1),ROUNDUP($J309*$U$4*$V$3,-1)))</f>
        <v>765230</v>
      </c>
      <c r="W309" s="203">
        <f>IF($J309="","",IF('5.手当・賞与配分の設計'!$O$4=1,ROUNDUP(($J309+$L309)*$U$4*$W$3,-1),ROUNDUP($J309*$U$4*$W$3,-1)))</f>
        <v>680200</v>
      </c>
      <c r="X309" s="128">
        <f t="shared" si="109"/>
        <v>6189820</v>
      </c>
      <c r="Y309" s="88">
        <f t="shared" si="110"/>
        <v>6104800</v>
      </c>
      <c r="Z309" s="88">
        <f t="shared" si="101"/>
        <v>6019770</v>
      </c>
      <c r="AA309" s="88">
        <f t="shared" si="102"/>
        <v>5934750</v>
      </c>
      <c r="AB309" s="201">
        <f t="shared" si="103"/>
        <v>5849720</v>
      </c>
    </row>
    <row r="310" spans="5:28" ht="18" customHeight="1">
      <c r="E310" s="193" t="str">
        <f t="shared" si="104"/>
        <v>C-3</v>
      </c>
      <c r="F310" s="204">
        <f t="shared" si="95"/>
        <v>23</v>
      </c>
      <c r="G310" s="124">
        <f t="shared" si="96"/>
        <v>23</v>
      </c>
      <c r="H310" s="124" t="str">
        <f t="shared" si="97"/>
        <v>C-3-23</v>
      </c>
      <c r="I310" s="179">
        <v>46</v>
      </c>
      <c r="J310" s="150">
        <f>IF($E310="","",INDEX('3.サラリースケール'!$R$5:$BH$38,MATCH('7.グレード別年俸表の作成'!$E310,'3.サラリースケール'!$R$5:$R$38,0),MATCH('7.グレード別年俸表の作成'!$I310,'3.サラリースケール'!$R$5:$BH$5,0)))</f>
        <v>342300</v>
      </c>
      <c r="K310" s="194">
        <f t="shared" si="98"/>
        <v>2200</v>
      </c>
      <c r="L310" s="195">
        <f>IF($J310="","",VLOOKUP($E310,'6.モデル年俸表の作成'!$C$6:$F$48,4,0))</f>
        <v>0</v>
      </c>
      <c r="M310" s="196">
        <f t="shared" si="105"/>
        <v>0.1</v>
      </c>
      <c r="N310" s="197">
        <f t="shared" si="106"/>
        <v>34230</v>
      </c>
      <c r="O310" s="219">
        <f t="shared" si="99"/>
        <v>13</v>
      </c>
      <c r="P310" s="198">
        <f t="shared" si="107"/>
        <v>376530</v>
      </c>
      <c r="Q310" s="195">
        <f t="shared" si="108"/>
        <v>4518360</v>
      </c>
      <c r="R310" s="187">
        <f>IF($J310="","",IF('5.手当・賞与配分の設計'!$O$4=1,ROUNDUP((J310+$L310)*$R$5,-1),ROUNDUP(J310*$R$5,-1)))</f>
        <v>684600</v>
      </c>
      <c r="S310" s="202">
        <f>IF($J310="","",IF('5.手当・賞与配分の設計'!$O$4=1,ROUNDUP(($J310+$L310)*$U$4*$S$3,-1),ROUNDUP($J310*$U$4*$S$3,-1)))</f>
        <v>1026900</v>
      </c>
      <c r="T310" s="186">
        <f>IF($J310="","",IF('5.手当・賞与配分の設計'!$O$4=1,ROUNDUP(($J310+$L310)*$U$4*$T$3,-1),ROUNDUP($J310*$U$4*$T$3,-1)))</f>
        <v>941330</v>
      </c>
      <c r="U310" s="186">
        <f>IF($J310="","",IF('5.手当・賞与配分の設計'!$O$4=1,ROUNDUP(($J310+$L310)*$U$4*$U$3,-1),ROUNDUP($J310*$U$4*$U$3,-1)))</f>
        <v>855750</v>
      </c>
      <c r="V310" s="186">
        <f>IF($J310="","",IF('5.手当・賞与配分の設計'!$O$4=1,ROUNDUP(($J310+$L310)*$U$4*$V$3,-1),ROUNDUP($J310*$U$4*$V$3,-1)))</f>
        <v>770180</v>
      </c>
      <c r="W310" s="203">
        <f>IF($J310="","",IF('5.手当・賞与配分の設計'!$O$4=1,ROUNDUP(($J310+$L310)*$U$4*$W$3,-1),ROUNDUP($J310*$U$4*$W$3,-1)))</f>
        <v>684600</v>
      </c>
      <c r="X310" s="128">
        <f t="shared" si="109"/>
        <v>6229860</v>
      </c>
      <c r="Y310" s="88">
        <f t="shared" si="110"/>
        <v>6144290</v>
      </c>
      <c r="Z310" s="88">
        <f t="shared" si="101"/>
        <v>6058710</v>
      </c>
      <c r="AA310" s="88">
        <f t="shared" si="102"/>
        <v>5973140</v>
      </c>
      <c r="AB310" s="201">
        <f t="shared" si="103"/>
        <v>5887560</v>
      </c>
    </row>
    <row r="311" spans="5:28" ht="18" customHeight="1">
      <c r="E311" s="193" t="str">
        <f t="shared" si="104"/>
        <v>C-3</v>
      </c>
      <c r="F311" s="204">
        <f t="shared" si="95"/>
        <v>24</v>
      </c>
      <c r="G311" s="124">
        <f t="shared" si="96"/>
        <v>24</v>
      </c>
      <c r="H311" s="124" t="str">
        <f t="shared" si="97"/>
        <v>C-3-24</v>
      </c>
      <c r="I311" s="179">
        <v>47</v>
      </c>
      <c r="J311" s="150">
        <f>IF($E311="","",INDEX('3.サラリースケール'!$R$5:$BH$38,MATCH('7.グレード別年俸表の作成'!$E311,'3.サラリースケール'!$R$5:$R$38,0),MATCH('7.グレード別年俸表の作成'!$I311,'3.サラリースケール'!$R$5:$BH$5,0)))</f>
        <v>344500</v>
      </c>
      <c r="K311" s="194">
        <f t="shared" si="98"/>
        <v>2200</v>
      </c>
      <c r="L311" s="195">
        <f>IF($J311="","",VLOOKUP($E311,'6.モデル年俸表の作成'!$C$6:$F$48,4,0))</f>
        <v>0</v>
      </c>
      <c r="M311" s="196">
        <f t="shared" si="105"/>
        <v>0.1</v>
      </c>
      <c r="N311" s="197">
        <f t="shared" si="106"/>
        <v>34450</v>
      </c>
      <c r="O311" s="219">
        <f t="shared" si="99"/>
        <v>13</v>
      </c>
      <c r="P311" s="198">
        <f t="shared" si="107"/>
        <v>378950</v>
      </c>
      <c r="Q311" s="195">
        <f t="shared" si="108"/>
        <v>4547400</v>
      </c>
      <c r="R311" s="187">
        <f>IF($J311="","",IF('5.手当・賞与配分の設計'!$O$4=1,ROUNDUP((J311+$L311)*$R$5,-1),ROUNDUP(J311*$R$5,-1)))</f>
        <v>689000</v>
      </c>
      <c r="S311" s="202">
        <f>IF($J311="","",IF('5.手当・賞与配分の設計'!$O$4=1,ROUNDUP(($J311+$L311)*$U$4*$S$3,-1),ROUNDUP($J311*$U$4*$S$3,-1)))</f>
        <v>1033500</v>
      </c>
      <c r="T311" s="186">
        <f>IF($J311="","",IF('5.手当・賞与配分の設計'!$O$4=1,ROUNDUP(($J311+$L311)*$U$4*$T$3,-1),ROUNDUP($J311*$U$4*$T$3,-1)))</f>
        <v>947380</v>
      </c>
      <c r="U311" s="186">
        <f>IF($J311="","",IF('5.手当・賞与配分の設計'!$O$4=1,ROUNDUP(($J311+$L311)*$U$4*$U$3,-1),ROUNDUP($J311*$U$4*$U$3,-1)))</f>
        <v>861250</v>
      </c>
      <c r="V311" s="186">
        <f>IF($J311="","",IF('5.手当・賞与配分の設計'!$O$4=1,ROUNDUP(($J311+$L311)*$U$4*$V$3,-1),ROUNDUP($J311*$U$4*$V$3,-1)))</f>
        <v>775130</v>
      </c>
      <c r="W311" s="203">
        <f>IF($J311="","",IF('5.手当・賞与配分の設計'!$O$4=1,ROUNDUP(($J311+$L311)*$U$4*$W$3,-1),ROUNDUP($J311*$U$4*$W$3,-1)))</f>
        <v>689000</v>
      </c>
      <c r="X311" s="128">
        <f t="shared" si="109"/>
        <v>6269900</v>
      </c>
      <c r="Y311" s="88">
        <f t="shared" si="110"/>
        <v>6183780</v>
      </c>
      <c r="Z311" s="88">
        <f t="shared" si="101"/>
        <v>6097650</v>
      </c>
      <c r="AA311" s="88">
        <f t="shared" si="102"/>
        <v>6011530</v>
      </c>
      <c r="AB311" s="201">
        <f t="shared" si="103"/>
        <v>5925400</v>
      </c>
    </row>
    <row r="312" spans="5:28" ht="18" customHeight="1">
      <c r="E312" s="193" t="str">
        <f t="shared" si="104"/>
        <v>C-3</v>
      </c>
      <c r="F312" s="204">
        <f t="shared" si="95"/>
        <v>25</v>
      </c>
      <c r="G312" s="124">
        <f t="shared" si="96"/>
        <v>25</v>
      </c>
      <c r="H312" s="124" t="str">
        <f t="shared" si="97"/>
        <v>C-3-25</v>
      </c>
      <c r="I312" s="179">
        <v>48</v>
      </c>
      <c r="J312" s="150">
        <f>IF($E312="","",INDEX('3.サラリースケール'!$R$5:$BH$38,MATCH('7.グレード別年俸表の作成'!$E312,'3.サラリースケール'!$R$5:$R$38,0),MATCH('7.グレード別年俸表の作成'!$I312,'3.サラリースケール'!$R$5:$BH$5,0)))</f>
        <v>346700</v>
      </c>
      <c r="K312" s="194">
        <f t="shared" si="98"/>
        <v>2200</v>
      </c>
      <c r="L312" s="195">
        <f>IF($J312="","",VLOOKUP($E312,'6.モデル年俸表の作成'!$C$6:$F$48,4,0))</f>
        <v>0</v>
      </c>
      <c r="M312" s="196">
        <f t="shared" si="105"/>
        <v>0.1</v>
      </c>
      <c r="N312" s="197">
        <f t="shared" si="106"/>
        <v>34670</v>
      </c>
      <c r="O312" s="219">
        <f t="shared" si="99"/>
        <v>13</v>
      </c>
      <c r="P312" s="198">
        <f t="shared" si="107"/>
        <v>381370</v>
      </c>
      <c r="Q312" s="195">
        <f t="shared" si="108"/>
        <v>4576440</v>
      </c>
      <c r="R312" s="187">
        <f>IF($J312="","",IF('5.手当・賞与配分の設計'!$O$4=1,ROUNDUP((J312+$L312)*$R$5,-1),ROUNDUP(J312*$R$5,-1)))</f>
        <v>693400</v>
      </c>
      <c r="S312" s="202">
        <f>IF($J312="","",IF('5.手当・賞与配分の設計'!$O$4=1,ROUNDUP(($J312+$L312)*$U$4*$S$3,-1),ROUNDUP($J312*$U$4*$S$3,-1)))</f>
        <v>1040100</v>
      </c>
      <c r="T312" s="186">
        <f>IF($J312="","",IF('5.手当・賞与配分の設計'!$O$4=1,ROUNDUP(($J312+$L312)*$U$4*$T$3,-1),ROUNDUP($J312*$U$4*$T$3,-1)))</f>
        <v>953430</v>
      </c>
      <c r="U312" s="186">
        <f>IF($J312="","",IF('5.手当・賞与配分の設計'!$O$4=1,ROUNDUP(($J312+$L312)*$U$4*$U$3,-1),ROUNDUP($J312*$U$4*$U$3,-1)))</f>
        <v>866750</v>
      </c>
      <c r="V312" s="186">
        <f>IF($J312="","",IF('5.手当・賞与配分の設計'!$O$4=1,ROUNDUP(($J312+$L312)*$U$4*$V$3,-1),ROUNDUP($J312*$U$4*$V$3,-1)))</f>
        <v>780080</v>
      </c>
      <c r="W312" s="203">
        <f>IF($J312="","",IF('5.手当・賞与配分の設計'!$O$4=1,ROUNDUP(($J312+$L312)*$U$4*$W$3,-1),ROUNDUP($J312*$U$4*$W$3,-1)))</f>
        <v>693400</v>
      </c>
      <c r="X312" s="128">
        <f t="shared" si="109"/>
        <v>6309940</v>
      </c>
      <c r="Y312" s="88">
        <f t="shared" si="110"/>
        <v>6223270</v>
      </c>
      <c r="Z312" s="88">
        <f t="shared" si="101"/>
        <v>6136590</v>
      </c>
      <c r="AA312" s="88">
        <f t="shared" si="102"/>
        <v>6049920</v>
      </c>
      <c r="AB312" s="201">
        <f t="shared" si="103"/>
        <v>5963240</v>
      </c>
    </row>
    <row r="313" spans="5:28" ht="18" customHeight="1">
      <c r="E313" s="193" t="str">
        <f t="shared" si="104"/>
        <v>C-3</v>
      </c>
      <c r="F313" s="204">
        <f t="shared" si="95"/>
        <v>26</v>
      </c>
      <c r="G313" s="124">
        <f t="shared" si="96"/>
        <v>26</v>
      </c>
      <c r="H313" s="124" t="str">
        <f t="shared" si="97"/>
        <v>C-3-26</v>
      </c>
      <c r="I313" s="179">
        <v>49</v>
      </c>
      <c r="J313" s="150">
        <f>IF($E313="","",INDEX('3.サラリースケール'!$R$5:$BH$38,MATCH('7.グレード別年俸表の作成'!$E313,'3.サラリースケール'!$R$5:$R$38,0),MATCH('7.グレード別年俸表の作成'!$I313,'3.サラリースケール'!$R$5:$BH$5,0)))</f>
        <v>348900</v>
      </c>
      <c r="K313" s="194">
        <f t="shared" si="98"/>
        <v>2200</v>
      </c>
      <c r="L313" s="195">
        <f>IF($J313="","",VLOOKUP($E313,'6.モデル年俸表の作成'!$C$6:$F$48,4,0))</f>
        <v>0</v>
      </c>
      <c r="M313" s="196">
        <f t="shared" si="105"/>
        <v>0.1</v>
      </c>
      <c r="N313" s="197">
        <f t="shared" si="106"/>
        <v>34890</v>
      </c>
      <c r="O313" s="219">
        <f t="shared" si="99"/>
        <v>13</v>
      </c>
      <c r="P313" s="198">
        <f t="shared" si="107"/>
        <v>383790</v>
      </c>
      <c r="Q313" s="195">
        <f t="shared" si="108"/>
        <v>4605480</v>
      </c>
      <c r="R313" s="187">
        <f>IF($J313="","",IF('5.手当・賞与配分の設計'!$O$4=1,ROUNDUP((J313+$L313)*$R$5,-1),ROUNDUP(J313*$R$5,-1)))</f>
        <v>697800</v>
      </c>
      <c r="S313" s="202">
        <f>IF($J313="","",IF('5.手当・賞与配分の設計'!$O$4=1,ROUNDUP(($J313+$L313)*$U$4*$S$3,-1),ROUNDUP($J313*$U$4*$S$3,-1)))</f>
        <v>1046700</v>
      </c>
      <c r="T313" s="186">
        <f>IF($J313="","",IF('5.手当・賞与配分の設計'!$O$4=1,ROUNDUP(($J313+$L313)*$U$4*$T$3,-1),ROUNDUP($J313*$U$4*$T$3,-1)))</f>
        <v>959480</v>
      </c>
      <c r="U313" s="186">
        <f>IF($J313="","",IF('5.手当・賞与配分の設計'!$O$4=1,ROUNDUP(($J313+$L313)*$U$4*$U$3,-1),ROUNDUP($J313*$U$4*$U$3,-1)))</f>
        <v>872250</v>
      </c>
      <c r="V313" s="186">
        <f>IF($J313="","",IF('5.手当・賞与配分の設計'!$O$4=1,ROUNDUP(($J313+$L313)*$U$4*$V$3,-1),ROUNDUP($J313*$U$4*$V$3,-1)))</f>
        <v>785030</v>
      </c>
      <c r="W313" s="203">
        <f>IF($J313="","",IF('5.手当・賞与配分の設計'!$O$4=1,ROUNDUP(($J313+$L313)*$U$4*$W$3,-1),ROUNDUP($J313*$U$4*$W$3,-1)))</f>
        <v>697800</v>
      </c>
      <c r="X313" s="128">
        <f t="shared" si="109"/>
        <v>6349980</v>
      </c>
      <c r="Y313" s="88">
        <f t="shared" si="110"/>
        <v>6262760</v>
      </c>
      <c r="Z313" s="88">
        <f t="shared" si="101"/>
        <v>6175530</v>
      </c>
      <c r="AA313" s="88">
        <f t="shared" si="102"/>
        <v>6088310</v>
      </c>
      <c r="AB313" s="201">
        <f t="shared" si="103"/>
        <v>6001080</v>
      </c>
    </row>
    <row r="314" spans="5:28" ht="18" customHeight="1">
      <c r="E314" s="193" t="str">
        <f t="shared" si="104"/>
        <v>C-3</v>
      </c>
      <c r="F314" s="204">
        <f t="shared" si="95"/>
        <v>27</v>
      </c>
      <c r="G314" s="124">
        <f t="shared" si="96"/>
        <v>27</v>
      </c>
      <c r="H314" s="124" t="str">
        <f t="shared" si="97"/>
        <v>C-3-27</v>
      </c>
      <c r="I314" s="179">
        <v>50</v>
      </c>
      <c r="J314" s="150">
        <f>IF($E314="","",INDEX('3.サラリースケール'!$R$5:$BH$38,MATCH('7.グレード別年俸表の作成'!$E314,'3.サラリースケール'!$R$5:$R$38,0),MATCH('7.グレード別年俸表の作成'!$I314,'3.サラリースケール'!$R$5:$BH$5,0)))</f>
        <v>351100</v>
      </c>
      <c r="K314" s="194">
        <f t="shared" si="98"/>
        <v>2200</v>
      </c>
      <c r="L314" s="195">
        <f>IF($J314="","",VLOOKUP($E314,'6.モデル年俸表の作成'!$C$6:$F$48,4,0))</f>
        <v>0</v>
      </c>
      <c r="M314" s="196">
        <f t="shared" si="105"/>
        <v>0.1</v>
      </c>
      <c r="N314" s="197">
        <f t="shared" si="106"/>
        <v>35110</v>
      </c>
      <c r="O314" s="219">
        <f t="shared" si="99"/>
        <v>13</v>
      </c>
      <c r="P314" s="198">
        <f t="shared" si="107"/>
        <v>386210</v>
      </c>
      <c r="Q314" s="195">
        <f t="shared" si="108"/>
        <v>4634520</v>
      </c>
      <c r="R314" s="187">
        <f>IF($J314="","",IF('5.手当・賞与配分の設計'!$O$4=1,ROUNDUP((J314+$L314)*$R$5,-1),ROUNDUP(J314*$R$5,-1)))</f>
        <v>702200</v>
      </c>
      <c r="S314" s="202">
        <f>IF($J314="","",IF('5.手当・賞与配分の設計'!$O$4=1,ROUNDUP(($J314+$L314)*$U$4*$S$3,-1),ROUNDUP($J314*$U$4*$S$3,-1)))</f>
        <v>1053300</v>
      </c>
      <c r="T314" s="186">
        <f>IF($J314="","",IF('5.手当・賞与配分の設計'!$O$4=1,ROUNDUP(($J314+$L314)*$U$4*$T$3,-1),ROUNDUP($J314*$U$4*$T$3,-1)))</f>
        <v>965530</v>
      </c>
      <c r="U314" s="186">
        <f>IF($J314="","",IF('5.手当・賞与配分の設計'!$O$4=1,ROUNDUP(($J314+$L314)*$U$4*$U$3,-1),ROUNDUP($J314*$U$4*$U$3,-1)))</f>
        <v>877750</v>
      </c>
      <c r="V314" s="186">
        <f>IF($J314="","",IF('5.手当・賞与配分の設計'!$O$4=1,ROUNDUP(($J314+$L314)*$U$4*$V$3,-1),ROUNDUP($J314*$U$4*$V$3,-1)))</f>
        <v>789980</v>
      </c>
      <c r="W314" s="203">
        <f>IF($J314="","",IF('5.手当・賞与配分の設計'!$O$4=1,ROUNDUP(($J314+$L314)*$U$4*$W$3,-1),ROUNDUP($J314*$U$4*$W$3,-1)))</f>
        <v>702200</v>
      </c>
      <c r="X314" s="128">
        <f t="shared" si="109"/>
        <v>6390020</v>
      </c>
      <c r="Y314" s="88">
        <f t="shared" si="110"/>
        <v>6302250</v>
      </c>
      <c r="Z314" s="88">
        <f t="shared" si="101"/>
        <v>6214470</v>
      </c>
      <c r="AA314" s="88">
        <f t="shared" si="102"/>
        <v>6126700</v>
      </c>
      <c r="AB314" s="201">
        <f t="shared" si="103"/>
        <v>6038920</v>
      </c>
    </row>
    <row r="315" spans="5:28" ht="18" customHeight="1">
      <c r="E315" s="193" t="str">
        <f t="shared" si="104"/>
        <v>C-3</v>
      </c>
      <c r="F315" s="204">
        <f t="shared" si="95"/>
        <v>27</v>
      </c>
      <c r="G315" s="124">
        <f t="shared" si="96"/>
        <v>27</v>
      </c>
      <c r="H315" s="124" t="str">
        <f t="shared" si="97"/>
        <v/>
      </c>
      <c r="I315" s="179">
        <v>51</v>
      </c>
      <c r="J315" s="150">
        <f>IF($E315="","",INDEX('3.サラリースケール'!$R$5:$BH$38,MATCH('7.グレード別年俸表の作成'!$E315,'3.サラリースケール'!$R$5:$R$38,0),MATCH('7.グレード別年俸表の作成'!$I315,'3.サラリースケール'!$R$5:$BH$5,0)))</f>
        <v>351100</v>
      </c>
      <c r="K315" s="194">
        <f t="shared" si="98"/>
        <v>0</v>
      </c>
      <c r="L315" s="195">
        <f>IF($J315="","",VLOOKUP($E315,'6.モデル年俸表の作成'!$C$6:$F$48,4,0))</f>
        <v>0</v>
      </c>
      <c r="M315" s="196">
        <f t="shared" si="105"/>
        <v>0.1</v>
      </c>
      <c r="N315" s="197">
        <f t="shared" si="106"/>
        <v>35110</v>
      </c>
      <c r="O315" s="219">
        <f t="shared" si="99"/>
        <v>13</v>
      </c>
      <c r="P315" s="198">
        <f t="shared" si="107"/>
        <v>386210</v>
      </c>
      <c r="Q315" s="195">
        <f t="shared" si="108"/>
        <v>4634520</v>
      </c>
      <c r="R315" s="187">
        <f>IF($J315="","",IF('5.手当・賞与配分の設計'!$O$4=1,ROUNDUP((J315+$L315)*$R$5,-1),ROUNDUP(J315*$R$5,-1)))</f>
        <v>702200</v>
      </c>
      <c r="S315" s="202">
        <f>IF($J315="","",IF('5.手当・賞与配分の設計'!$O$4=1,ROUNDUP(($J315+$L315)*$U$4*$S$3,-1),ROUNDUP($J315*$U$4*$S$3,-1)))</f>
        <v>1053300</v>
      </c>
      <c r="T315" s="186">
        <f>IF($J315="","",IF('5.手当・賞与配分の設計'!$O$4=1,ROUNDUP(($J315+$L315)*$U$4*$T$3,-1),ROUNDUP($J315*$U$4*$T$3,-1)))</f>
        <v>965530</v>
      </c>
      <c r="U315" s="186">
        <f>IF($J315="","",IF('5.手当・賞与配分の設計'!$O$4=1,ROUNDUP(($J315+$L315)*$U$4*$U$3,-1),ROUNDUP($J315*$U$4*$U$3,-1)))</f>
        <v>877750</v>
      </c>
      <c r="V315" s="186">
        <f>IF($J315="","",IF('5.手当・賞与配分の設計'!$O$4=1,ROUNDUP(($J315+$L315)*$U$4*$V$3,-1),ROUNDUP($J315*$U$4*$V$3,-1)))</f>
        <v>789980</v>
      </c>
      <c r="W315" s="203">
        <f>IF($J315="","",IF('5.手当・賞与配分の設計'!$O$4=1,ROUNDUP(($J315+$L315)*$U$4*$W$3,-1),ROUNDUP($J315*$U$4*$W$3,-1)))</f>
        <v>702200</v>
      </c>
      <c r="X315" s="128">
        <f t="shared" si="109"/>
        <v>6390020</v>
      </c>
      <c r="Y315" s="88">
        <f t="shared" si="110"/>
        <v>6302250</v>
      </c>
      <c r="Z315" s="88">
        <f t="shared" si="101"/>
        <v>6214470</v>
      </c>
      <c r="AA315" s="88">
        <f t="shared" si="102"/>
        <v>6126700</v>
      </c>
      <c r="AB315" s="201">
        <f t="shared" si="103"/>
        <v>6038920</v>
      </c>
    </row>
    <row r="316" spans="5:28" ht="18" customHeight="1">
      <c r="E316" s="193" t="str">
        <f t="shared" si="104"/>
        <v>C-3</v>
      </c>
      <c r="F316" s="204">
        <f t="shared" si="95"/>
        <v>27</v>
      </c>
      <c r="G316" s="124">
        <f t="shared" si="96"/>
        <v>27</v>
      </c>
      <c r="H316" s="124" t="str">
        <f t="shared" si="97"/>
        <v/>
      </c>
      <c r="I316" s="179">
        <v>52</v>
      </c>
      <c r="J316" s="150">
        <f>IF($E316="","",INDEX('3.サラリースケール'!$R$5:$BH$38,MATCH('7.グレード別年俸表の作成'!$E316,'3.サラリースケール'!$R$5:$R$38,0),MATCH('7.グレード別年俸表の作成'!$I316,'3.サラリースケール'!$R$5:$BH$5,0)))</f>
        <v>351100</v>
      </c>
      <c r="K316" s="194">
        <f t="shared" si="98"/>
        <v>0</v>
      </c>
      <c r="L316" s="195">
        <f>IF($J316="","",VLOOKUP($E316,'6.モデル年俸表の作成'!$C$6:$F$48,4,0))</f>
        <v>0</v>
      </c>
      <c r="M316" s="196">
        <f t="shared" si="105"/>
        <v>0.1</v>
      </c>
      <c r="N316" s="197">
        <f t="shared" si="106"/>
        <v>35110</v>
      </c>
      <c r="O316" s="219">
        <f t="shared" si="99"/>
        <v>13</v>
      </c>
      <c r="P316" s="198">
        <f t="shared" si="107"/>
        <v>386210</v>
      </c>
      <c r="Q316" s="195">
        <f t="shared" si="108"/>
        <v>4634520</v>
      </c>
      <c r="R316" s="187">
        <f>IF($J316="","",IF('5.手当・賞与配分の設計'!$O$4=1,ROUNDUP((J316+$L316)*$R$5,-1),ROUNDUP(J316*$R$5,-1)))</f>
        <v>702200</v>
      </c>
      <c r="S316" s="202">
        <f>IF($J316="","",IF('5.手当・賞与配分の設計'!$O$4=1,ROUNDUP(($J316+$L316)*$U$4*$S$3,-1),ROUNDUP($J316*$U$4*$S$3,-1)))</f>
        <v>1053300</v>
      </c>
      <c r="T316" s="186">
        <f>IF($J316="","",IF('5.手当・賞与配分の設計'!$O$4=1,ROUNDUP(($J316+$L316)*$U$4*$T$3,-1),ROUNDUP($J316*$U$4*$T$3,-1)))</f>
        <v>965530</v>
      </c>
      <c r="U316" s="186">
        <f>IF($J316="","",IF('5.手当・賞与配分の設計'!$O$4=1,ROUNDUP(($J316+$L316)*$U$4*$U$3,-1),ROUNDUP($J316*$U$4*$U$3,-1)))</f>
        <v>877750</v>
      </c>
      <c r="V316" s="186">
        <f>IF($J316="","",IF('5.手当・賞与配分の設計'!$O$4=1,ROUNDUP(($J316+$L316)*$U$4*$V$3,-1),ROUNDUP($J316*$U$4*$V$3,-1)))</f>
        <v>789980</v>
      </c>
      <c r="W316" s="203">
        <f>IF($J316="","",IF('5.手当・賞与配分の設計'!$O$4=1,ROUNDUP(($J316+$L316)*$U$4*$W$3,-1),ROUNDUP($J316*$U$4*$W$3,-1)))</f>
        <v>702200</v>
      </c>
      <c r="X316" s="128">
        <f t="shared" si="109"/>
        <v>6390020</v>
      </c>
      <c r="Y316" s="88">
        <f t="shared" si="110"/>
        <v>6302250</v>
      </c>
      <c r="Z316" s="88">
        <f t="shared" si="101"/>
        <v>6214470</v>
      </c>
      <c r="AA316" s="88">
        <f t="shared" si="102"/>
        <v>6126700</v>
      </c>
      <c r="AB316" s="201">
        <f t="shared" si="103"/>
        <v>6038920</v>
      </c>
    </row>
    <row r="317" spans="5:28" ht="18" customHeight="1">
      <c r="E317" s="193" t="str">
        <f t="shared" si="104"/>
        <v>C-3</v>
      </c>
      <c r="F317" s="204">
        <f t="shared" si="95"/>
        <v>27</v>
      </c>
      <c r="G317" s="124">
        <f t="shared" si="96"/>
        <v>27</v>
      </c>
      <c r="H317" s="124" t="str">
        <f t="shared" si="97"/>
        <v/>
      </c>
      <c r="I317" s="179">
        <v>53</v>
      </c>
      <c r="J317" s="150">
        <f>IF($E317="","",INDEX('3.サラリースケール'!$R$5:$BH$38,MATCH('7.グレード別年俸表の作成'!$E317,'3.サラリースケール'!$R$5:$R$38,0),MATCH('7.グレード別年俸表の作成'!$I317,'3.サラリースケール'!$R$5:$BH$5,0)))</f>
        <v>351100</v>
      </c>
      <c r="K317" s="194">
        <f t="shared" si="98"/>
        <v>0</v>
      </c>
      <c r="L317" s="195">
        <f>IF($J317="","",VLOOKUP($E317,'6.モデル年俸表の作成'!$C$6:$F$48,4,0))</f>
        <v>0</v>
      </c>
      <c r="M317" s="196">
        <f t="shared" si="105"/>
        <v>0.1</v>
      </c>
      <c r="N317" s="197">
        <f t="shared" si="106"/>
        <v>35110</v>
      </c>
      <c r="O317" s="219">
        <f t="shared" si="99"/>
        <v>13</v>
      </c>
      <c r="P317" s="198">
        <f t="shared" si="107"/>
        <v>386210</v>
      </c>
      <c r="Q317" s="195">
        <f t="shared" si="108"/>
        <v>4634520</v>
      </c>
      <c r="R317" s="187">
        <f>IF($J317="","",IF('5.手当・賞与配分の設計'!$O$4=1,ROUNDUP((J317+$L317)*$R$5,-1),ROUNDUP(J317*$R$5,-1)))</f>
        <v>702200</v>
      </c>
      <c r="S317" s="202">
        <f>IF($J317="","",IF('5.手当・賞与配分の設計'!$O$4=1,ROUNDUP(($J317+$L317)*$U$4*$S$3,-1),ROUNDUP($J317*$U$4*$S$3,-1)))</f>
        <v>1053300</v>
      </c>
      <c r="T317" s="186">
        <f>IF($J317="","",IF('5.手当・賞与配分の設計'!$O$4=1,ROUNDUP(($J317+$L317)*$U$4*$T$3,-1),ROUNDUP($J317*$U$4*$T$3,-1)))</f>
        <v>965530</v>
      </c>
      <c r="U317" s="186">
        <f>IF($J317="","",IF('5.手当・賞与配分の設計'!$O$4=1,ROUNDUP(($J317+$L317)*$U$4*$U$3,-1),ROUNDUP($J317*$U$4*$U$3,-1)))</f>
        <v>877750</v>
      </c>
      <c r="V317" s="186">
        <f>IF($J317="","",IF('5.手当・賞与配分の設計'!$O$4=1,ROUNDUP(($J317+$L317)*$U$4*$V$3,-1),ROUNDUP($J317*$U$4*$V$3,-1)))</f>
        <v>789980</v>
      </c>
      <c r="W317" s="203">
        <f>IF($J317="","",IF('5.手当・賞与配分の設計'!$O$4=1,ROUNDUP(($J317+$L317)*$U$4*$W$3,-1),ROUNDUP($J317*$U$4*$W$3,-1)))</f>
        <v>702200</v>
      </c>
      <c r="X317" s="128">
        <f t="shared" si="109"/>
        <v>6390020</v>
      </c>
      <c r="Y317" s="88">
        <f t="shared" si="110"/>
        <v>6302250</v>
      </c>
      <c r="Z317" s="88">
        <f t="shared" si="101"/>
        <v>6214470</v>
      </c>
      <c r="AA317" s="88">
        <f t="shared" si="102"/>
        <v>6126700</v>
      </c>
      <c r="AB317" s="201">
        <f t="shared" si="103"/>
        <v>6038920</v>
      </c>
    </row>
    <row r="318" spans="5:28" ht="18" customHeight="1">
      <c r="E318" s="193" t="str">
        <f t="shared" si="104"/>
        <v>C-3</v>
      </c>
      <c r="F318" s="204">
        <f t="shared" si="95"/>
        <v>27</v>
      </c>
      <c r="G318" s="124">
        <f t="shared" si="96"/>
        <v>27</v>
      </c>
      <c r="H318" s="124" t="str">
        <f t="shared" si="97"/>
        <v/>
      </c>
      <c r="I318" s="179">
        <v>54</v>
      </c>
      <c r="J318" s="150">
        <f>IF($E318="","",INDEX('3.サラリースケール'!$R$5:$BH$38,MATCH('7.グレード別年俸表の作成'!$E318,'3.サラリースケール'!$R$5:$R$38,0),MATCH('7.グレード別年俸表の作成'!$I318,'3.サラリースケール'!$R$5:$BH$5,0)))</f>
        <v>351100</v>
      </c>
      <c r="K318" s="194">
        <f t="shared" si="98"/>
        <v>0</v>
      </c>
      <c r="L318" s="195">
        <f>IF($J318="","",VLOOKUP($E318,'6.モデル年俸表の作成'!$C$6:$F$48,4,0))</f>
        <v>0</v>
      </c>
      <c r="M318" s="196">
        <f t="shared" si="105"/>
        <v>0.1</v>
      </c>
      <c r="N318" s="197">
        <f t="shared" si="106"/>
        <v>35110</v>
      </c>
      <c r="O318" s="219">
        <f t="shared" si="99"/>
        <v>13</v>
      </c>
      <c r="P318" s="198">
        <f t="shared" si="107"/>
        <v>386210</v>
      </c>
      <c r="Q318" s="195">
        <f t="shared" si="108"/>
        <v>4634520</v>
      </c>
      <c r="R318" s="187">
        <f>IF($J318="","",IF('5.手当・賞与配分の設計'!$O$4=1,ROUNDUP((J318+$L318)*$R$5,-1),ROUNDUP(J318*$R$5,-1)))</f>
        <v>702200</v>
      </c>
      <c r="S318" s="202">
        <f>IF($J318="","",IF('5.手当・賞与配分の設計'!$O$4=1,ROUNDUP(($J318+$L318)*$U$4*$S$3,-1),ROUNDUP($J318*$U$4*$S$3,-1)))</f>
        <v>1053300</v>
      </c>
      <c r="T318" s="186">
        <f>IF($J318="","",IF('5.手当・賞与配分の設計'!$O$4=1,ROUNDUP(($J318+$L318)*$U$4*$T$3,-1),ROUNDUP($J318*$U$4*$T$3,-1)))</f>
        <v>965530</v>
      </c>
      <c r="U318" s="186">
        <f>IF($J318="","",IF('5.手当・賞与配分の設計'!$O$4=1,ROUNDUP(($J318+$L318)*$U$4*$U$3,-1),ROUNDUP($J318*$U$4*$U$3,-1)))</f>
        <v>877750</v>
      </c>
      <c r="V318" s="186">
        <f>IF($J318="","",IF('5.手当・賞与配分の設計'!$O$4=1,ROUNDUP(($J318+$L318)*$U$4*$V$3,-1),ROUNDUP($J318*$U$4*$V$3,-1)))</f>
        <v>789980</v>
      </c>
      <c r="W318" s="203">
        <f>IF($J318="","",IF('5.手当・賞与配分の設計'!$O$4=1,ROUNDUP(($J318+$L318)*$U$4*$W$3,-1),ROUNDUP($J318*$U$4*$W$3,-1)))</f>
        <v>702200</v>
      </c>
      <c r="X318" s="128">
        <f t="shared" si="109"/>
        <v>6390020</v>
      </c>
      <c r="Y318" s="88">
        <f t="shared" si="110"/>
        <v>6302250</v>
      </c>
      <c r="Z318" s="88">
        <f t="shared" si="101"/>
        <v>6214470</v>
      </c>
      <c r="AA318" s="88">
        <f t="shared" si="102"/>
        <v>6126700</v>
      </c>
      <c r="AB318" s="201">
        <f t="shared" si="103"/>
        <v>6038920</v>
      </c>
    </row>
    <row r="319" spans="5:28" ht="18" customHeight="1">
      <c r="E319" s="193" t="str">
        <f t="shared" si="104"/>
        <v>C-3</v>
      </c>
      <c r="F319" s="204">
        <f t="shared" si="95"/>
        <v>27</v>
      </c>
      <c r="G319" s="124">
        <f t="shared" si="96"/>
        <v>27</v>
      </c>
      <c r="H319" s="124" t="str">
        <f t="shared" si="97"/>
        <v/>
      </c>
      <c r="I319" s="179">
        <v>55</v>
      </c>
      <c r="J319" s="150">
        <f>IF($E319="","",INDEX('3.サラリースケール'!$R$5:$BH$38,MATCH('7.グレード別年俸表の作成'!$E319,'3.サラリースケール'!$R$5:$R$38,0),MATCH('7.グレード別年俸表の作成'!$I319,'3.サラリースケール'!$R$5:$BH$5,0)))</f>
        <v>351100</v>
      </c>
      <c r="K319" s="194">
        <f t="shared" si="98"/>
        <v>0</v>
      </c>
      <c r="L319" s="195">
        <f>IF($J319="","",VLOOKUP($E319,'6.モデル年俸表の作成'!$C$6:$F$48,4,0))</f>
        <v>0</v>
      </c>
      <c r="M319" s="196">
        <f t="shared" si="105"/>
        <v>0.1</v>
      </c>
      <c r="N319" s="197">
        <f t="shared" si="106"/>
        <v>35110</v>
      </c>
      <c r="O319" s="219">
        <f t="shared" si="99"/>
        <v>13</v>
      </c>
      <c r="P319" s="198">
        <f t="shared" si="107"/>
        <v>386210</v>
      </c>
      <c r="Q319" s="195">
        <f t="shared" si="108"/>
        <v>4634520</v>
      </c>
      <c r="R319" s="187">
        <f>IF($J319="","",IF('5.手当・賞与配分の設計'!$O$4=1,ROUNDUP((J319+$L319)*$R$5,-1),ROUNDUP(J319*$R$5,-1)))</f>
        <v>702200</v>
      </c>
      <c r="S319" s="202">
        <f>IF($J319="","",IF('5.手当・賞与配分の設計'!$O$4=1,ROUNDUP(($J319+$L319)*$U$4*$S$3,-1),ROUNDUP($J319*$U$4*$S$3,-1)))</f>
        <v>1053300</v>
      </c>
      <c r="T319" s="186">
        <f>IF($J319="","",IF('5.手当・賞与配分の設計'!$O$4=1,ROUNDUP(($J319+$L319)*$U$4*$T$3,-1),ROUNDUP($J319*$U$4*$T$3,-1)))</f>
        <v>965530</v>
      </c>
      <c r="U319" s="186">
        <f>IF($J319="","",IF('5.手当・賞与配分の設計'!$O$4=1,ROUNDUP(($J319+$L319)*$U$4*$U$3,-1),ROUNDUP($J319*$U$4*$U$3,-1)))</f>
        <v>877750</v>
      </c>
      <c r="V319" s="186">
        <f>IF($J319="","",IF('5.手当・賞与配分の設計'!$O$4=1,ROUNDUP(($J319+$L319)*$U$4*$V$3,-1),ROUNDUP($J319*$U$4*$V$3,-1)))</f>
        <v>789980</v>
      </c>
      <c r="W319" s="203">
        <f>IF($J319="","",IF('5.手当・賞与配分の設計'!$O$4=1,ROUNDUP(($J319+$L319)*$U$4*$W$3,-1),ROUNDUP($J319*$U$4*$W$3,-1)))</f>
        <v>702200</v>
      </c>
      <c r="X319" s="128">
        <f t="shared" si="109"/>
        <v>6390020</v>
      </c>
      <c r="Y319" s="88">
        <f t="shared" si="110"/>
        <v>6302250</v>
      </c>
      <c r="Z319" s="88">
        <f t="shared" si="101"/>
        <v>6214470</v>
      </c>
      <c r="AA319" s="88">
        <f t="shared" si="102"/>
        <v>6126700</v>
      </c>
      <c r="AB319" s="201">
        <f t="shared" si="103"/>
        <v>6038920</v>
      </c>
    </row>
    <row r="320" spans="5:28" ht="18" customHeight="1">
      <c r="E320" s="193" t="str">
        <f t="shared" si="104"/>
        <v>C-3</v>
      </c>
      <c r="F320" s="204">
        <f t="shared" si="95"/>
        <v>27</v>
      </c>
      <c r="G320" s="124">
        <f t="shared" si="96"/>
        <v>27</v>
      </c>
      <c r="H320" s="124" t="str">
        <f t="shared" si="97"/>
        <v/>
      </c>
      <c r="I320" s="179">
        <v>56</v>
      </c>
      <c r="J320" s="150">
        <f>IF($E320="","",INDEX('3.サラリースケール'!$R$5:$BH$38,MATCH('7.グレード別年俸表の作成'!$E320,'3.サラリースケール'!$R$5:$R$38,0),MATCH('7.グレード別年俸表の作成'!$I320,'3.サラリースケール'!$R$5:$BH$5,0)))</f>
        <v>351100</v>
      </c>
      <c r="K320" s="194">
        <f t="shared" si="98"/>
        <v>0</v>
      </c>
      <c r="L320" s="195">
        <f>IF($J320="","",VLOOKUP($E320,'6.モデル年俸表の作成'!$C$6:$F$48,4,0))</f>
        <v>0</v>
      </c>
      <c r="M320" s="196">
        <f t="shared" si="105"/>
        <v>0.1</v>
      </c>
      <c r="N320" s="197">
        <f t="shared" si="106"/>
        <v>35110</v>
      </c>
      <c r="O320" s="219">
        <f t="shared" si="99"/>
        <v>13</v>
      </c>
      <c r="P320" s="198">
        <f t="shared" si="107"/>
        <v>386210</v>
      </c>
      <c r="Q320" s="195">
        <f t="shared" si="108"/>
        <v>4634520</v>
      </c>
      <c r="R320" s="187">
        <f>IF($J320="","",IF('5.手当・賞与配分の設計'!$O$4=1,ROUNDUP((J320+$L320)*$R$5,-1),ROUNDUP(J320*$R$5,-1)))</f>
        <v>702200</v>
      </c>
      <c r="S320" s="202">
        <f>IF($J320="","",IF('5.手当・賞与配分の設計'!$O$4=1,ROUNDUP(($J320+$L320)*$U$4*$S$3,-1),ROUNDUP($J320*$U$4*$S$3,-1)))</f>
        <v>1053300</v>
      </c>
      <c r="T320" s="186">
        <f>IF($J320="","",IF('5.手当・賞与配分の設計'!$O$4=1,ROUNDUP(($J320+$L320)*$U$4*$T$3,-1),ROUNDUP($J320*$U$4*$T$3,-1)))</f>
        <v>965530</v>
      </c>
      <c r="U320" s="186">
        <f>IF($J320="","",IF('5.手当・賞与配分の設計'!$O$4=1,ROUNDUP(($J320+$L320)*$U$4*$U$3,-1),ROUNDUP($J320*$U$4*$U$3,-1)))</f>
        <v>877750</v>
      </c>
      <c r="V320" s="186">
        <f>IF($J320="","",IF('5.手当・賞与配分の設計'!$O$4=1,ROUNDUP(($J320+$L320)*$U$4*$V$3,-1),ROUNDUP($J320*$U$4*$V$3,-1)))</f>
        <v>789980</v>
      </c>
      <c r="W320" s="203">
        <f>IF($J320="","",IF('5.手当・賞与配分の設計'!$O$4=1,ROUNDUP(($J320+$L320)*$U$4*$W$3,-1),ROUNDUP($J320*$U$4*$W$3,-1)))</f>
        <v>702200</v>
      </c>
      <c r="X320" s="128">
        <f t="shared" si="109"/>
        <v>6390020</v>
      </c>
      <c r="Y320" s="88">
        <f t="shared" si="110"/>
        <v>6302250</v>
      </c>
      <c r="Z320" s="88">
        <f t="shared" si="101"/>
        <v>6214470</v>
      </c>
      <c r="AA320" s="88">
        <f t="shared" si="102"/>
        <v>6126700</v>
      </c>
      <c r="AB320" s="201">
        <f t="shared" si="103"/>
        <v>6038920</v>
      </c>
    </row>
    <row r="321" spans="5:28" ht="18" customHeight="1">
      <c r="E321" s="193" t="str">
        <f t="shared" si="104"/>
        <v>C-3</v>
      </c>
      <c r="F321" s="204">
        <f t="shared" si="95"/>
        <v>27</v>
      </c>
      <c r="G321" s="124">
        <f t="shared" si="96"/>
        <v>27</v>
      </c>
      <c r="H321" s="124" t="str">
        <f t="shared" si="97"/>
        <v/>
      </c>
      <c r="I321" s="179">
        <v>57</v>
      </c>
      <c r="J321" s="150">
        <f>IF($E321="","",INDEX('3.サラリースケール'!$R$5:$BH$38,MATCH('7.グレード別年俸表の作成'!$E321,'3.サラリースケール'!$R$5:$R$38,0),MATCH('7.グレード別年俸表の作成'!$I321,'3.サラリースケール'!$R$5:$BH$5,0)))</f>
        <v>351100</v>
      </c>
      <c r="K321" s="194">
        <f t="shared" si="98"/>
        <v>0</v>
      </c>
      <c r="L321" s="195">
        <f>IF($J321="","",VLOOKUP($E321,'6.モデル年俸表の作成'!$C$6:$F$48,4,0))</f>
        <v>0</v>
      </c>
      <c r="M321" s="196">
        <f t="shared" si="105"/>
        <v>0.1</v>
      </c>
      <c r="N321" s="197">
        <f t="shared" si="106"/>
        <v>35110</v>
      </c>
      <c r="O321" s="219">
        <f t="shared" si="99"/>
        <v>13</v>
      </c>
      <c r="P321" s="198">
        <f t="shared" si="107"/>
        <v>386210</v>
      </c>
      <c r="Q321" s="195">
        <f t="shared" si="108"/>
        <v>4634520</v>
      </c>
      <c r="R321" s="187">
        <f>IF($J321="","",IF('5.手当・賞与配分の設計'!$O$4=1,ROUNDUP((J321+$L321)*$R$5,-1),ROUNDUP(J321*$R$5,-1)))</f>
        <v>702200</v>
      </c>
      <c r="S321" s="202">
        <f>IF($J321="","",IF('5.手当・賞与配分の設計'!$O$4=1,ROUNDUP(($J321+$L321)*$U$4*$S$3,-1),ROUNDUP($J321*$U$4*$S$3,-1)))</f>
        <v>1053300</v>
      </c>
      <c r="T321" s="186">
        <f>IF($J321="","",IF('5.手当・賞与配分の設計'!$O$4=1,ROUNDUP(($J321+$L321)*$U$4*$T$3,-1),ROUNDUP($J321*$U$4*$T$3,-1)))</f>
        <v>965530</v>
      </c>
      <c r="U321" s="186">
        <f>IF($J321="","",IF('5.手当・賞与配分の設計'!$O$4=1,ROUNDUP(($J321+$L321)*$U$4*$U$3,-1),ROUNDUP($J321*$U$4*$U$3,-1)))</f>
        <v>877750</v>
      </c>
      <c r="V321" s="186">
        <f>IF($J321="","",IF('5.手当・賞与配分の設計'!$O$4=1,ROUNDUP(($J321+$L321)*$U$4*$V$3,-1),ROUNDUP($J321*$U$4*$V$3,-1)))</f>
        <v>789980</v>
      </c>
      <c r="W321" s="203">
        <f>IF($J321="","",IF('5.手当・賞与配分の設計'!$O$4=1,ROUNDUP(($J321+$L321)*$U$4*$W$3,-1),ROUNDUP($J321*$U$4*$W$3,-1)))</f>
        <v>702200</v>
      </c>
      <c r="X321" s="128">
        <f t="shared" si="109"/>
        <v>6390020</v>
      </c>
      <c r="Y321" s="88">
        <f t="shared" si="110"/>
        <v>6302250</v>
      </c>
      <c r="Z321" s="88">
        <f t="shared" si="101"/>
        <v>6214470</v>
      </c>
      <c r="AA321" s="88">
        <f t="shared" si="102"/>
        <v>6126700</v>
      </c>
      <c r="AB321" s="201">
        <f t="shared" si="103"/>
        <v>6038920</v>
      </c>
    </row>
    <row r="322" spans="5:28" ht="18" customHeight="1">
      <c r="E322" s="193" t="str">
        <f t="shared" si="104"/>
        <v>C-3</v>
      </c>
      <c r="F322" s="204">
        <f t="shared" si="95"/>
        <v>27</v>
      </c>
      <c r="G322" s="124">
        <f t="shared" si="96"/>
        <v>27</v>
      </c>
      <c r="H322" s="124" t="str">
        <f t="shared" si="97"/>
        <v/>
      </c>
      <c r="I322" s="179">
        <v>58</v>
      </c>
      <c r="J322" s="150">
        <f>IF($E322="","",INDEX('3.サラリースケール'!$R$5:$BH$38,MATCH('7.グレード別年俸表の作成'!$E322,'3.サラリースケール'!$R$5:$R$38,0),MATCH('7.グレード別年俸表の作成'!$I322,'3.サラリースケール'!$R$5:$BH$5,0)))</f>
        <v>351100</v>
      </c>
      <c r="K322" s="194">
        <f t="shared" si="98"/>
        <v>0</v>
      </c>
      <c r="L322" s="195">
        <f>IF($J322="","",VLOOKUP($E322,'6.モデル年俸表の作成'!$C$6:$F$48,4,0))</f>
        <v>0</v>
      </c>
      <c r="M322" s="196">
        <f t="shared" si="105"/>
        <v>0.1</v>
      </c>
      <c r="N322" s="197">
        <f t="shared" si="106"/>
        <v>35110</v>
      </c>
      <c r="O322" s="219">
        <f t="shared" si="99"/>
        <v>13</v>
      </c>
      <c r="P322" s="198">
        <f t="shared" si="107"/>
        <v>386210</v>
      </c>
      <c r="Q322" s="195">
        <f t="shared" si="108"/>
        <v>4634520</v>
      </c>
      <c r="R322" s="187">
        <f>IF($J322="","",IF('5.手当・賞与配分の設計'!$O$4=1,ROUNDUP((J322+$L322)*$R$5,-1),ROUNDUP(J322*$R$5,-1)))</f>
        <v>702200</v>
      </c>
      <c r="S322" s="202">
        <f>IF($J322="","",IF('5.手当・賞与配分の設計'!$O$4=1,ROUNDUP(($J322+$L322)*$U$4*$S$3,-1),ROUNDUP($J322*$U$4*$S$3,-1)))</f>
        <v>1053300</v>
      </c>
      <c r="T322" s="186">
        <f>IF($J322="","",IF('5.手当・賞与配分の設計'!$O$4=1,ROUNDUP(($J322+$L322)*$U$4*$T$3,-1),ROUNDUP($J322*$U$4*$T$3,-1)))</f>
        <v>965530</v>
      </c>
      <c r="U322" s="186">
        <f>IF($J322="","",IF('5.手当・賞与配分の設計'!$O$4=1,ROUNDUP(($J322+$L322)*$U$4*$U$3,-1),ROUNDUP($J322*$U$4*$U$3,-1)))</f>
        <v>877750</v>
      </c>
      <c r="V322" s="186">
        <f>IF($J322="","",IF('5.手当・賞与配分の設計'!$O$4=1,ROUNDUP(($J322+$L322)*$U$4*$V$3,-1),ROUNDUP($J322*$U$4*$V$3,-1)))</f>
        <v>789980</v>
      </c>
      <c r="W322" s="203">
        <f>IF($J322="","",IF('5.手当・賞与配分の設計'!$O$4=1,ROUNDUP(($J322+$L322)*$U$4*$W$3,-1),ROUNDUP($J322*$U$4*$W$3,-1)))</f>
        <v>702200</v>
      </c>
      <c r="X322" s="128">
        <f t="shared" si="109"/>
        <v>6390020</v>
      </c>
      <c r="Y322" s="88">
        <f t="shared" si="110"/>
        <v>6302250</v>
      </c>
      <c r="Z322" s="88">
        <f t="shared" si="101"/>
        <v>6214470</v>
      </c>
      <c r="AA322" s="88">
        <f t="shared" si="102"/>
        <v>6126700</v>
      </c>
      <c r="AB322" s="201">
        <f t="shared" si="103"/>
        <v>6038920</v>
      </c>
    </row>
    <row r="323" spans="5:28" ht="18" customHeight="1" thickBot="1">
      <c r="E323" s="193" t="str">
        <f t="shared" si="104"/>
        <v>C-3</v>
      </c>
      <c r="F323" s="204">
        <f t="shared" si="95"/>
        <v>27</v>
      </c>
      <c r="G323" s="124">
        <f t="shared" si="96"/>
        <v>27</v>
      </c>
      <c r="H323" s="124" t="str">
        <f t="shared" si="97"/>
        <v/>
      </c>
      <c r="I323" s="179">
        <v>59</v>
      </c>
      <c r="J323" s="205">
        <f>IF($E323="","",INDEX('3.サラリースケール'!$R$5:$BH$38,MATCH('7.グレード別年俸表の作成'!$E323,'3.サラリースケール'!$R$5:$R$38,0),MATCH('7.グレード別年俸表の作成'!$I323,'3.サラリースケール'!$R$5:$BH$5,0)))</f>
        <v>351100</v>
      </c>
      <c r="K323" s="206">
        <f t="shared" si="98"/>
        <v>0</v>
      </c>
      <c r="L323" s="207">
        <f>IF($J323="","",VLOOKUP($E323,'6.モデル年俸表の作成'!$C$6:$F$48,4,0))</f>
        <v>0</v>
      </c>
      <c r="M323" s="208">
        <f t="shared" si="105"/>
        <v>0.1</v>
      </c>
      <c r="N323" s="209">
        <f t="shared" si="106"/>
        <v>35110</v>
      </c>
      <c r="O323" s="220">
        <f t="shared" si="99"/>
        <v>13</v>
      </c>
      <c r="P323" s="210">
        <f t="shared" si="107"/>
        <v>386210</v>
      </c>
      <c r="Q323" s="207">
        <f t="shared" si="108"/>
        <v>4634520</v>
      </c>
      <c r="R323" s="211">
        <f>IF($J323="","",IF('5.手当・賞与配分の設計'!$O$4=1,ROUNDUP((J323+$L323)*$R$5,-1),ROUNDUP(J323*$R$5,-1)))</f>
        <v>702200</v>
      </c>
      <c r="S323" s="212">
        <f>IF($J323="","",IF('5.手当・賞与配分の設計'!$O$4=1,ROUNDUP(($J323+$L323)*$U$4*$S$3,-1),ROUNDUP($J323*$U$4*$S$3,-1)))</f>
        <v>1053300</v>
      </c>
      <c r="T323" s="213">
        <f>IF($J323="","",IF('5.手当・賞与配分の設計'!$O$4=1,ROUNDUP(($J323+$L323)*$U$4*$T$3,-1),ROUNDUP($J323*$U$4*$T$3,-1)))</f>
        <v>965530</v>
      </c>
      <c r="U323" s="213">
        <f>IF($J323="","",IF('5.手当・賞与配分の設計'!$O$4=1,ROUNDUP(($J323+$L323)*$U$4*$U$3,-1),ROUNDUP($J323*$U$4*$U$3,-1)))</f>
        <v>877750</v>
      </c>
      <c r="V323" s="213">
        <f>IF($J323="","",IF('5.手当・賞与配分の設計'!$O$4=1,ROUNDUP(($J323+$L323)*$U$4*$V$3,-1),ROUNDUP($J323*$U$4*$V$3,-1)))</f>
        <v>789980</v>
      </c>
      <c r="W323" s="214">
        <f>IF($J323="","",IF('5.手当・賞与配分の設計'!$O$4=1,ROUNDUP(($J323+$L323)*$U$4*$W$3,-1),ROUNDUP($J323*$U$4*$W$3,-1)))</f>
        <v>702200</v>
      </c>
      <c r="X323" s="215">
        <f t="shared" si="109"/>
        <v>6390020</v>
      </c>
      <c r="Y323" s="216">
        <f t="shared" si="110"/>
        <v>6302250</v>
      </c>
      <c r="Z323" s="216">
        <f t="shared" si="101"/>
        <v>6214470</v>
      </c>
      <c r="AA323" s="216">
        <f t="shared" si="102"/>
        <v>6126700</v>
      </c>
      <c r="AB323" s="217">
        <f t="shared" si="103"/>
        <v>6038920</v>
      </c>
    </row>
    <row r="324" spans="5:28" ht="9" customHeight="1">
      <c r="M324" s="99"/>
    </row>
    <row r="325" spans="5:28" ht="20.100000000000001" customHeight="1" thickBot="1">
      <c r="E325" s="102"/>
      <c r="F325" s="102"/>
      <c r="G325" s="102"/>
      <c r="H325" s="102"/>
      <c r="L325" s="102"/>
      <c r="O325" s="98" t="s">
        <v>95</v>
      </c>
      <c r="S325" s="218"/>
      <c r="T325" s="218"/>
    </row>
    <row r="326" spans="5:28" ht="23.1" customHeight="1" thickBot="1">
      <c r="E326" s="161" t="s">
        <v>84</v>
      </c>
      <c r="F326" s="162" t="s">
        <v>29</v>
      </c>
      <c r="G326" s="537" t="s">
        <v>85</v>
      </c>
      <c r="H326" s="537" t="s">
        <v>29</v>
      </c>
      <c r="I326" s="539" t="s">
        <v>92</v>
      </c>
      <c r="J326" s="543" t="s">
        <v>96</v>
      </c>
      <c r="K326" s="535" t="s">
        <v>98</v>
      </c>
      <c r="L326" s="541" t="s">
        <v>94</v>
      </c>
      <c r="M326" s="531" t="s">
        <v>130</v>
      </c>
      <c r="N326" s="532"/>
      <c r="O326" s="163">
        <f>IF($E327="","",'5.手当・賞与配分の設計'!$L$4)</f>
        <v>173</v>
      </c>
      <c r="P326" s="533" t="s">
        <v>89</v>
      </c>
      <c r="Q326" s="535" t="s">
        <v>90</v>
      </c>
      <c r="R326" s="164" t="s">
        <v>91</v>
      </c>
      <c r="S326" s="524" t="s">
        <v>131</v>
      </c>
      <c r="T326" s="525"/>
      <c r="U326" s="526">
        <f>IF($E327="","",'5.手当・賞与配分の設計'!$O$11)</f>
        <v>2.5</v>
      </c>
      <c r="V326" s="527"/>
      <c r="W326" s="165"/>
      <c r="X326" s="528" t="s">
        <v>132</v>
      </c>
      <c r="Y326" s="529"/>
      <c r="Z326" s="529"/>
      <c r="AA326" s="529"/>
      <c r="AB326" s="530"/>
    </row>
    <row r="327" spans="5:28" ht="27.9" customHeight="1" thickBot="1">
      <c r="E327" s="168" t="str">
        <f>IF(C$12="","",$C$12)</f>
        <v>C-4</v>
      </c>
      <c r="F327" s="162">
        <v>0</v>
      </c>
      <c r="G327" s="538"/>
      <c r="H327" s="538"/>
      <c r="I327" s="540"/>
      <c r="J327" s="544"/>
      <c r="K327" s="536"/>
      <c r="L327" s="542"/>
      <c r="M327" s="169">
        <f>IF($E327="","",VLOOKUP($E327,'5.手当・賞与配分の設計'!$C$7:$L$48,8,0))</f>
        <v>0.1</v>
      </c>
      <c r="N327" s="170" t="s">
        <v>87</v>
      </c>
      <c r="O327" s="171" t="s">
        <v>88</v>
      </c>
      <c r="P327" s="534"/>
      <c r="Q327" s="536"/>
      <c r="R327" s="400">
        <f>IF($E327="","",'5.手当・賞与配分の設計'!$N$11)</f>
        <v>2</v>
      </c>
      <c r="S327" s="172" t="str">
        <f>IF('5.手当・賞与配分の設計'!$N$16="","",'5.手当・賞与配分の設計'!$N$16)</f>
        <v>S</v>
      </c>
      <c r="T327" s="173" t="str">
        <f>IF('5.手当・賞与配分の設計'!$N$17="","",'5.手当・賞与配分の設計'!$N$17)</f>
        <v>A</v>
      </c>
      <c r="U327" s="174" t="str">
        <f>IF('5.手当・賞与配分の設計'!$N$18="","",'5.手当・賞与配分の設計'!$N$18)</f>
        <v>B</v>
      </c>
      <c r="V327" s="174" t="str">
        <f>IF('5.手当・賞与配分の設計'!$N$19="","",'5.手当・賞与配分の設計'!$N$19)</f>
        <v>C</v>
      </c>
      <c r="W327" s="175" t="str">
        <f>IF('5.手当・賞与配分の設計'!$N$20="","",'5.手当・賞与配分の設計'!$N$20)</f>
        <v>D</v>
      </c>
      <c r="X327" s="176" t="str">
        <f>IF($E327="","",$E327&amp;"-"&amp;S327)</f>
        <v>C-4-S</v>
      </c>
      <c r="Y327" s="170" t="str">
        <f>IF($E327="","",$E327&amp;"-"&amp;T327)</f>
        <v>C-4-A</v>
      </c>
      <c r="Z327" s="170" t="str">
        <f>IF($E327="","",$E327&amp;"-"&amp;U327)</f>
        <v>C-4-B</v>
      </c>
      <c r="AA327" s="170" t="str">
        <f>IF($E327="","",$E327&amp;"-"&amp;V327)</f>
        <v>C-4-C</v>
      </c>
      <c r="AB327" s="177" t="str">
        <f>IF($E327="","",$E327&amp;"-"&amp;W327)</f>
        <v>C-4-D</v>
      </c>
    </row>
    <row r="328" spans="5:28" ht="18" customHeight="1">
      <c r="E328" s="178" t="str">
        <f>IF($E$327="","",$E$327)</f>
        <v>C-4</v>
      </c>
      <c r="F328" s="124">
        <f t="shared" ref="F328:F369" si="111">IF(J328="",0,IF(AND(J327&lt;J328,J328=J329),F327+1,IF(J328&lt;J329,F327+1,F327)))</f>
        <v>0</v>
      </c>
      <c r="G328" s="124" t="str">
        <f t="shared" ref="G328:G369" si="112">IF(AND(F328=0,J328=""),"",IF(AND(F328=0,J328&gt;0),1,IF(F328=0,"",F328)))</f>
        <v/>
      </c>
      <c r="H328" s="124" t="str">
        <f t="shared" ref="H328:H369" si="113">IF($G328="","",IF(F327&lt;F328,$E328&amp;"-"&amp;$G328,""))</f>
        <v/>
      </c>
      <c r="I328" s="179">
        <v>18</v>
      </c>
      <c r="J328" s="180" t="str">
        <f>IF($E328="","",INDEX('3.サラリースケール'!$R$5:$BH$38,MATCH('7.グレード別年俸表の作成'!$E328,'3.サラリースケール'!$R$5:$R$38,0),MATCH('7.グレード別年俸表の作成'!$I328,'3.サラリースケール'!$R$5:$BH$5,0)))</f>
        <v/>
      </c>
      <c r="K328" s="181" t="str">
        <f t="shared" ref="K328:K369" si="114">IF($F328&lt;=1,"",IF($J327="",0,$J328-$J327))</f>
        <v/>
      </c>
      <c r="L328" s="182" t="str">
        <f>IF($J328="","",VLOOKUP($E328,'6.モデル年俸表の作成'!$C$6:$F$48,4,0))</f>
        <v/>
      </c>
      <c r="M328" s="183" t="str">
        <f>IF($G328="","",$M$327)</f>
        <v/>
      </c>
      <c r="N328" s="184" t="str">
        <f>IF($J328="","",ROUNDUP((J328*$M328),-1))</f>
        <v/>
      </c>
      <c r="O328" s="185" t="str">
        <f t="shared" ref="O328:O369" si="115">IF($J328="","",ROUNDDOWN($N328/($J328/$O$4*1.25),0))</f>
        <v/>
      </c>
      <c r="P328" s="186" t="str">
        <f>IF($J328="","",$J328+$L328+$N328)</f>
        <v/>
      </c>
      <c r="Q328" s="182" t="str">
        <f>IF($J328="","",$P328*12)</f>
        <v/>
      </c>
      <c r="R328" s="187" t="str">
        <f>IF($J328="","",IF('5.手当・賞与配分の設計'!$O$4=1,ROUNDUP((J328+$L328)*$R$5,-1),ROUNDUP(J328*$R$5,-1)))</f>
        <v/>
      </c>
      <c r="S328" s="188" t="str">
        <f>IF($J328="","",IF('5.手当・賞与配分の設計'!$O$4=1,ROUNDUP(($J328+$L328)*$U$4*$S$3,-1),ROUNDUP($J328*$U$4*$S$3,-1)))</f>
        <v/>
      </c>
      <c r="T328" s="189" t="str">
        <f>IF($J328="","",IF('5.手当・賞与配分の設計'!$O$4=1,ROUNDUP(($J328+$L328)*$U$4*$T$3,-1),ROUNDUP($J328*$U$4*$T$3,-1)))</f>
        <v/>
      </c>
      <c r="U328" s="189" t="str">
        <f>IF($J328="","",IF('5.手当・賞与配分の設計'!$O$4=1,ROUNDUP(($J328+$L328)*$U$4*$U$3,-1),ROUNDUP($J328*$U$4*$U$3,-1)))</f>
        <v/>
      </c>
      <c r="V328" s="189" t="str">
        <f>IF($J328="","",IF('5.手当・賞与配分の設計'!$O$4=1,ROUNDUP(($J328+$L328)*$U$4*$V$3,-1),ROUNDUP($J328*$U$4*$V$3,-1)))</f>
        <v/>
      </c>
      <c r="W328" s="190" t="str">
        <f>IF($J328="","",IF('5.手当・賞与配分の設計'!$O$4=1,ROUNDUP(($J328+$L328)*$U$4*$W$3,-1),ROUNDUP($J328*$U$4*$W$3,-1)))</f>
        <v/>
      </c>
      <c r="X328" s="191" t="str">
        <f>IF($J328="","",$Q328+$R328+S328)</f>
        <v/>
      </c>
      <c r="Y328" s="152" t="str">
        <f t="shared" ref="Y328:Y352" si="116">IF($J328="","",$Q328+$R328+T328)</f>
        <v/>
      </c>
      <c r="Z328" s="152" t="str">
        <f t="shared" ref="Z328:Z369" si="117">IF($J328="","",$Q328+$R328+U328)</f>
        <v/>
      </c>
      <c r="AA328" s="152" t="str">
        <f t="shared" ref="AA328:AA369" si="118">IF($J328="","",$Q328+$R328+V328)</f>
        <v/>
      </c>
      <c r="AB328" s="192" t="str">
        <f t="shared" ref="AB328:AB369" si="119">IF($J328="","",$Q328+$R328+W328)</f>
        <v/>
      </c>
    </row>
    <row r="329" spans="5:28" ht="18" customHeight="1">
      <c r="E329" s="193" t="str">
        <f t="shared" ref="E329:E369" si="120">IF($E$327="","",$E$327)</f>
        <v>C-4</v>
      </c>
      <c r="F329" s="124">
        <f t="shared" si="111"/>
        <v>0</v>
      </c>
      <c r="G329" s="124" t="str">
        <f t="shared" si="112"/>
        <v/>
      </c>
      <c r="H329" s="124" t="str">
        <f t="shared" si="113"/>
        <v/>
      </c>
      <c r="I329" s="179">
        <v>19</v>
      </c>
      <c r="J329" s="180" t="str">
        <f>IF($E329="","",INDEX('3.サラリースケール'!$R$5:$BH$38,MATCH('7.グレード別年俸表の作成'!$E329,'3.サラリースケール'!$R$5:$R$38,0),MATCH('7.グレード別年俸表の作成'!$I329,'3.サラリースケール'!$R$5:$BH$5,0)))</f>
        <v/>
      </c>
      <c r="K329" s="194" t="str">
        <f t="shared" si="114"/>
        <v/>
      </c>
      <c r="L329" s="195" t="str">
        <f>IF($J329="","",VLOOKUP($E329,'6.モデル年俸表の作成'!$C$6:$F$48,4,0))</f>
        <v/>
      </c>
      <c r="M329" s="196" t="str">
        <f t="shared" ref="M329:M369" si="121">IF($G329="","",$M$327)</f>
        <v/>
      </c>
      <c r="N329" s="197" t="str">
        <f t="shared" ref="N329:N369" si="122">IF($J329="","",ROUNDUP((J329*$M329),-1))</f>
        <v/>
      </c>
      <c r="O329" s="219" t="str">
        <f t="shared" si="115"/>
        <v/>
      </c>
      <c r="P329" s="198" t="str">
        <f t="shared" ref="P329:P369" si="123">IF($J329="","",$J329+$L329+$N329)</f>
        <v/>
      </c>
      <c r="Q329" s="195" t="str">
        <f t="shared" ref="Q329:Q369" si="124">IF($J329="","",$P329*12)</f>
        <v/>
      </c>
      <c r="R329" s="187" t="str">
        <f>IF($J329="","",IF('5.手当・賞与配分の設計'!$O$4=1,ROUNDUP((J329+$L329)*$R$5,-1),ROUNDUP(J329*$R$5,-1)))</f>
        <v/>
      </c>
      <c r="S329" s="199" t="str">
        <f>IF($J329="","",IF('5.手当・賞与配分の設計'!$O$4=1,ROUNDUP(($J329+$L329)*$U$4*$S$3,-1),ROUNDUP($J329*$U$4*$S$3,-1)))</f>
        <v/>
      </c>
      <c r="T329" s="198" t="str">
        <f>IF($J329="","",IF('5.手当・賞与配分の設計'!$O$4=1,ROUNDUP(($J329+$L329)*$U$4*$T$3,-1),ROUNDUP($J329*$U$4*$T$3,-1)))</f>
        <v/>
      </c>
      <c r="U329" s="198" t="str">
        <f>IF($J329="","",IF('5.手当・賞与配分の設計'!$O$4=1,ROUNDUP(($J329+$L329)*$U$4*$U$3,-1),ROUNDUP($J329*$U$4*$U$3,-1)))</f>
        <v/>
      </c>
      <c r="V329" s="198" t="str">
        <f>IF($J329="","",IF('5.手当・賞与配分の設計'!$O$4=1,ROUNDUP(($J329+$L329)*$U$4*$V$3,-1),ROUNDUP($J329*$U$4*$V$3,-1)))</f>
        <v/>
      </c>
      <c r="W329" s="200" t="str">
        <f>IF($J329="","",IF('5.手当・賞与配分の設計'!$O$4=1,ROUNDUP(($J329+$L329)*$U$4*$W$3,-1),ROUNDUP($J329*$U$4*$W$3,-1)))</f>
        <v/>
      </c>
      <c r="X329" s="128" t="str">
        <f>IF($J329="","",$Q329+$R329+S329)</f>
        <v/>
      </c>
      <c r="Y329" s="88" t="str">
        <f t="shared" si="116"/>
        <v/>
      </c>
      <c r="Z329" s="88" t="str">
        <f t="shared" si="117"/>
        <v/>
      </c>
      <c r="AA329" s="88" t="str">
        <f t="shared" si="118"/>
        <v/>
      </c>
      <c r="AB329" s="201" t="str">
        <f t="shared" si="119"/>
        <v/>
      </c>
    </row>
    <row r="330" spans="5:28" ht="18" customHeight="1">
      <c r="E330" s="193" t="str">
        <f t="shared" si="120"/>
        <v>C-4</v>
      </c>
      <c r="F330" s="124">
        <f t="shared" si="111"/>
        <v>0</v>
      </c>
      <c r="G330" s="124" t="str">
        <f t="shared" si="112"/>
        <v/>
      </c>
      <c r="H330" s="124" t="str">
        <f t="shared" si="113"/>
        <v/>
      </c>
      <c r="I330" s="179">
        <v>20</v>
      </c>
      <c r="J330" s="150" t="str">
        <f>IF($E330="","",INDEX('3.サラリースケール'!$R$5:$BH$38,MATCH('7.グレード別年俸表の作成'!$E330,'3.サラリースケール'!$R$5:$R$38,0),MATCH('7.グレード別年俸表の作成'!$I330,'3.サラリースケール'!$R$5:$BH$5,0)))</f>
        <v/>
      </c>
      <c r="K330" s="194" t="str">
        <f t="shared" si="114"/>
        <v/>
      </c>
      <c r="L330" s="195" t="str">
        <f>IF($J330="","",VLOOKUP($E330,'6.モデル年俸表の作成'!$C$6:$F$48,4,0))</f>
        <v/>
      </c>
      <c r="M330" s="196" t="str">
        <f t="shared" si="121"/>
        <v/>
      </c>
      <c r="N330" s="197" t="str">
        <f t="shared" si="122"/>
        <v/>
      </c>
      <c r="O330" s="219" t="str">
        <f t="shared" si="115"/>
        <v/>
      </c>
      <c r="P330" s="198" t="str">
        <f t="shared" si="123"/>
        <v/>
      </c>
      <c r="Q330" s="195" t="str">
        <f t="shared" si="124"/>
        <v/>
      </c>
      <c r="R330" s="187" t="str">
        <f>IF($J330="","",IF('5.手当・賞与配分の設計'!$O$4=1,ROUNDUP((J330+$L330)*$R$5,-1),ROUNDUP(J330*$R$5,-1)))</f>
        <v/>
      </c>
      <c r="S330" s="199" t="str">
        <f>IF($J330="","",IF('5.手当・賞与配分の設計'!$O$4=1,ROUNDUP(($J330+$L330)*$U$4*$S$3,-1),ROUNDUP($J330*$U$4*$S$3,-1)))</f>
        <v/>
      </c>
      <c r="T330" s="198" t="str">
        <f>IF($J330="","",IF('5.手当・賞与配分の設計'!$O$4=1,ROUNDUP(($J330+$L330)*$U$4*$T$3,-1),ROUNDUP($J330*$U$4*$T$3,-1)))</f>
        <v/>
      </c>
      <c r="U330" s="198" t="str">
        <f>IF($J330="","",IF('5.手当・賞与配分の設計'!$O$4=1,ROUNDUP(($J330+$L330)*$U$4*$U$3,-1),ROUNDUP($J330*$U$4*$U$3,-1)))</f>
        <v/>
      </c>
      <c r="V330" s="198" t="str">
        <f>IF($J330="","",IF('5.手当・賞与配分の設計'!$O$4=1,ROUNDUP(($J330+$L330)*$U$4*$V$3,-1),ROUNDUP($J330*$U$4*$V$3,-1)))</f>
        <v/>
      </c>
      <c r="W330" s="200" t="str">
        <f>IF($J330="","",IF('5.手当・賞与配分の設計'!$O$4=1,ROUNDUP(($J330+$L330)*$U$4*$W$3,-1),ROUNDUP($J330*$U$4*$W$3,-1)))</f>
        <v/>
      </c>
      <c r="X330" s="128" t="str">
        <f>IF($J330="","",$Q330+$R330+S330)</f>
        <v/>
      </c>
      <c r="Y330" s="88" t="str">
        <f t="shared" si="116"/>
        <v/>
      </c>
      <c r="Z330" s="88" t="str">
        <f t="shared" si="117"/>
        <v/>
      </c>
      <c r="AA330" s="88" t="str">
        <f t="shared" si="118"/>
        <v/>
      </c>
      <c r="AB330" s="201" t="str">
        <f t="shared" si="119"/>
        <v/>
      </c>
    </row>
    <row r="331" spans="5:28" ht="18" customHeight="1">
      <c r="E331" s="193" t="str">
        <f t="shared" si="120"/>
        <v>C-4</v>
      </c>
      <c r="F331" s="124">
        <f t="shared" si="111"/>
        <v>0</v>
      </c>
      <c r="G331" s="124" t="str">
        <f t="shared" si="112"/>
        <v/>
      </c>
      <c r="H331" s="124" t="str">
        <f t="shared" si="113"/>
        <v/>
      </c>
      <c r="I331" s="179">
        <v>21</v>
      </c>
      <c r="J331" s="150" t="str">
        <f>IF($E331="","",INDEX('3.サラリースケール'!$R$5:$BH$38,MATCH('7.グレード別年俸表の作成'!$E331,'3.サラリースケール'!$R$5:$R$38,0),MATCH('7.グレード別年俸表の作成'!$I331,'3.サラリースケール'!$R$5:$BH$5,0)))</f>
        <v/>
      </c>
      <c r="K331" s="194" t="str">
        <f t="shared" si="114"/>
        <v/>
      </c>
      <c r="L331" s="195" t="str">
        <f>IF($J331="","",VLOOKUP($E331,'6.モデル年俸表の作成'!$C$6:$F$48,4,0))</f>
        <v/>
      </c>
      <c r="M331" s="196" t="str">
        <f t="shared" si="121"/>
        <v/>
      </c>
      <c r="N331" s="197" t="str">
        <f t="shared" si="122"/>
        <v/>
      </c>
      <c r="O331" s="219" t="str">
        <f t="shared" si="115"/>
        <v/>
      </c>
      <c r="P331" s="198" t="str">
        <f t="shared" si="123"/>
        <v/>
      </c>
      <c r="Q331" s="195" t="str">
        <f t="shared" si="124"/>
        <v/>
      </c>
      <c r="R331" s="187" t="str">
        <f>IF($J331="","",IF('5.手当・賞与配分の設計'!$O$4=1,ROUNDUP((J331+$L331)*$R$5,-1),ROUNDUP(J331*$R$5,-1)))</f>
        <v/>
      </c>
      <c r="S331" s="202" t="str">
        <f>IF($J331="","",IF('5.手当・賞与配分の設計'!$O$4=1,ROUNDUP(($J331+$L331)*$U$4*$S$3,-1),ROUNDUP($J331*$U$4*$S$3,-1)))</f>
        <v/>
      </c>
      <c r="T331" s="186" t="str">
        <f>IF($J331="","",IF('5.手当・賞与配分の設計'!$O$4=1,ROUNDUP(($J331+$L331)*$U$4*$T$3,-1),ROUNDUP($J331*$U$4*$T$3,-1)))</f>
        <v/>
      </c>
      <c r="U331" s="186" t="str">
        <f>IF($J331="","",IF('5.手当・賞与配分の設計'!$O$4=1,ROUNDUP(($J331+$L331)*$U$4*$U$3,-1),ROUNDUP($J331*$U$4*$U$3,-1)))</f>
        <v/>
      </c>
      <c r="V331" s="186" t="str">
        <f>IF($J331="","",IF('5.手当・賞与配分の設計'!$O$4=1,ROUNDUP(($J331+$L331)*$U$4*$V$3,-1),ROUNDUP($J331*$U$4*$V$3,-1)))</f>
        <v/>
      </c>
      <c r="W331" s="203" t="str">
        <f>IF($J331="","",IF('5.手当・賞与配分の設計'!$O$4=1,ROUNDUP(($J331+$L331)*$U$4*$W$3,-1),ROUNDUP($J331*$U$4*$W$3,-1)))</f>
        <v/>
      </c>
      <c r="X331" s="128" t="str">
        <f t="shared" ref="X331:X369" si="125">IF($J331="","",$Q331+$R331+S331)</f>
        <v/>
      </c>
      <c r="Y331" s="88" t="str">
        <f t="shared" si="116"/>
        <v/>
      </c>
      <c r="Z331" s="88" t="str">
        <f t="shared" si="117"/>
        <v/>
      </c>
      <c r="AA331" s="88" t="str">
        <f t="shared" si="118"/>
        <v/>
      </c>
      <c r="AB331" s="201" t="str">
        <f t="shared" si="119"/>
        <v/>
      </c>
    </row>
    <row r="332" spans="5:28" ht="18" customHeight="1">
      <c r="E332" s="193" t="str">
        <f t="shared" si="120"/>
        <v>C-4</v>
      </c>
      <c r="F332" s="124">
        <f t="shared" si="111"/>
        <v>0</v>
      </c>
      <c r="G332" s="124" t="str">
        <f t="shared" si="112"/>
        <v/>
      </c>
      <c r="H332" s="124" t="str">
        <f t="shared" si="113"/>
        <v/>
      </c>
      <c r="I332" s="179">
        <v>22</v>
      </c>
      <c r="J332" s="150" t="str">
        <f>IF($E332="","",INDEX('3.サラリースケール'!$R$5:$BH$38,MATCH('7.グレード別年俸表の作成'!$E332,'3.サラリースケール'!$R$5:$R$38,0),MATCH('7.グレード別年俸表の作成'!$I332,'3.サラリースケール'!$R$5:$BH$5,0)))</f>
        <v/>
      </c>
      <c r="K332" s="194" t="str">
        <f t="shared" si="114"/>
        <v/>
      </c>
      <c r="L332" s="195" t="str">
        <f>IF($J332="","",VLOOKUP($E332,'6.モデル年俸表の作成'!$C$6:$F$48,4,0))</f>
        <v/>
      </c>
      <c r="M332" s="196" t="str">
        <f t="shared" si="121"/>
        <v/>
      </c>
      <c r="N332" s="197" t="str">
        <f t="shared" si="122"/>
        <v/>
      </c>
      <c r="O332" s="219" t="str">
        <f t="shared" si="115"/>
        <v/>
      </c>
      <c r="P332" s="198" t="str">
        <f t="shared" si="123"/>
        <v/>
      </c>
      <c r="Q332" s="195" t="str">
        <f t="shared" si="124"/>
        <v/>
      </c>
      <c r="R332" s="187" t="str">
        <f>IF($J332="","",IF('5.手当・賞与配分の設計'!$O$4=1,ROUNDUP((J332+$L332)*$R$5,-1),ROUNDUP(J332*$R$5,-1)))</f>
        <v/>
      </c>
      <c r="S332" s="202" t="str">
        <f>IF($J332="","",IF('5.手当・賞与配分の設計'!$O$4=1,ROUNDUP(($J332+$L332)*$U$4*$S$3,-1),ROUNDUP($J332*$U$4*$S$3,-1)))</f>
        <v/>
      </c>
      <c r="T332" s="186" t="str">
        <f>IF($J332="","",IF('5.手当・賞与配分の設計'!$O$4=1,ROUNDUP(($J332+$L332)*$U$4*$T$3,-1),ROUNDUP($J332*$U$4*$T$3,-1)))</f>
        <v/>
      </c>
      <c r="U332" s="186" t="str">
        <f>IF($J332="","",IF('5.手当・賞与配分の設計'!$O$4=1,ROUNDUP(($J332+$L332)*$U$4*$U$3,-1),ROUNDUP($J332*$U$4*$U$3,-1)))</f>
        <v/>
      </c>
      <c r="V332" s="186" t="str">
        <f>IF($J332="","",IF('5.手当・賞与配分の設計'!$O$4=1,ROUNDUP(($J332+$L332)*$U$4*$V$3,-1),ROUNDUP($J332*$U$4*$V$3,-1)))</f>
        <v/>
      </c>
      <c r="W332" s="203" t="str">
        <f>IF($J332="","",IF('5.手当・賞与配分の設計'!$O$4=1,ROUNDUP(($J332+$L332)*$U$4*$W$3,-1),ROUNDUP($J332*$U$4*$W$3,-1)))</f>
        <v/>
      </c>
      <c r="X332" s="128" t="str">
        <f t="shared" si="125"/>
        <v/>
      </c>
      <c r="Y332" s="88" t="str">
        <f t="shared" si="116"/>
        <v/>
      </c>
      <c r="Z332" s="88" t="str">
        <f t="shared" si="117"/>
        <v/>
      </c>
      <c r="AA332" s="88" t="str">
        <f t="shared" si="118"/>
        <v/>
      </c>
      <c r="AB332" s="201" t="str">
        <f t="shared" si="119"/>
        <v/>
      </c>
    </row>
    <row r="333" spans="5:28" ht="18" customHeight="1">
      <c r="E333" s="193" t="str">
        <f t="shared" si="120"/>
        <v>C-4</v>
      </c>
      <c r="F333" s="124">
        <f t="shared" si="111"/>
        <v>0</v>
      </c>
      <c r="G333" s="124" t="str">
        <f t="shared" si="112"/>
        <v/>
      </c>
      <c r="H333" s="124" t="str">
        <f t="shared" si="113"/>
        <v/>
      </c>
      <c r="I333" s="179">
        <v>23</v>
      </c>
      <c r="J333" s="150" t="str">
        <f>IF($E333="","",INDEX('3.サラリースケール'!$R$5:$BH$38,MATCH('7.グレード別年俸表の作成'!$E333,'3.サラリースケール'!$R$5:$R$38,0),MATCH('7.グレード別年俸表の作成'!$I333,'3.サラリースケール'!$R$5:$BH$5,0)))</f>
        <v/>
      </c>
      <c r="K333" s="194" t="str">
        <f t="shared" si="114"/>
        <v/>
      </c>
      <c r="L333" s="195" t="str">
        <f>IF($J333="","",VLOOKUP($E333,'6.モデル年俸表の作成'!$C$6:$F$48,4,0))</f>
        <v/>
      </c>
      <c r="M333" s="196" t="str">
        <f t="shared" si="121"/>
        <v/>
      </c>
      <c r="N333" s="197" t="str">
        <f t="shared" si="122"/>
        <v/>
      </c>
      <c r="O333" s="219" t="str">
        <f>IF($J333="","",ROUNDDOWN($N333/($J333/$O$4*1.25),0))</f>
        <v/>
      </c>
      <c r="P333" s="198" t="str">
        <f t="shared" si="123"/>
        <v/>
      </c>
      <c r="Q333" s="195" t="str">
        <f t="shared" si="124"/>
        <v/>
      </c>
      <c r="R333" s="187" t="str">
        <f>IF($J333="","",IF('5.手当・賞与配分の設計'!$O$4=1,ROUNDUP((J333+$L333)*$R$5,-1),ROUNDUP(J333*$R$5,-1)))</f>
        <v/>
      </c>
      <c r="S333" s="202" t="str">
        <f>IF($J333="","",IF('5.手当・賞与配分の設計'!$O$4=1,ROUNDUP(($J333+$L333)*$U$4*$S$3,-1),ROUNDUP($J333*$U$4*$S$3,-1)))</f>
        <v/>
      </c>
      <c r="T333" s="186" t="str">
        <f>IF($J333="","",IF('5.手当・賞与配分の設計'!$O$4=1,ROUNDUP(($J333+$L333)*$U$4*$T$3,-1),ROUNDUP($J333*$U$4*$T$3,-1)))</f>
        <v/>
      </c>
      <c r="U333" s="186" t="str">
        <f>IF($J333="","",IF('5.手当・賞与配分の設計'!$O$4=1,ROUNDUP(($J333+$L333)*$U$4*$U$3,-1),ROUNDUP($J333*$U$4*$U$3,-1)))</f>
        <v/>
      </c>
      <c r="V333" s="186" t="str">
        <f>IF($J333="","",IF('5.手当・賞与配分の設計'!$O$4=1,ROUNDUP(($J333+$L333)*$U$4*$V$3,-1),ROUNDUP($J333*$U$4*$V$3,-1)))</f>
        <v/>
      </c>
      <c r="W333" s="203" t="str">
        <f>IF($J333="","",IF('5.手当・賞与配分の設計'!$O$4=1,ROUNDUP(($J333+$L333)*$U$4*$W$3,-1),ROUNDUP($J333*$U$4*$W$3,-1)))</f>
        <v/>
      </c>
      <c r="X333" s="128" t="str">
        <f t="shared" si="125"/>
        <v/>
      </c>
      <c r="Y333" s="88" t="str">
        <f t="shared" si="116"/>
        <v/>
      </c>
      <c r="Z333" s="88" t="str">
        <f t="shared" si="117"/>
        <v/>
      </c>
      <c r="AA333" s="88" t="str">
        <f t="shared" si="118"/>
        <v/>
      </c>
      <c r="AB333" s="201" t="str">
        <f t="shared" si="119"/>
        <v/>
      </c>
    </row>
    <row r="334" spans="5:28" ht="18" customHeight="1">
      <c r="E334" s="193" t="str">
        <f t="shared" si="120"/>
        <v>C-4</v>
      </c>
      <c r="F334" s="124">
        <f t="shared" si="111"/>
        <v>0</v>
      </c>
      <c r="G334" s="124" t="str">
        <f t="shared" si="112"/>
        <v/>
      </c>
      <c r="H334" s="124" t="str">
        <f t="shared" si="113"/>
        <v/>
      </c>
      <c r="I334" s="179">
        <v>24</v>
      </c>
      <c r="J334" s="150" t="str">
        <f>IF($E334="","",INDEX('3.サラリースケール'!$R$5:$BH$38,MATCH('7.グレード別年俸表の作成'!$E334,'3.サラリースケール'!$R$5:$R$38,0),MATCH('7.グレード別年俸表の作成'!$I334,'3.サラリースケール'!$R$5:$BH$5,0)))</f>
        <v/>
      </c>
      <c r="K334" s="194" t="str">
        <f t="shared" si="114"/>
        <v/>
      </c>
      <c r="L334" s="195" t="str">
        <f>IF($J334="","",VLOOKUP($E334,'6.モデル年俸表の作成'!$C$6:$F$48,4,0))</f>
        <v/>
      </c>
      <c r="M334" s="196" t="str">
        <f t="shared" si="121"/>
        <v/>
      </c>
      <c r="N334" s="197" t="str">
        <f t="shared" si="122"/>
        <v/>
      </c>
      <c r="O334" s="219" t="str">
        <f t="shared" si="115"/>
        <v/>
      </c>
      <c r="P334" s="198" t="str">
        <f t="shared" si="123"/>
        <v/>
      </c>
      <c r="Q334" s="195" t="str">
        <f t="shared" si="124"/>
        <v/>
      </c>
      <c r="R334" s="187" t="str">
        <f>IF($J334="","",IF('5.手当・賞与配分の設計'!$O$4=1,ROUNDUP((J334+$L334)*$R$5,-1),ROUNDUP(J334*$R$5,-1)))</f>
        <v/>
      </c>
      <c r="S334" s="202" t="str">
        <f>IF($J334="","",IF('5.手当・賞与配分の設計'!$O$4=1,ROUNDUP(($J334+$L334)*$U$4*$S$3,-1),ROUNDUP($J334*$U$4*$S$3,-1)))</f>
        <v/>
      </c>
      <c r="T334" s="186" t="str">
        <f>IF($J334="","",IF('5.手当・賞与配分の設計'!$O$4=1,ROUNDUP(($J334+$L334)*$U$4*$T$3,-1),ROUNDUP($J334*$U$4*$T$3,-1)))</f>
        <v/>
      </c>
      <c r="U334" s="186" t="str">
        <f>IF($J334="","",IF('5.手当・賞与配分の設計'!$O$4=1,ROUNDUP(($J334+$L334)*$U$4*$U$3,-1),ROUNDUP($J334*$U$4*$U$3,-1)))</f>
        <v/>
      </c>
      <c r="V334" s="186" t="str">
        <f>IF($J334="","",IF('5.手当・賞与配分の設計'!$O$4=1,ROUNDUP(($J334+$L334)*$U$4*$V$3,-1),ROUNDUP($J334*$U$4*$V$3,-1)))</f>
        <v/>
      </c>
      <c r="W334" s="203" t="str">
        <f>IF($J334="","",IF('5.手当・賞与配分の設計'!$O$4=1,ROUNDUP(($J334+$L334)*$U$4*$W$3,-1),ROUNDUP($J334*$U$4*$W$3,-1)))</f>
        <v/>
      </c>
      <c r="X334" s="128" t="str">
        <f t="shared" si="125"/>
        <v/>
      </c>
      <c r="Y334" s="88" t="str">
        <f t="shared" si="116"/>
        <v/>
      </c>
      <c r="Z334" s="88" t="str">
        <f t="shared" si="117"/>
        <v/>
      </c>
      <c r="AA334" s="88" t="str">
        <f t="shared" si="118"/>
        <v/>
      </c>
      <c r="AB334" s="201" t="str">
        <f t="shared" si="119"/>
        <v/>
      </c>
    </row>
    <row r="335" spans="5:28" ht="18" customHeight="1">
      <c r="E335" s="193" t="str">
        <f t="shared" si="120"/>
        <v>C-4</v>
      </c>
      <c r="F335" s="124">
        <f t="shared" si="111"/>
        <v>1</v>
      </c>
      <c r="G335" s="124">
        <f t="shared" si="112"/>
        <v>1</v>
      </c>
      <c r="H335" s="124" t="str">
        <f t="shared" si="113"/>
        <v>C-4-1</v>
      </c>
      <c r="I335" s="179">
        <v>25</v>
      </c>
      <c r="J335" s="150">
        <f>IF($E335="","",INDEX('3.サラリースケール'!$R$5:$BH$38,MATCH('7.グレード別年俸表の作成'!$E335,'3.サラリースケール'!$R$5:$R$38,0),MATCH('7.グレード別年俸表の作成'!$I335,'3.サラリースケール'!$R$5:$BH$5,0)))</f>
        <v>257800</v>
      </c>
      <c r="K335" s="194" t="str">
        <f t="shared" si="114"/>
        <v/>
      </c>
      <c r="L335" s="195">
        <f>IF($J335="","",VLOOKUP($E335,'6.モデル年俸表の作成'!$C$6:$F$48,4,0))</f>
        <v>0</v>
      </c>
      <c r="M335" s="196">
        <f t="shared" si="121"/>
        <v>0.1</v>
      </c>
      <c r="N335" s="197">
        <f t="shared" si="122"/>
        <v>25780</v>
      </c>
      <c r="O335" s="219">
        <f t="shared" si="115"/>
        <v>13</v>
      </c>
      <c r="P335" s="198">
        <f t="shared" si="123"/>
        <v>283580</v>
      </c>
      <c r="Q335" s="195">
        <f t="shared" si="124"/>
        <v>3402960</v>
      </c>
      <c r="R335" s="187">
        <f>IF($J335="","",IF('5.手当・賞与配分の設計'!$O$4=1,ROUNDUP((J335+$L335)*$R$5,-1),ROUNDUP(J335*$R$5,-1)))</f>
        <v>515600</v>
      </c>
      <c r="S335" s="202">
        <f>IF($J335="","",IF('5.手当・賞与配分の設計'!$O$4=1,ROUNDUP(($J335+$L335)*$U$4*$S$3,-1),ROUNDUP($J335*$U$4*$S$3,-1)))</f>
        <v>773400</v>
      </c>
      <c r="T335" s="186">
        <f>IF($J335="","",IF('5.手当・賞与配分の設計'!$O$4=1,ROUNDUP(($J335+$L335)*$U$4*$T$3,-1),ROUNDUP($J335*$U$4*$T$3,-1)))</f>
        <v>708950</v>
      </c>
      <c r="U335" s="186">
        <f>IF($J335="","",IF('5.手当・賞与配分の設計'!$O$4=1,ROUNDUP(($J335+$L335)*$U$4*$U$3,-1),ROUNDUP($J335*$U$4*$U$3,-1)))</f>
        <v>644500</v>
      </c>
      <c r="V335" s="186">
        <f>IF($J335="","",IF('5.手当・賞与配分の設計'!$O$4=1,ROUNDUP(($J335+$L335)*$U$4*$V$3,-1),ROUNDUP($J335*$U$4*$V$3,-1)))</f>
        <v>580050</v>
      </c>
      <c r="W335" s="203">
        <f>IF($J335="","",IF('5.手当・賞与配分の設計'!$O$4=1,ROUNDUP(($J335+$L335)*$U$4*$W$3,-1),ROUNDUP($J335*$U$4*$W$3,-1)))</f>
        <v>515600</v>
      </c>
      <c r="X335" s="128">
        <f t="shared" si="125"/>
        <v>4691960</v>
      </c>
      <c r="Y335" s="88">
        <f t="shared" si="116"/>
        <v>4627510</v>
      </c>
      <c r="Z335" s="88">
        <f t="shared" si="117"/>
        <v>4563060</v>
      </c>
      <c r="AA335" s="88">
        <f t="shared" si="118"/>
        <v>4498610</v>
      </c>
      <c r="AB335" s="201">
        <f t="shared" si="119"/>
        <v>4434160</v>
      </c>
    </row>
    <row r="336" spans="5:28" ht="18" customHeight="1">
      <c r="E336" s="193" t="str">
        <f t="shared" si="120"/>
        <v>C-4</v>
      </c>
      <c r="F336" s="124">
        <f t="shared" si="111"/>
        <v>2</v>
      </c>
      <c r="G336" s="124">
        <f t="shared" si="112"/>
        <v>2</v>
      </c>
      <c r="H336" s="124" t="str">
        <f t="shared" si="113"/>
        <v>C-4-2</v>
      </c>
      <c r="I336" s="179">
        <v>26</v>
      </c>
      <c r="J336" s="150">
        <f>IF($E336="","",INDEX('3.サラリースケール'!$R$5:$BH$38,MATCH('7.グレード別年俸表の作成'!$E336,'3.サラリースケール'!$R$5:$R$38,0),MATCH('7.グレード別年俸表の作成'!$I336,'3.サラリースケール'!$R$5:$BH$5,0)))</f>
        <v>262200</v>
      </c>
      <c r="K336" s="194">
        <f t="shared" si="114"/>
        <v>4400</v>
      </c>
      <c r="L336" s="195">
        <f>IF($J336="","",VLOOKUP($E336,'6.モデル年俸表の作成'!$C$6:$F$48,4,0))</f>
        <v>0</v>
      </c>
      <c r="M336" s="196">
        <f t="shared" si="121"/>
        <v>0.1</v>
      </c>
      <c r="N336" s="197">
        <f t="shared" si="122"/>
        <v>26220</v>
      </c>
      <c r="O336" s="219">
        <f t="shared" si="115"/>
        <v>13</v>
      </c>
      <c r="P336" s="198">
        <f t="shared" si="123"/>
        <v>288420</v>
      </c>
      <c r="Q336" s="195">
        <f t="shared" si="124"/>
        <v>3461040</v>
      </c>
      <c r="R336" s="187">
        <f>IF($J336="","",IF('5.手当・賞与配分の設計'!$O$4=1,ROUNDUP((J336+$L336)*$R$5,-1),ROUNDUP(J336*$R$5,-1)))</f>
        <v>524400</v>
      </c>
      <c r="S336" s="202">
        <f>IF($J336="","",IF('5.手当・賞与配分の設計'!$O$4=1,ROUNDUP(($J336+$L336)*$U$4*$S$3,-1),ROUNDUP($J336*$U$4*$S$3,-1)))</f>
        <v>786600</v>
      </c>
      <c r="T336" s="186">
        <f>IF($J336="","",IF('5.手当・賞与配分の設計'!$O$4=1,ROUNDUP(($J336+$L336)*$U$4*$T$3,-1),ROUNDUP($J336*$U$4*$T$3,-1)))</f>
        <v>721050</v>
      </c>
      <c r="U336" s="186">
        <f>IF($J336="","",IF('5.手当・賞与配分の設計'!$O$4=1,ROUNDUP(($J336+$L336)*$U$4*$U$3,-1),ROUNDUP($J336*$U$4*$U$3,-1)))</f>
        <v>655500</v>
      </c>
      <c r="V336" s="186">
        <f>IF($J336="","",IF('5.手当・賞与配分の設計'!$O$4=1,ROUNDUP(($J336+$L336)*$U$4*$V$3,-1),ROUNDUP($J336*$U$4*$V$3,-1)))</f>
        <v>589950</v>
      </c>
      <c r="W336" s="203">
        <f>IF($J336="","",IF('5.手当・賞与配分の設計'!$O$4=1,ROUNDUP(($J336+$L336)*$U$4*$W$3,-1),ROUNDUP($J336*$U$4*$W$3,-1)))</f>
        <v>524400</v>
      </c>
      <c r="X336" s="128">
        <f t="shared" si="125"/>
        <v>4772040</v>
      </c>
      <c r="Y336" s="88">
        <f t="shared" si="116"/>
        <v>4706490</v>
      </c>
      <c r="Z336" s="88">
        <f t="shared" si="117"/>
        <v>4640940</v>
      </c>
      <c r="AA336" s="88">
        <f t="shared" si="118"/>
        <v>4575390</v>
      </c>
      <c r="AB336" s="201">
        <f t="shared" si="119"/>
        <v>4509840</v>
      </c>
    </row>
    <row r="337" spans="5:28" ht="18" customHeight="1">
      <c r="E337" s="193" t="str">
        <f t="shared" si="120"/>
        <v>C-4</v>
      </c>
      <c r="F337" s="124">
        <f t="shared" si="111"/>
        <v>3</v>
      </c>
      <c r="G337" s="124">
        <f t="shared" si="112"/>
        <v>3</v>
      </c>
      <c r="H337" s="124" t="str">
        <f t="shared" si="113"/>
        <v>C-4-3</v>
      </c>
      <c r="I337" s="179">
        <v>27</v>
      </c>
      <c r="J337" s="150">
        <f>IF($E337="","",INDEX('3.サラリースケール'!$R$5:$BH$38,MATCH('7.グレード別年俸表の作成'!$E337,'3.サラリースケール'!$R$5:$R$38,0),MATCH('7.グレード別年俸表の作成'!$I337,'3.サラリースケール'!$R$5:$BH$5,0)))</f>
        <v>266600</v>
      </c>
      <c r="K337" s="194">
        <f t="shared" si="114"/>
        <v>4400</v>
      </c>
      <c r="L337" s="195">
        <f>IF($J337="","",VLOOKUP($E337,'6.モデル年俸表の作成'!$C$6:$F$48,4,0))</f>
        <v>0</v>
      </c>
      <c r="M337" s="196">
        <f t="shared" si="121"/>
        <v>0.1</v>
      </c>
      <c r="N337" s="197">
        <f t="shared" si="122"/>
        <v>26660</v>
      </c>
      <c r="O337" s="219">
        <f t="shared" si="115"/>
        <v>13</v>
      </c>
      <c r="P337" s="198">
        <f t="shared" si="123"/>
        <v>293260</v>
      </c>
      <c r="Q337" s="195">
        <f t="shared" si="124"/>
        <v>3519120</v>
      </c>
      <c r="R337" s="187">
        <f>IF($J337="","",IF('5.手当・賞与配分の設計'!$O$4=1,ROUNDUP((J337+$L337)*$R$5,-1),ROUNDUP(J337*$R$5,-1)))</f>
        <v>533200</v>
      </c>
      <c r="S337" s="202">
        <f>IF($J337="","",IF('5.手当・賞与配分の設計'!$O$4=1,ROUNDUP(($J337+$L337)*$U$4*$S$3,-1),ROUNDUP($J337*$U$4*$S$3,-1)))</f>
        <v>799800</v>
      </c>
      <c r="T337" s="186">
        <f>IF($J337="","",IF('5.手当・賞与配分の設計'!$O$4=1,ROUNDUP(($J337+$L337)*$U$4*$T$3,-1),ROUNDUP($J337*$U$4*$T$3,-1)))</f>
        <v>733150</v>
      </c>
      <c r="U337" s="186">
        <f>IF($J337="","",IF('5.手当・賞与配分の設計'!$O$4=1,ROUNDUP(($J337+$L337)*$U$4*$U$3,-1),ROUNDUP($J337*$U$4*$U$3,-1)))</f>
        <v>666500</v>
      </c>
      <c r="V337" s="186">
        <f>IF($J337="","",IF('5.手当・賞与配分の設計'!$O$4=1,ROUNDUP(($J337+$L337)*$U$4*$V$3,-1),ROUNDUP($J337*$U$4*$V$3,-1)))</f>
        <v>599850</v>
      </c>
      <c r="W337" s="203">
        <f>IF($J337="","",IF('5.手当・賞与配分の設計'!$O$4=1,ROUNDUP(($J337+$L337)*$U$4*$W$3,-1),ROUNDUP($J337*$U$4*$W$3,-1)))</f>
        <v>533200</v>
      </c>
      <c r="X337" s="128">
        <f t="shared" si="125"/>
        <v>4852120</v>
      </c>
      <c r="Y337" s="88">
        <f t="shared" si="116"/>
        <v>4785470</v>
      </c>
      <c r="Z337" s="88">
        <f t="shared" si="117"/>
        <v>4718820</v>
      </c>
      <c r="AA337" s="88">
        <f t="shared" si="118"/>
        <v>4652170</v>
      </c>
      <c r="AB337" s="201">
        <f t="shared" si="119"/>
        <v>4585520</v>
      </c>
    </row>
    <row r="338" spans="5:28" ht="18" customHeight="1">
      <c r="E338" s="193" t="str">
        <f t="shared" si="120"/>
        <v>C-4</v>
      </c>
      <c r="F338" s="124">
        <f t="shared" si="111"/>
        <v>4</v>
      </c>
      <c r="G338" s="124">
        <f t="shared" si="112"/>
        <v>4</v>
      </c>
      <c r="H338" s="124" t="str">
        <f t="shared" si="113"/>
        <v>C-4-4</v>
      </c>
      <c r="I338" s="179">
        <v>28</v>
      </c>
      <c r="J338" s="150">
        <f>IF($E338="","",INDEX('3.サラリースケール'!$R$5:$BH$38,MATCH('7.グレード別年俸表の作成'!$E338,'3.サラリースケール'!$R$5:$R$38,0),MATCH('7.グレード別年俸表の作成'!$I338,'3.サラリースケール'!$R$5:$BH$5,0)))</f>
        <v>271000</v>
      </c>
      <c r="K338" s="194">
        <f t="shared" si="114"/>
        <v>4400</v>
      </c>
      <c r="L338" s="195">
        <f>IF($J338="","",VLOOKUP($E338,'6.モデル年俸表の作成'!$C$6:$F$48,4,0))</f>
        <v>0</v>
      </c>
      <c r="M338" s="196">
        <f t="shared" si="121"/>
        <v>0.1</v>
      </c>
      <c r="N338" s="197">
        <f t="shared" si="122"/>
        <v>27100</v>
      </c>
      <c r="O338" s="219">
        <f t="shared" si="115"/>
        <v>13</v>
      </c>
      <c r="P338" s="198">
        <f t="shared" si="123"/>
        <v>298100</v>
      </c>
      <c r="Q338" s="195">
        <f t="shared" si="124"/>
        <v>3577200</v>
      </c>
      <c r="R338" s="187">
        <f>IF($J338="","",IF('5.手当・賞与配分の設計'!$O$4=1,ROUNDUP((J338+$L338)*$R$5,-1),ROUNDUP(J338*$R$5,-1)))</f>
        <v>542000</v>
      </c>
      <c r="S338" s="202">
        <f>IF($J338="","",IF('5.手当・賞与配分の設計'!$O$4=1,ROUNDUP(($J338+$L338)*$U$4*$S$3,-1),ROUNDUP($J338*$U$4*$S$3,-1)))</f>
        <v>813000</v>
      </c>
      <c r="T338" s="186">
        <f>IF($J338="","",IF('5.手当・賞与配分の設計'!$O$4=1,ROUNDUP(($J338+$L338)*$U$4*$T$3,-1),ROUNDUP($J338*$U$4*$T$3,-1)))</f>
        <v>745250</v>
      </c>
      <c r="U338" s="186">
        <f>IF($J338="","",IF('5.手当・賞与配分の設計'!$O$4=1,ROUNDUP(($J338+$L338)*$U$4*$U$3,-1),ROUNDUP($J338*$U$4*$U$3,-1)))</f>
        <v>677500</v>
      </c>
      <c r="V338" s="186">
        <f>IF($J338="","",IF('5.手当・賞与配分の設計'!$O$4=1,ROUNDUP(($J338+$L338)*$U$4*$V$3,-1),ROUNDUP($J338*$U$4*$V$3,-1)))</f>
        <v>609750</v>
      </c>
      <c r="W338" s="203">
        <f>IF($J338="","",IF('5.手当・賞与配分の設計'!$O$4=1,ROUNDUP(($J338+$L338)*$U$4*$W$3,-1),ROUNDUP($J338*$U$4*$W$3,-1)))</f>
        <v>542000</v>
      </c>
      <c r="X338" s="128">
        <f t="shared" si="125"/>
        <v>4932200</v>
      </c>
      <c r="Y338" s="88">
        <f t="shared" si="116"/>
        <v>4864450</v>
      </c>
      <c r="Z338" s="88">
        <f t="shared" si="117"/>
        <v>4796700</v>
      </c>
      <c r="AA338" s="88">
        <f t="shared" si="118"/>
        <v>4728950</v>
      </c>
      <c r="AB338" s="201">
        <f t="shared" si="119"/>
        <v>4661200</v>
      </c>
    </row>
    <row r="339" spans="5:28" ht="18" customHeight="1">
      <c r="E339" s="193" t="str">
        <f t="shared" si="120"/>
        <v>C-4</v>
      </c>
      <c r="F339" s="124">
        <f t="shared" si="111"/>
        <v>5</v>
      </c>
      <c r="G339" s="124">
        <f t="shared" si="112"/>
        <v>5</v>
      </c>
      <c r="H339" s="124" t="str">
        <f t="shared" si="113"/>
        <v>C-4-5</v>
      </c>
      <c r="I339" s="179">
        <v>29</v>
      </c>
      <c r="J339" s="150">
        <f>IF($E339="","",INDEX('3.サラリースケール'!$R$5:$BH$38,MATCH('7.グレード別年俸表の作成'!$E339,'3.サラリースケール'!$R$5:$R$38,0),MATCH('7.グレード別年俸表の作成'!$I339,'3.サラリースケール'!$R$5:$BH$5,0)))</f>
        <v>275400</v>
      </c>
      <c r="K339" s="194">
        <f t="shared" si="114"/>
        <v>4400</v>
      </c>
      <c r="L339" s="195">
        <f>IF($J339="","",VLOOKUP($E339,'6.モデル年俸表の作成'!$C$6:$F$48,4,0))</f>
        <v>0</v>
      </c>
      <c r="M339" s="196">
        <f t="shared" si="121"/>
        <v>0.1</v>
      </c>
      <c r="N339" s="197">
        <f t="shared" si="122"/>
        <v>27540</v>
      </c>
      <c r="O339" s="219">
        <f t="shared" si="115"/>
        <v>13</v>
      </c>
      <c r="P339" s="198">
        <f t="shared" si="123"/>
        <v>302940</v>
      </c>
      <c r="Q339" s="195">
        <f t="shared" si="124"/>
        <v>3635280</v>
      </c>
      <c r="R339" s="187">
        <f>IF($J339="","",IF('5.手当・賞与配分の設計'!$O$4=1,ROUNDUP((J339+$L339)*$R$5,-1),ROUNDUP(J339*$R$5,-1)))</f>
        <v>550800</v>
      </c>
      <c r="S339" s="202">
        <f>IF($J339="","",IF('5.手当・賞与配分の設計'!$O$4=1,ROUNDUP(($J339+$L339)*$U$4*$S$3,-1),ROUNDUP($J339*$U$4*$S$3,-1)))</f>
        <v>826200</v>
      </c>
      <c r="T339" s="186">
        <f>IF($J339="","",IF('5.手当・賞与配分の設計'!$O$4=1,ROUNDUP(($J339+$L339)*$U$4*$T$3,-1),ROUNDUP($J339*$U$4*$T$3,-1)))</f>
        <v>757350</v>
      </c>
      <c r="U339" s="186">
        <f>IF($J339="","",IF('5.手当・賞与配分の設計'!$O$4=1,ROUNDUP(($J339+$L339)*$U$4*$U$3,-1),ROUNDUP($J339*$U$4*$U$3,-1)))</f>
        <v>688500</v>
      </c>
      <c r="V339" s="186">
        <f>IF($J339="","",IF('5.手当・賞与配分の設計'!$O$4=1,ROUNDUP(($J339+$L339)*$U$4*$V$3,-1),ROUNDUP($J339*$U$4*$V$3,-1)))</f>
        <v>619650</v>
      </c>
      <c r="W339" s="203">
        <f>IF($J339="","",IF('5.手当・賞与配分の設計'!$O$4=1,ROUNDUP(($J339+$L339)*$U$4*$W$3,-1),ROUNDUP($J339*$U$4*$W$3,-1)))</f>
        <v>550800</v>
      </c>
      <c r="X339" s="128">
        <f t="shared" si="125"/>
        <v>5012280</v>
      </c>
      <c r="Y339" s="88">
        <f t="shared" si="116"/>
        <v>4943430</v>
      </c>
      <c r="Z339" s="88">
        <f t="shared" si="117"/>
        <v>4874580</v>
      </c>
      <c r="AA339" s="88">
        <f t="shared" si="118"/>
        <v>4805730</v>
      </c>
      <c r="AB339" s="201">
        <f t="shared" si="119"/>
        <v>4736880</v>
      </c>
    </row>
    <row r="340" spans="5:28" ht="18" customHeight="1">
      <c r="E340" s="193" t="str">
        <f t="shared" si="120"/>
        <v>C-4</v>
      </c>
      <c r="F340" s="124">
        <f t="shared" si="111"/>
        <v>6</v>
      </c>
      <c r="G340" s="124">
        <f t="shared" si="112"/>
        <v>6</v>
      </c>
      <c r="H340" s="124" t="str">
        <f t="shared" si="113"/>
        <v>C-4-6</v>
      </c>
      <c r="I340" s="179">
        <v>30</v>
      </c>
      <c r="J340" s="150">
        <f>IF($E340="","",INDEX('3.サラリースケール'!$R$5:$BH$38,MATCH('7.グレード別年俸表の作成'!$E340,'3.サラリースケール'!$R$5:$R$38,0),MATCH('7.グレード別年俸表の作成'!$I340,'3.サラリースケール'!$R$5:$BH$5,0)))</f>
        <v>279800</v>
      </c>
      <c r="K340" s="194">
        <f t="shared" si="114"/>
        <v>4400</v>
      </c>
      <c r="L340" s="195">
        <f>IF($J340="","",VLOOKUP($E340,'6.モデル年俸表の作成'!$C$6:$F$48,4,0))</f>
        <v>0</v>
      </c>
      <c r="M340" s="196">
        <f t="shared" si="121"/>
        <v>0.1</v>
      </c>
      <c r="N340" s="197">
        <f t="shared" si="122"/>
        <v>27980</v>
      </c>
      <c r="O340" s="219">
        <f t="shared" si="115"/>
        <v>13</v>
      </c>
      <c r="P340" s="198">
        <f t="shared" si="123"/>
        <v>307780</v>
      </c>
      <c r="Q340" s="195">
        <f t="shared" si="124"/>
        <v>3693360</v>
      </c>
      <c r="R340" s="187">
        <f>IF($J340="","",IF('5.手当・賞与配分の設計'!$O$4=1,ROUNDUP((J340+$L340)*$R$5,-1),ROUNDUP(J340*$R$5,-1)))</f>
        <v>559600</v>
      </c>
      <c r="S340" s="202">
        <f>IF($J340="","",IF('5.手当・賞与配分の設計'!$O$4=1,ROUNDUP(($J340+$L340)*$U$4*$S$3,-1),ROUNDUP($J340*$U$4*$S$3,-1)))</f>
        <v>839400</v>
      </c>
      <c r="T340" s="186">
        <f>IF($J340="","",IF('5.手当・賞与配分の設計'!$O$4=1,ROUNDUP(($J340+$L340)*$U$4*$T$3,-1),ROUNDUP($J340*$U$4*$T$3,-1)))</f>
        <v>769450</v>
      </c>
      <c r="U340" s="186">
        <f>IF($J340="","",IF('5.手当・賞与配分の設計'!$O$4=1,ROUNDUP(($J340+$L340)*$U$4*$U$3,-1),ROUNDUP($J340*$U$4*$U$3,-1)))</f>
        <v>699500</v>
      </c>
      <c r="V340" s="186">
        <f>IF($J340="","",IF('5.手当・賞与配分の設計'!$O$4=1,ROUNDUP(($J340+$L340)*$U$4*$V$3,-1),ROUNDUP($J340*$U$4*$V$3,-1)))</f>
        <v>629550</v>
      </c>
      <c r="W340" s="203">
        <f>IF($J340="","",IF('5.手当・賞与配分の設計'!$O$4=1,ROUNDUP(($J340+$L340)*$U$4*$W$3,-1),ROUNDUP($J340*$U$4*$W$3,-1)))</f>
        <v>559600</v>
      </c>
      <c r="X340" s="128">
        <f t="shared" si="125"/>
        <v>5092360</v>
      </c>
      <c r="Y340" s="88">
        <f t="shared" si="116"/>
        <v>5022410</v>
      </c>
      <c r="Z340" s="88">
        <f t="shared" si="117"/>
        <v>4952460</v>
      </c>
      <c r="AA340" s="88">
        <f t="shared" si="118"/>
        <v>4882510</v>
      </c>
      <c r="AB340" s="201">
        <f t="shared" si="119"/>
        <v>4812560</v>
      </c>
    </row>
    <row r="341" spans="5:28" ht="18" customHeight="1">
      <c r="E341" s="193" t="str">
        <f t="shared" si="120"/>
        <v>C-4</v>
      </c>
      <c r="F341" s="124">
        <f t="shared" si="111"/>
        <v>7</v>
      </c>
      <c r="G341" s="124">
        <f t="shared" si="112"/>
        <v>7</v>
      </c>
      <c r="H341" s="124" t="str">
        <f t="shared" si="113"/>
        <v>C-4-7</v>
      </c>
      <c r="I341" s="179">
        <v>31</v>
      </c>
      <c r="J341" s="150">
        <f>IF($E341="","",INDEX('3.サラリースケール'!$R$5:$BH$38,MATCH('7.グレード別年俸表の作成'!$E341,'3.サラリースケール'!$R$5:$R$38,0),MATCH('7.グレード別年俸表の作成'!$I341,'3.サラリースケール'!$R$5:$BH$5,0)))</f>
        <v>284200</v>
      </c>
      <c r="K341" s="194">
        <f t="shared" si="114"/>
        <v>4400</v>
      </c>
      <c r="L341" s="195">
        <f>IF($J341="","",VLOOKUP($E341,'6.モデル年俸表の作成'!$C$6:$F$48,4,0))</f>
        <v>0</v>
      </c>
      <c r="M341" s="196">
        <f t="shared" si="121"/>
        <v>0.1</v>
      </c>
      <c r="N341" s="197">
        <f t="shared" si="122"/>
        <v>28420</v>
      </c>
      <c r="O341" s="219">
        <f t="shared" si="115"/>
        <v>13</v>
      </c>
      <c r="P341" s="198">
        <f t="shared" si="123"/>
        <v>312620</v>
      </c>
      <c r="Q341" s="195">
        <f t="shared" si="124"/>
        <v>3751440</v>
      </c>
      <c r="R341" s="187">
        <f>IF($J341="","",IF('5.手当・賞与配分の設計'!$O$4=1,ROUNDUP((J341+$L341)*$R$5,-1),ROUNDUP(J341*$R$5,-1)))</f>
        <v>568400</v>
      </c>
      <c r="S341" s="202">
        <f>IF($J341="","",IF('5.手当・賞与配分の設計'!$O$4=1,ROUNDUP(($J341+$L341)*$U$4*$S$3,-1),ROUNDUP($J341*$U$4*$S$3,-1)))</f>
        <v>852600</v>
      </c>
      <c r="T341" s="186">
        <f>IF($J341="","",IF('5.手当・賞与配分の設計'!$O$4=1,ROUNDUP(($J341+$L341)*$U$4*$T$3,-1),ROUNDUP($J341*$U$4*$T$3,-1)))</f>
        <v>781550</v>
      </c>
      <c r="U341" s="186">
        <f>IF($J341="","",IF('5.手当・賞与配分の設計'!$O$4=1,ROUNDUP(($J341+$L341)*$U$4*$U$3,-1),ROUNDUP($J341*$U$4*$U$3,-1)))</f>
        <v>710500</v>
      </c>
      <c r="V341" s="186">
        <f>IF($J341="","",IF('5.手当・賞与配分の設計'!$O$4=1,ROUNDUP(($J341+$L341)*$U$4*$V$3,-1),ROUNDUP($J341*$U$4*$V$3,-1)))</f>
        <v>639450</v>
      </c>
      <c r="W341" s="203">
        <f>IF($J341="","",IF('5.手当・賞与配分の設計'!$O$4=1,ROUNDUP(($J341+$L341)*$U$4*$W$3,-1),ROUNDUP($J341*$U$4*$W$3,-1)))</f>
        <v>568400</v>
      </c>
      <c r="X341" s="128">
        <f t="shared" si="125"/>
        <v>5172440</v>
      </c>
      <c r="Y341" s="88">
        <f t="shared" si="116"/>
        <v>5101390</v>
      </c>
      <c r="Z341" s="88">
        <f t="shared" si="117"/>
        <v>5030340</v>
      </c>
      <c r="AA341" s="88">
        <f t="shared" si="118"/>
        <v>4959290</v>
      </c>
      <c r="AB341" s="201">
        <f t="shared" si="119"/>
        <v>4888240</v>
      </c>
    </row>
    <row r="342" spans="5:28" ht="18" customHeight="1">
      <c r="E342" s="193" t="str">
        <f t="shared" si="120"/>
        <v>C-4</v>
      </c>
      <c r="F342" s="124">
        <f t="shared" si="111"/>
        <v>8</v>
      </c>
      <c r="G342" s="124">
        <f t="shared" si="112"/>
        <v>8</v>
      </c>
      <c r="H342" s="124" t="str">
        <f t="shared" si="113"/>
        <v>C-4-8</v>
      </c>
      <c r="I342" s="179">
        <v>32</v>
      </c>
      <c r="J342" s="150">
        <f>IF($E342="","",INDEX('3.サラリースケール'!$R$5:$BH$38,MATCH('7.グレード別年俸表の作成'!$E342,'3.サラリースケール'!$R$5:$R$38,0),MATCH('7.グレード別年俸表の作成'!$I342,'3.サラリースケール'!$R$5:$BH$5,0)))</f>
        <v>288600</v>
      </c>
      <c r="K342" s="194">
        <f t="shared" si="114"/>
        <v>4400</v>
      </c>
      <c r="L342" s="195">
        <f>IF($J342="","",VLOOKUP($E342,'6.モデル年俸表の作成'!$C$6:$F$48,4,0))</f>
        <v>0</v>
      </c>
      <c r="M342" s="196">
        <f t="shared" si="121"/>
        <v>0.1</v>
      </c>
      <c r="N342" s="197">
        <f t="shared" si="122"/>
        <v>28860</v>
      </c>
      <c r="O342" s="219">
        <f t="shared" si="115"/>
        <v>13</v>
      </c>
      <c r="P342" s="198">
        <f t="shared" si="123"/>
        <v>317460</v>
      </c>
      <c r="Q342" s="195">
        <f t="shared" si="124"/>
        <v>3809520</v>
      </c>
      <c r="R342" s="187">
        <f>IF($J342="","",IF('5.手当・賞与配分の設計'!$O$4=1,ROUNDUP((J342+$L342)*$R$5,-1),ROUNDUP(J342*$R$5,-1)))</f>
        <v>577200</v>
      </c>
      <c r="S342" s="202">
        <f>IF($J342="","",IF('5.手当・賞与配分の設計'!$O$4=1,ROUNDUP(($J342+$L342)*$U$4*$S$3,-1),ROUNDUP($J342*$U$4*$S$3,-1)))</f>
        <v>865800</v>
      </c>
      <c r="T342" s="186">
        <f>IF($J342="","",IF('5.手当・賞与配分の設計'!$O$4=1,ROUNDUP(($J342+$L342)*$U$4*$T$3,-1),ROUNDUP($J342*$U$4*$T$3,-1)))</f>
        <v>793650</v>
      </c>
      <c r="U342" s="186">
        <f>IF($J342="","",IF('5.手当・賞与配分の設計'!$O$4=1,ROUNDUP(($J342+$L342)*$U$4*$U$3,-1),ROUNDUP($J342*$U$4*$U$3,-1)))</f>
        <v>721500</v>
      </c>
      <c r="V342" s="186">
        <f>IF($J342="","",IF('5.手当・賞与配分の設計'!$O$4=1,ROUNDUP(($J342+$L342)*$U$4*$V$3,-1),ROUNDUP($J342*$U$4*$V$3,-1)))</f>
        <v>649350</v>
      </c>
      <c r="W342" s="203">
        <f>IF($J342="","",IF('5.手当・賞与配分の設計'!$O$4=1,ROUNDUP(($J342+$L342)*$U$4*$W$3,-1),ROUNDUP($J342*$U$4*$W$3,-1)))</f>
        <v>577200</v>
      </c>
      <c r="X342" s="128">
        <f t="shared" si="125"/>
        <v>5252520</v>
      </c>
      <c r="Y342" s="88">
        <f t="shared" si="116"/>
        <v>5180370</v>
      </c>
      <c r="Z342" s="88">
        <f t="shared" si="117"/>
        <v>5108220</v>
      </c>
      <c r="AA342" s="88">
        <f t="shared" si="118"/>
        <v>5036070</v>
      </c>
      <c r="AB342" s="201">
        <f t="shared" si="119"/>
        <v>4963920</v>
      </c>
    </row>
    <row r="343" spans="5:28" ht="18" customHeight="1">
      <c r="E343" s="193" t="str">
        <f t="shared" si="120"/>
        <v>C-4</v>
      </c>
      <c r="F343" s="124">
        <f t="shared" si="111"/>
        <v>9</v>
      </c>
      <c r="G343" s="124">
        <f t="shared" si="112"/>
        <v>9</v>
      </c>
      <c r="H343" s="124" t="str">
        <f t="shared" si="113"/>
        <v>C-4-9</v>
      </c>
      <c r="I343" s="179">
        <v>33</v>
      </c>
      <c r="J343" s="150">
        <f>IF($E343="","",INDEX('3.サラリースケール'!$R$5:$BH$38,MATCH('7.グレード別年俸表の作成'!$E343,'3.サラリースケール'!$R$5:$R$38,0),MATCH('7.グレード別年俸表の作成'!$I343,'3.サラリースケール'!$R$5:$BH$5,0)))</f>
        <v>293000</v>
      </c>
      <c r="K343" s="194">
        <f t="shared" si="114"/>
        <v>4400</v>
      </c>
      <c r="L343" s="195">
        <f>IF($J343="","",VLOOKUP($E343,'6.モデル年俸表の作成'!$C$6:$F$48,4,0))</f>
        <v>0</v>
      </c>
      <c r="M343" s="196">
        <f t="shared" si="121"/>
        <v>0.1</v>
      </c>
      <c r="N343" s="197">
        <f t="shared" si="122"/>
        <v>29300</v>
      </c>
      <c r="O343" s="219">
        <f t="shared" si="115"/>
        <v>13</v>
      </c>
      <c r="P343" s="198">
        <f t="shared" si="123"/>
        <v>322300</v>
      </c>
      <c r="Q343" s="195">
        <f t="shared" si="124"/>
        <v>3867600</v>
      </c>
      <c r="R343" s="187">
        <f>IF($J343="","",IF('5.手当・賞与配分の設計'!$O$4=1,ROUNDUP((J343+$L343)*$R$5,-1),ROUNDUP(J343*$R$5,-1)))</f>
        <v>586000</v>
      </c>
      <c r="S343" s="202">
        <f>IF($J343="","",IF('5.手当・賞与配分の設計'!$O$4=1,ROUNDUP(($J343+$L343)*$U$4*$S$3,-1),ROUNDUP($J343*$U$4*$S$3,-1)))</f>
        <v>879000</v>
      </c>
      <c r="T343" s="186">
        <f>IF($J343="","",IF('5.手当・賞与配分の設計'!$O$4=1,ROUNDUP(($J343+$L343)*$U$4*$T$3,-1),ROUNDUP($J343*$U$4*$T$3,-1)))</f>
        <v>805750</v>
      </c>
      <c r="U343" s="186">
        <f>IF($J343="","",IF('5.手当・賞与配分の設計'!$O$4=1,ROUNDUP(($J343+$L343)*$U$4*$U$3,-1),ROUNDUP($J343*$U$4*$U$3,-1)))</f>
        <v>732500</v>
      </c>
      <c r="V343" s="186">
        <f>IF($J343="","",IF('5.手当・賞与配分の設計'!$O$4=1,ROUNDUP(($J343+$L343)*$U$4*$V$3,-1),ROUNDUP($J343*$U$4*$V$3,-1)))</f>
        <v>659250</v>
      </c>
      <c r="W343" s="203">
        <f>IF($J343="","",IF('5.手当・賞与配分の設計'!$O$4=1,ROUNDUP(($J343+$L343)*$U$4*$W$3,-1),ROUNDUP($J343*$U$4*$W$3,-1)))</f>
        <v>586000</v>
      </c>
      <c r="X343" s="128">
        <f t="shared" si="125"/>
        <v>5332600</v>
      </c>
      <c r="Y343" s="88">
        <f t="shared" si="116"/>
        <v>5259350</v>
      </c>
      <c r="Z343" s="88">
        <f t="shared" si="117"/>
        <v>5186100</v>
      </c>
      <c r="AA343" s="88">
        <f t="shared" si="118"/>
        <v>5112850</v>
      </c>
      <c r="AB343" s="201">
        <f t="shared" si="119"/>
        <v>5039600</v>
      </c>
    </row>
    <row r="344" spans="5:28" ht="18" customHeight="1">
      <c r="E344" s="193" t="str">
        <f t="shared" si="120"/>
        <v>C-4</v>
      </c>
      <c r="F344" s="124">
        <f t="shared" si="111"/>
        <v>10</v>
      </c>
      <c r="G344" s="124">
        <f t="shared" si="112"/>
        <v>10</v>
      </c>
      <c r="H344" s="124" t="str">
        <f t="shared" si="113"/>
        <v>C-4-10</v>
      </c>
      <c r="I344" s="179">
        <v>34</v>
      </c>
      <c r="J344" s="150">
        <f>IF($E344="","",INDEX('3.サラリースケール'!$R$5:$BH$38,MATCH('7.グレード別年俸表の作成'!$E344,'3.サラリースケール'!$R$5:$R$38,0),MATCH('7.グレード別年俸表の作成'!$I344,'3.サラリースケール'!$R$5:$BH$5,0)))</f>
        <v>297400</v>
      </c>
      <c r="K344" s="194">
        <f t="shared" si="114"/>
        <v>4400</v>
      </c>
      <c r="L344" s="195">
        <f>IF($J344="","",VLOOKUP($E344,'6.モデル年俸表の作成'!$C$6:$F$48,4,0))</f>
        <v>0</v>
      </c>
      <c r="M344" s="196">
        <f t="shared" si="121"/>
        <v>0.1</v>
      </c>
      <c r="N344" s="197">
        <f t="shared" si="122"/>
        <v>29740</v>
      </c>
      <c r="O344" s="219">
        <f t="shared" si="115"/>
        <v>13</v>
      </c>
      <c r="P344" s="198">
        <f t="shared" si="123"/>
        <v>327140</v>
      </c>
      <c r="Q344" s="195">
        <f t="shared" si="124"/>
        <v>3925680</v>
      </c>
      <c r="R344" s="187">
        <f>IF($J344="","",IF('5.手当・賞与配分の設計'!$O$4=1,ROUNDUP((J344+$L344)*$R$5,-1),ROUNDUP(J344*$R$5,-1)))</f>
        <v>594800</v>
      </c>
      <c r="S344" s="202">
        <f>IF($J344="","",IF('5.手当・賞与配分の設計'!$O$4=1,ROUNDUP(($J344+$L344)*$U$4*$S$3,-1),ROUNDUP($J344*$U$4*$S$3,-1)))</f>
        <v>892200</v>
      </c>
      <c r="T344" s="186">
        <f>IF($J344="","",IF('5.手当・賞与配分の設計'!$O$4=1,ROUNDUP(($J344+$L344)*$U$4*$T$3,-1),ROUNDUP($J344*$U$4*$T$3,-1)))</f>
        <v>817850</v>
      </c>
      <c r="U344" s="186">
        <f>IF($J344="","",IF('5.手当・賞与配分の設計'!$O$4=1,ROUNDUP(($J344+$L344)*$U$4*$U$3,-1),ROUNDUP($J344*$U$4*$U$3,-1)))</f>
        <v>743500</v>
      </c>
      <c r="V344" s="186">
        <f>IF($J344="","",IF('5.手当・賞与配分の設計'!$O$4=1,ROUNDUP(($J344+$L344)*$U$4*$V$3,-1),ROUNDUP($J344*$U$4*$V$3,-1)))</f>
        <v>669150</v>
      </c>
      <c r="W344" s="203">
        <f>IF($J344="","",IF('5.手当・賞与配分の設計'!$O$4=1,ROUNDUP(($J344+$L344)*$U$4*$W$3,-1),ROUNDUP($J344*$U$4*$W$3,-1)))</f>
        <v>594800</v>
      </c>
      <c r="X344" s="128">
        <f t="shared" si="125"/>
        <v>5412680</v>
      </c>
      <c r="Y344" s="88">
        <f t="shared" si="116"/>
        <v>5338330</v>
      </c>
      <c r="Z344" s="88">
        <f t="shared" si="117"/>
        <v>5263980</v>
      </c>
      <c r="AA344" s="88">
        <f t="shared" si="118"/>
        <v>5189630</v>
      </c>
      <c r="AB344" s="201">
        <f t="shared" si="119"/>
        <v>5115280</v>
      </c>
    </row>
    <row r="345" spans="5:28" ht="18" customHeight="1">
      <c r="E345" s="193" t="str">
        <f t="shared" si="120"/>
        <v>C-4</v>
      </c>
      <c r="F345" s="124">
        <f t="shared" si="111"/>
        <v>11</v>
      </c>
      <c r="G345" s="124">
        <f t="shared" si="112"/>
        <v>11</v>
      </c>
      <c r="H345" s="124" t="str">
        <f t="shared" si="113"/>
        <v>C-4-11</v>
      </c>
      <c r="I345" s="179">
        <v>35</v>
      </c>
      <c r="J345" s="150">
        <f>IF($E345="","",INDEX('3.サラリースケール'!$R$5:$BH$38,MATCH('7.グレード別年俸表の作成'!$E345,'3.サラリースケール'!$R$5:$R$38,0),MATCH('7.グレード別年俸表の作成'!$I345,'3.サラリースケール'!$R$5:$BH$5,0)))</f>
        <v>301800</v>
      </c>
      <c r="K345" s="194">
        <f t="shared" si="114"/>
        <v>4400</v>
      </c>
      <c r="L345" s="195">
        <f>IF($J345="","",VLOOKUP($E345,'6.モデル年俸表の作成'!$C$6:$F$48,4,0))</f>
        <v>0</v>
      </c>
      <c r="M345" s="196">
        <f t="shared" si="121"/>
        <v>0.1</v>
      </c>
      <c r="N345" s="197">
        <f t="shared" si="122"/>
        <v>30180</v>
      </c>
      <c r="O345" s="219">
        <f t="shared" si="115"/>
        <v>13</v>
      </c>
      <c r="P345" s="198">
        <f t="shared" si="123"/>
        <v>331980</v>
      </c>
      <c r="Q345" s="195">
        <f t="shared" si="124"/>
        <v>3983760</v>
      </c>
      <c r="R345" s="187">
        <f>IF($J345="","",IF('5.手当・賞与配分の設計'!$O$4=1,ROUNDUP((J345+$L345)*$R$5,-1),ROUNDUP(J345*$R$5,-1)))</f>
        <v>603600</v>
      </c>
      <c r="S345" s="202">
        <f>IF($J345="","",IF('5.手当・賞与配分の設計'!$O$4=1,ROUNDUP(($J345+$L345)*$U$4*$S$3,-1),ROUNDUP($J345*$U$4*$S$3,-1)))</f>
        <v>905400</v>
      </c>
      <c r="T345" s="186">
        <f>IF($J345="","",IF('5.手当・賞与配分の設計'!$O$4=1,ROUNDUP(($J345+$L345)*$U$4*$T$3,-1),ROUNDUP($J345*$U$4*$T$3,-1)))</f>
        <v>829950</v>
      </c>
      <c r="U345" s="186">
        <f>IF($J345="","",IF('5.手当・賞与配分の設計'!$O$4=1,ROUNDUP(($J345+$L345)*$U$4*$U$3,-1),ROUNDUP($J345*$U$4*$U$3,-1)))</f>
        <v>754500</v>
      </c>
      <c r="V345" s="186">
        <f>IF($J345="","",IF('5.手当・賞与配分の設計'!$O$4=1,ROUNDUP(($J345+$L345)*$U$4*$V$3,-1),ROUNDUP($J345*$U$4*$V$3,-1)))</f>
        <v>679050</v>
      </c>
      <c r="W345" s="203">
        <f>IF($J345="","",IF('5.手当・賞与配分の設計'!$O$4=1,ROUNDUP(($J345+$L345)*$U$4*$W$3,-1),ROUNDUP($J345*$U$4*$W$3,-1)))</f>
        <v>603600</v>
      </c>
      <c r="X345" s="128">
        <f t="shared" si="125"/>
        <v>5492760</v>
      </c>
      <c r="Y345" s="88">
        <f t="shared" si="116"/>
        <v>5417310</v>
      </c>
      <c r="Z345" s="88">
        <f t="shared" si="117"/>
        <v>5341860</v>
      </c>
      <c r="AA345" s="88">
        <f t="shared" si="118"/>
        <v>5266410</v>
      </c>
      <c r="AB345" s="201">
        <f t="shared" si="119"/>
        <v>5190960</v>
      </c>
    </row>
    <row r="346" spans="5:28" ht="18" customHeight="1">
      <c r="E346" s="193" t="str">
        <f t="shared" si="120"/>
        <v>C-4</v>
      </c>
      <c r="F346" s="124">
        <f t="shared" si="111"/>
        <v>12</v>
      </c>
      <c r="G346" s="124">
        <f t="shared" si="112"/>
        <v>12</v>
      </c>
      <c r="H346" s="124" t="str">
        <f t="shared" si="113"/>
        <v>C-4-12</v>
      </c>
      <c r="I346" s="179">
        <v>36</v>
      </c>
      <c r="J346" s="150">
        <f>IF($E346="","",INDEX('3.サラリースケール'!$R$5:$BH$38,MATCH('7.グレード別年俸表の作成'!$E346,'3.サラリースケール'!$R$5:$R$38,0),MATCH('7.グレード別年俸表の作成'!$I346,'3.サラリースケール'!$R$5:$BH$5,0)))</f>
        <v>306200</v>
      </c>
      <c r="K346" s="194">
        <f t="shared" si="114"/>
        <v>4400</v>
      </c>
      <c r="L346" s="195">
        <f>IF($J346="","",VLOOKUP($E346,'6.モデル年俸表の作成'!$C$6:$F$48,4,0))</f>
        <v>0</v>
      </c>
      <c r="M346" s="196">
        <f t="shared" si="121"/>
        <v>0.1</v>
      </c>
      <c r="N346" s="197">
        <f t="shared" si="122"/>
        <v>30620</v>
      </c>
      <c r="O346" s="219">
        <f t="shared" si="115"/>
        <v>13</v>
      </c>
      <c r="P346" s="198">
        <f t="shared" si="123"/>
        <v>336820</v>
      </c>
      <c r="Q346" s="195">
        <f t="shared" si="124"/>
        <v>4041840</v>
      </c>
      <c r="R346" s="187">
        <f>IF($J346="","",IF('5.手当・賞与配分の設計'!$O$4=1,ROUNDUP((J346+$L346)*$R$5,-1),ROUNDUP(J346*$R$5,-1)))</f>
        <v>612400</v>
      </c>
      <c r="S346" s="202">
        <f>IF($J346="","",IF('5.手当・賞与配分の設計'!$O$4=1,ROUNDUP(($J346+$L346)*$U$4*$S$3,-1),ROUNDUP($J346*$U$4*$S$3,-1)))</f>
        <v>918600</v>
      </c>
      <c r="T346" s="186">
        <f>IF($J346="","",IF('5.手当・賞与配分の設計'!$O$4=1,ROUNDUP(($J346+$L346)*$U$4*$T$3,-1),ROUNDUP($J346*$U$4*$T$3,-1)))</f>
        <v>842050</v>
      </c>
      <c r="U346" s="186">
        <f>IF($J346="","",IF('5.手当・賞与配分の設計'!$O$4=1,ROUNDUP(($J346+$L346)*$U$4*$U$3,-1),ROUNDUP($J346*$U$4*$U$3,-1)))</f>
        <v>765500</v>
      </c>
      <c r="V346" s="186">
        <f>IF($J346="","",IF('5.手当・賞与配分の設計'!$O$4=1,ROUNDUP(($J346+$L346)*$U$4*$V$3,-1),ROUNDUP($J346*$U$4*$V$3,-1)))</f>
        <v>688950</v>
      </c>
      <c r="W346" s="203">
        <f>IF($J346="","",IF('5.手当・賞与配分の設計'!$O$4=1,ROUNDUP(($J346+$L346)*$U$4*$W$3,-1),ROUNDUP($J346*$U$4*$W$3,-1)))</f>
        <v>612400</v>
      </c>
      <c r="X346" s="128">
        <f t="shared" si="125"/>
        <v>5572840</v>
      </c>
      <c r="Y346" s="88">
        <f t="shared" si="116"/>
        <v>5496290</v>
      </c>
      <c r="Z346" s="88">
        <f t="shared" si="117"/>
        <v>5419740</v>
      </c>
      <c r="AA346" s="88">
        <f t="shared" si="118"/>
        <v>5343190</v>
      </c>
      <c r="AB346" s="201">
        <f t="shared" si="119"/>
        <v>5266640</v>
      </c>
    </row>
    <row r="347" spans="5:28" ht="18" customHeight="1">
      <c r="E347" s="193" t="str">
        <f t="shared" si="120"/>
        <v>C-4</v>
      </c>
      <c r="F347" s="124">
        <f t="shared" si="111"/>
        <v>13</v>
      </c>
      <c r="G347" s="124">
        <f t="shared" si="112"/>
        <v>13</v>
      </c>
      <c r="H347" s="124" t="str">
        <f t="shared" si="113"/>
        <v>C-4-13</v>
      </c>
      <c r="I347" s="179">
        <v>37</v>
      </c>
      <c r="J347" s="150">
        <f>IF($E347="","",INDEX('3.サラリースケール'!$R$5:$BH$38,MATCH('7.グレード別年俸表の作成'!$E347,'3.サラリースケール'!$R$5:$R$38,0),MATCH('7.グレード別年俸表の作成'!$I347,'3.サラリースケール'!$R$5:$BH$5,0)))</f>
        <v>310600</v>
      </c>
      <c r="K347" s="194">
        <f t="shared" si="114"/>
        <v>4400</v>
      </c>
      <c r="L347" s="195">
        <f>IF($J347="","",VLOOKUP($E347,'6.モデル年俸表の作成'!$C$6:$F$48,4,0))</f>
        <v>0</v>
      </c>
      <c r="M347" s="196">
        <f t="shared" si="121"/>
        <v>0.1</v>
      </c>
      <c r="N347" s="197">
        <f t="shared" si="122"/>
        <v>31060</v>
      </c>
      <c r="O347" s="219">
        <f t="shared" si="115"/>
        <v>13</v>
      </c>
      <c r="P347" s="198">
        <f t="shared" si="123"/>
        <v>341660</v>
      </c>
      <c r="Q347" s="195">
        <f t="shared" si="124"/>
        <v>4099920</v>
      </c>
      <c r="R347" s="187">
        <f>IF($J347="","",IF('5.手当・賞与配分の設計'!$O$4=1,ROUNDUP((J347+$L347)*$R$5,-1),ROUNDUP(J347*$R$5,-1)))</f>
        <v>621200</v>
      </c>
      <c r="S347" s="202">
        <f>IF($J347="","",IF('5.手当・賞与配分の設計'!$O$4=1,ROUNDUP(($J347+$L347)*$U$4*$S$3,-1),ROUNDUP($J347*$U$4*$S$3,-1)))</f>
        <v>931800</v>
      </c>
      <c r="T347" s="186">
        <f>IF($J347="","",IF('5.手当・賞与配分の設計'!$O$4=1,ROUNDUP(($J347+$L347)*$U$4*$T$3,-1),ROUNDUP($J347*$U$4*$T$3,-1)))</f>
        <v>854150</v>
      </c>
      <c r="U347" s="186">
        <f>IF($J347="","",IF('5.手当・賞与配分の設計'!$O$4=1,ROUNDUP(($J347+$L347)*$U$4*$U$3,-1),ROUNDUP($J347*$U$4*$U$3,-1)))</f>
        <v>776500</v>
      </c>
      <c r="V347" s="186">
        <f>IF($J347="","",IF('5.手当・賞与配分の設計'!$O$4=1,ROUNDUP(($J347+$L347)*$U$4*$V$3,-1),ROUNDUP($J347*$U$4*$V$3,-1)))</f>
        <v>698850</v>
      </c>
      <c r="W347" s="203">
        <f>IF($J347="","",IF('5.手当・賞与配分の設計'!$O$4=1,ROUNDUP(($J347+$L347)*$U$4*$W$3,-1),ROUNDUP($J347*$U$4*$W$3,-1)))</f>
        <v>621200</v>
      </c>
      <c r="X347" s="128">
        <f t="shared" si="125"/>
        <v>5652920</v>
      </c>
      <c r="Y347" s="88">
        <f t="shared" si="116"/>
        <v>5575270</v>
      </c>
      <c r="Z347" s="88">
        <f t="shared" si="117"/>
        <v>5497620</v>
      </c>
      <c r="AA347" s="88">
        <f t="shared" si="118"/>
        <v>5419970</v>
      </c>
      <c r="AB347" s="201">
        <f t="shared" si="119"/>
        <v>5342320</v>
      </c>
    </row>
    <row r="348" spans="5:28" ht="18" customHeight="1">
      <c r="E348" s="193" t="str">
        <f t="shared" si="120"/>
        <v>C-4</v>
      </c>
      <c r="F348" s="124">
        <f t="shared" si="111"/>
        <v>14</v>
      </c>
      <c r="G348" s="124">
        <f t="shared" si="112"/>
        <v>14</v>
      </c>
      <c r="H348" s="124" t="str">
        <f t="shared" si="113"/>
        <v>C-4-14</v>
      </c>
      <c r="I348" s="179">
        <v>38</v>
      </c>
      <c r="J348" s="150">
        <f>IF($E348="","",INDEX('3.サラリースケール'!$R$5:$BH$38,MATCH('7.グレード別年俸表の作成'!$E348,'3.サラリースケール'!$R$5:$R$38,0),MATCH('7.グレード別年俸表の作成'!$I348,'3.サラリースケール'!$R$5:$BH$5,0)))</f>
        <v>315000</v>
      </c>
      <c r="K348" s="194">
        <f t="shared" si="114"/>
        <v>4400</v>
      </c>
      <c r="L348" s="195">
        <f>IF($J348="","",VLOOKUP($E348,'6.モデル年俸表の作成'!$C$6:$F$48,4,0))</f>
        <v>0</v>
      </c>
      <c r="M348" s="196">
        <f t="shared" si="121"/>
        <v>0.1</v>
      </c>
      <c r="N348" s="197">
        <f t="shared" si="122"/>
        <v>31500</v>
      </c>
      <c r="O348" s="219">
        <f t="shared" si="115"/>
        <v>13</v>
      </c>
      <c r="P348" s="198">
        <f t="shared" si="123"/>
        <v>346500</v>
      </c>
      <c r="Q348" s="195">
        <f t="shared" si="124"/>
        <v>4158000</v>
      </c>
      <c r="R348" s="187">
        <f>IF($J348="","",IF('5.手当・賞与配分の設計'!$O$4=1,ROUNDUP((J348+$L348)*$R$5,-1),ROUNDUP(J348*$R$5,-1)))</f>
        <v>630000</v>
      </c>
      <c r="S348" s="202">
        <f>IF($J348="","",IF('5.手当・賞与配分の設計'!$O$4=1,ROUNDUP(($J348+$L348)*$U$4*$S$3,-1),ROUNDUP($J348*$U$4*$S$3,-1)))</f>
        <v>945000</v>
      </c>
      <c r="T348" s="186">
        <f>IF($J348="","",IF('5.手当・賞与配分の設計'!$O$4=1,ROUNDUP(($J348+$L348)*$U$4*$T$3,-1),ROUNDUP($J348*$U$4*$T$3,-1)))</f>
        <v>866250</v>
      </c>
      <c r="U348" s="186">
        <f>IF($J348="","",IF('5.手当・賞与配分の設計'!$O$4=1,ROUNDUP(($J348+$L348)*$U$4*$U$3,-1),ROUNDUP($J348*$U$4*$U$3,-1)))</f>
        <v>787500</v>
      </c>
      <c r="V348" s="186">
        <f>IF($J348="","",IF('5.手当・賞与配分の設計'!$O$4=1,ROUNDUP(($J348+$L348)*$U$4*$V$3,-1),ROUNDUP($J348*$U$4*$V$3,-1)))</f>
        <v>708750</v>
      </c>
      <c r="W348" s="203">
        <f>IF($J348="","",IF('5.手当・賞与配分の設計'!$O$4=1,ROUNDUP(($J348+$L348)*$U$4*$W$3,-1),ROUNDUP($J348*$U$4*$W$3,-1)))</f>
        <v>630000</v>
      </c>
      <c r="X348" s="128">
        <f t="shared" si="125"/>
        <v>5733000</v>
      </c>
      <c r="Y348" s="88">
        <f t="shared" si="116"/>
        <v>5654250</v>
      </c>
      <c r="Z348" s="88">
        <f t="shared" si="117"/>
        <v>5575500</v>
      </c>
      <c r="AA348" s="88">
        <f t="shared" si="118"/>
        <v>5496750</v>
      </c>
      <c r="AB348" s="201">
        <f t="shared" si="119"/>
        <v>5418000</v>
      </c>
    </row>
    <row r="349" spans="5:28" ht="18" customHeight="1">
      <c r="E349" s="193" t="str">
        <f t="shared" si="120"/>
        <v>C-4</v>
      </c>
      <c r="F349" s="124">
        <f t="shared" si="111"/>
        <v>15</v>
      </c>
      <c r="G349" s="124">
        <f t="shared" si="112"/>
        <v>15</v>
      </c>
      <c r="H349" s="124" t="str">
        <f t="shared" si="113"/>
        <v>C-4-15</v>
      </c>
      <c r="I349" s="179">
        <v>39</v>
      </c>
      <c r="J349" s="150">
        <f>IF($E349="","",INDEX('3.サラリースケール'!$R$5:$BH$38,MATCH('7.グレード別年俸表の作成'!$E349,'3.サラリースケール'!$R$5:$R$38,0),MATCH('7.グレード別年俸表の作成'!$I349,'3.サラリースケール'!$R$5:$BH$5,0)))</f>
        <v>319400</v>
      </c>
      <c r="K349" s="194">
        <f t="shared" si="114"/>
        <v>4400</v>
      </c>
      <c r="L349" s="195">
        <f>IF($J349="","",VLOOKUP($E349,'6.モデル年俸表の作成'!$C$6:$F$48,4,0))</f>
        <v>0</v>
      </c>
      <c r="M349" s="196">
        <f t="shared" si="121"/>
        <v>0.1</v>
      </c>
      <c r="N349" s="197">
        <f t="shared" si="122"/>
        <v>31940</v>
      </c>
      <c r="O349" s="219">
        <f t="shared" si="115"/>
        <v>13</v>
      </c>
      <c r="P349" s="198">
        <f t="shared" si="123"/>
        <v>351340</v>
      </c>
      <c r="Q349" s="195">
        <f t="shared" si="124"/>
        <v>4216080</v>
      </c>
      <c r="R349" s="187">
        <f>IF($J349="","",IF('5.手当・賞与配分の設計'!$O$4=1,ROUNDUP((J349+$L349)*$R$5,-1),ROUNDUP(J349*$R$5,-1)))</f>
        <v>638800</v>
      </c>
      <c r="S349" s="202">
        <f>IF($J349="","",IF('5.手当・賞与配分の設計'!$O$4=1,ROUNDUP(($J349+$L349)*$U$4*$S$3,-1),ROUNDUP($J349*$U$4*$S$3,-1)))</f>
        <v>958200</v>
      </c>
      <c r="T349" s="186">
        <f>IF($J349="","",IF('5.手当・賞与配分の設計'!$O$4=1,ROUNDUP(($J349+$L349)*$U$4*$T$3,-1),ROUNDUP($J349*$U$4*$T$3,-1)))</f>
        <v>878350</v>
      </c>
      <c r="U349" s="186">
        <f>IF($J349="","",IF('5.手当・賞与配分の設計'!$O$4=1,ROUNDUP(($J349+$L349)*$U$4*$U$3,-1),ROUNDUP($J349*$U$4*$U$3,-1)))</f>
        <v>798500</v>
      </c>
      <c r="V349" s="186">
        <f>IF($J349="","",IF('5.手当・賞与配分の設計'!$O$4=1,ROUNDUP(($J349+$L349)*$U$4*$V$3,-1),ROUNDUP($J349*$U$4*$V$3,-1)))</f>
        <v>718650</v>
      </c>
      <c r="W349" s="203">
        <f>IF($J349="","",IF('5.手当・賞与配分の設計'!$O$4=1,ROUNDUP(($J349+$L349)*$U$4*$W$3,-1),ROUNDUP($J349*$U$4*$W$3,-1)))</f>
        <v>638800</v>
      </c>
      <c r="X349" s="128">
        <f t="shared" si="125"/>
        <v>5813080</v>
      </c>
      <c r="Y349" s="88">
        <f t="shared" si="116"/>
        <v>5733230</v>
      </c>
      <c r="Z349" s="88">
        <f t="shared" si="117"/>
        <v>5653380</v>
      </c>
      <c r="AA349" s="88">
        <f t="shared" si="118"/>
        <v>5573530</v>
      </c>
      <c r="AB349" s="201">
        <f t="shared" si="119"/>
        <v>5493680</v>
      </c>
    </row>
    <row r="350" spans="5:28" ht="18" customHeight="1">
      <c r="E350" s="193" t="str">
        <f t="shared" si="120"/>
        <v>C-4</v>
      </c>
      <c r="F350" s="124">
        <f t="shared" si="111"/>
        <v>16</v>
      </c>
      <c r="G350" s="124">
        <f t="shared" si="112"/>
        <v>16</v>
      </c>
      <c r="H350" s="124" t="str">
        <f t="shared" si="113"/>
        <v>C-4-16</v>
      </c>
      <c r="I350" s="179">
        <v>40</v>
      </c>
      <c r="J350" s="150">
        <f>IF($E350="","",INDEX('3.サラリースケール'!$R$5:$BH$38,MATCH('7.グレード別年俸表の作成'!$E350,'3.サラリースケール'!$R$5:$R$38,0),MATCH('7.グレード別年俸表の作成'!$I350,'3.サラリースケール'!$R$5:$BH$5,0)))</f>
        <v>323800</v>
      </c>
      <c r="K350" s="194">
        <f t="shared" si="114"/>
        <v>4400</v>
      </c>
      <c r="L350" s="195">
        <f>IF($J350="","",VLOOKUP($E350,'6.モデル年俸表の作成'!$C$6:$F$48,4,0))</f>
        <v>0</v>
      </c>
      <c r="M350" s="196">
        <f t="shared" si="121"/>
        <v>0.1</v>
      </c>
      <c r="N350" s="197">
        <f t="shared" si="122"/>
        <v>32380</v>
      </c>
      <c r="O350" s="219">
        <f t="shared" si="115"/>
        <v>13</v>
      </c>
      <c r="P350" s="198">
        <f t="shared" si="123"/>
        <v>356180</v>
      </c>
      <c r="Q350" s="195">
        <f t="shared" si="124"/>
        <v>4274160</v>
      </c>
      <c r="R350" s="187">
        <f>IF($J350="","",IF('5.手当・賞与配分の設計'!$O$4=1,ROUNDUP((J350+$L350)*$R$5,-1),ROUNDUP(J350*$R$5,-1)))</f>
        <v>647600</v>
      </c>
      <c r="S350" s="202">
        <f>IF($J350="","",IF('5.手当・賞与配分の設計'!$O$4=1,ROUNDUP(($J350+$L350)*$U$4*$S$3,-1),ROUNDUP($J350*$U$4*$S$3,-1)))</f>
        <v>971400</v>
      </c>
      <c r="T350" s="186">
        <f>IF($J350="","",IF('5.手当・賞与配分の設計'!$O$4=1,ROUNDUP(($J350+$L350)*$U$4*$T$3,-1),ROUNDUP($J350*$U$4*$T$3,-1)))</f>
        <v>890450</v>
      </c>
      <c r="U350" s="186">
        <f>IF($J350="","",IF('5.手当・賞与配分の設計'!$O$4=1,ROUNDUP(($J350+$L350)*$U$4*$U$3,-1),ROUNDUP($J350*$U$4*$U$3,-1)))</f>
        <v>809500</v>
      </c>
      <c r="V350" s="186">
        <f>IF($J350="","",IF('5.手当・賞与配分の設計'!$O$4=1,ROUNDUP(($J350+$L350)*$U$4*$V$3,-1),ROUNDUP($J350*$U$4*$V$3,-1)))</f>
        <v>728550</v>
      </c>
      <c r="W350" s="203">
        <f>IF($J350="","",IF('5.手当・賞与配分の設計'!$O$4=1,ROUNDUP(($J350+$L350)*$U$4*$W$3,-1),ROUNDUP($J350*$U$4*$W$3,-1)))</f>
        <v>647600</v>
      </c>
      <c r="X350" s="128">
        <f t="shared" si="125"/>
        <v>5893160</v>
      </c>
      <c r="Y350" s="88">
        <f t="shared" si="116"/>
        <v>5812210</v>
      </c>
      <c r="Z350" s="88">
        <f t="shared" si="117"/>
        <v>5731260</v>
      </c>
      <c r="AA350" s="88">
        <f t="shared" si="118"/>
        <v>5650310</v>
      </c>
      <c r="AB350" s="201">
        <f t="shared" si="119"/>
        <v>5569360</v>
      </c>
    </row>
    <row r="351" spans="5:28" ht="18" customHeight="1">
      <c r="E351" s="193" t="str">
        <f t="shared" si="120"/>
        <v>C-4</v>
      </c>
      <c r="F351" s="124">
        <f t="shared" si="111"/>
        <v>17</v>
      </c>
      <c r="G351" s="124">
        <f t="shared" si="112"/>
        <v>17</v>
      </c>
      <c r="H351" s="124" t="str">
        <f t="shared" si="113"/>
        <v>C-4-17</v>
      </c>
      <c r="I351" s="179">
        <v>41</v>
      </c>
      <c r="J351" s="150">
        <f>IF($E351="","",INDEX('3.サラリースケール'!$R$5:$BH$38,MATCH('7.グレード別年俸表の作成'!$E351,'3.サラリースケール'!$R$5:$R$38,0),MATCH('7.グレード別年俸表の作成'!$I351,'3.サラリースケール'!$R$5:$BH$5,0)))</f>
        <v>328200</v>
      </c>
      <c r="K351" s="194">
        <f t="shared" si="114"/>
        <v>4400</v>
      </c>
      <c r="L351" s="195">
        <f>IF($J351="","",VLOOKUP($E351,'6.モデル年俸表の作成'!$C$6:$F$48,4,0))</f>
        <v>0</v>
      </c>
      <c r="M351" s="196">
        <f t="shared" si="121"/>
        <v>0.1</v>
      </c>
      <c r="N351" s="197">
        <f t="shared" si="122"/>
        <v>32820</v>
      </c>
      <c r="O351" s="219">
        <f t="shared" si="115"/>
        <v>13</v>
      </c>
      <c r="P351" s="198">
        <f t="shared" si="123"/>
        <v>361020</v>
      </c>
      <c r="Q351" s="195">
        <f t="shared" si="124"/>
        <v>4332240</v>
      </c>
      <c r="R351" s="187">
        <f>IF($J351="","",IF('5.手当・賞与配分の設計'!$O$4=1,ROUNDUP((J351+$L351)*$R$5,-1),ROUNDUP(J351*$R$5,-1)))</f>
        <v>656400</v>
      </c>
      <c r="S351" s="202">
        <f>IF($J351="","",IF('5.手当・賞与配分の設計'!$O$4=1,ROUNDUP(($J351+$L351)*$U$4*$S$3,-1),ROUNDUP($J351*$U$4*$S$3,-1)))</f>
        <v>984600</v>
      </c>
      <c r="T351" s="186">
        <f>IF($J351="","",IF('5.手当・賞与配分の設計'!$O$4=1,ROUNDUP(($J351+$L351)*$U$4*$T$3,-1),ROUNDUP($J351*$U$4*$T$3,-1)))</f>
        <v>902550</v>
      </c>
      <c r="U351" s="186">
        <f>IF($J351="","",IF('5.手当・賞与配分の設計'!$O$4=1,ROUNDUP(($J351+$L351)*$U$4*$U$3,-1),ROUNDUP($J351*$U$4*$U$3,-1)))</f>
        <v>820500</v>
      </c>
      <c r="V351" s="186">
        <f>IF($J351="","",IF('5.手当・賞与配分の設計'!$O$4=1,ROUNDUP(($J351+$L351)*$U$4*$V$3,-1),ROUNDUP($J351*$U$4*$V$3,-1)))</f>
        <v>738450</v>
      </c>
      <c r="W351" s="203">
        <f>IF($J351="","",IF('5.手当・賞与配分の設計'!$O$4=1,ROUNDUP(($J351+$L351)*$U$4*$W$3,-1),ROUNDUP($J351*$U$4*$W$3,-1)))</f>
        <v>656400</v>
      </c>
      <c r="X351" s="128">
        <f t="shared" si="125"/>
        <v>5973240</v>
      </c>
      <c r="Y351" s="88">
        <f t="shared" si="116"/>
        <v>5891190</v>
      </c>
      <c r="Z351" s="88">
        <f t="shared" si="117"/>
        <v>5809140</v>
      </c>
      <c r="AA351" s="88">
        <f t="shared" si="118"/>
        <v>5727090</v>
      </c>
      <c r="AB351" s="201">
        <f t="shared" si="119"/>
        <v>5645040</v>
      </c>
    </row>
    <row r="352" spans="5:28" ht="18" customHeight="1">
      <c r="E352" s="193" t="str">
        <f t="shared" si="120"/>
        <v>C-4</v>
      </c>
      <c r="F352" s="124">
        <f t="shared" si="111"/>
        <v>18</v>
      </c>
      <c r="G352" s="124">
        <f t="shared" si="112"/>
        <v>18</v>
      </c>
      <c r="H352" s="124" t="str">
        <f t="shared" si="113"/>
        <v>C-4-18</v>
      </c>
      <c r="I352" s="179">
        <v>42</v>
      </c>
      <c r="J352" s="150">
        <f>IF($E352="","",INDEX('3.サラリースケール'!$R$5:$BH$38,MATCH('7.グレード別年俸表の作成'!$E352,'3.サラリースケール'!$R$5:$R$38,0),MATCH('7.グレード別年俸表の作成'!$I352,'3.サラリースケール'!$R$5:$BH$5,0)))</f>
        <v>332600</v>
      </c>
      <c r="K352" s="194">
        <f t="shared" si="114"/>
        <v>4400</v>
      </c>
      <c r="L352" s="195">
        <f>IF($J352="","",VLOOKUP($E352,'6.モデル年俸表の作成'!$C$6:$F$48,4,0))</f>
        <v>0</v>
      </c>
      <c r="M352" s="196">
        <f t="shared" si="121"/>
        <v>0.1</v>
      </c>
      <c r="N352" s="197">
        <f t="shared" si="122"/>
        <v>33260</v>
      </c>
      <c r="O352" s="219">
        <f t="shared" si="115"/>
        <v>13</v>
      </c>
      <c r="P352" s="198">
        <f t="shared" si="123"/>
        <v>365860</v>
      </c>
      <c r="Q352" s="195">
        <f t="shared" si="124"/>
        <v>4390320</v>
      </c>
      <c r="R352" s="187">
        <f>IF($J352="","",IF('5.手当・賞与配分の設計'!$O$4=1,ROUNDUP((J352+$L352)*$R$5,-1),ROUNDUP(J352*$R$5,-1)))</f>
        <v>665200</v>
      </c>
      <c r="S352" s="202">
        <f>IF($J352="","",IF('5.手当・賞与配分の設計'!$O$4=1,ROUNDUP(($J352+$L352)*$U$4*$S$3,-1),ROUNDUP($J352*$U$4*$S$3,-1)))</f>
        <v>997800</v>
      </c>
      <c r="T352" s="186">
        <f>IF($J352="","",IF('5.手当・賞与配分の設計'!$O$4=1,ROUNDUP(($J352+$L352)*$U$4*$T$3,-1),ROUNDUP($J352*$U$4*$T$3,-1)))</f>
        <v>914650</v>
      </c>
      <c r="U352" s="186">
        <f>IF($J352="","",IF('5.手当・賞与配分の設計'!$O$4=1,ROUNDUP(($J352+$L352)*$U$4*$U$3,-1),ROUNDUP($J352*$U$4*$U$3,-1)))</f>
        <v>831500</v>
      </c>
      <c r="V352" s="186">
        <f>IF($J352="","",IF('5.手当・賞与配分の設計'!$O$4=1,ROUNDUP(($J352+$L352)*$U$4*$V$3,-1),ROUNDUP($J352*$U$4*$V$3,-1)))</f>
        <v>748350</v>
      </c>
      <c r="W352" s="203">
        <f>IF($J352="","",IF('5.手当・賞与配分の設計'!$O$4=1,ROUNDUP(($J352+$L352)*$U$4*$W$3,-1),ROUNDUP($J352*$U$4*$W$3,-1)))</f>
        <v>665200</v>
      </c>
      <c r="X352" s="128">
        <f t="shared" si="125"/>
        <v>6053320</v>
      </c>
      <c r="Y352" s="88">
        <f t="shared" si="116"/>
        <v>5970170</v>
      </c>
      <c r="Z352" s="88">
        <f t="shared" si="117"/>
        <v>5887020</v>
      </c>
      <c r="AA352" s="88">
        <f t="shared" si="118"/>
        <v>5803870</v>
      </c>
      <c r="AB352" s="201">
        <f t="shared" si="119"/>
        <v>5720720</v>
      </c>
    </row>
    <row r="353" spans="5:28" ht="18" customHeight="1">
      <c r="E353" s="193" t="str">
        <f t="shared" si="120"/>
        <v>C-4</v>
      </c>
      <c r="F353" s="204">
        <f t="shared" si="111"/>
        <v>19</v>
      </c>
      <c r="G353" s="124">
        <f t="shared" si="112"/>
        <v>19</v>
      </c>
      <c r="H353" s="124" t="str">
        <f t="shared" si="113"/>
        <v>C-4-19</v>
      </c>
      <c r="I353" s="179">
        <v>43</v>
      </c>
      <c r="J353" s="150">
        <f>IF($E353="","",INDEX('3.サラリースケール'!$R$5:$BH$38,MATCH('7.グレード別年俸表の作成'!$E353,'3.サラリースケール'!$R$5:$R$38,0),MATCH('7.グレード別年俸表の作成'!$I353,'3.サラリースケール'!$R$5:$BH$5,0)))</f>
        <v>337000</v>
      </c>
      <c r="K353" s="194">
        <f t="shared" si="114"/>
        <v>4400</v>
      </c>
      <c r="L353" s="195">
        <f>IF($J353="","",VLOOKUP($E353,'6.モデル年俸表の作成'!$C$6:$F$48,4,0))</f>
        <v>0</v>
      </c>
      <c r="M353" s="196">
        <f t="shared" si="121"/>
        <v>0.1</v>
      </c>
      <c r="N353" s="197">
        <f t="shared" si="122"/>
        <v>33700</v>
      </c>
      <c r="O353" s="219">
        <f t="shared" si="115"/>
        <v>13</v>
      </c>
      <c r="P353" s="198">
        <f t="shared" si="123"/>
        <v>370700</v>
      </c>
      <c r="Q353" s="195">
        <f t="shared" si="124"/>
        <v>4448400</v>
      </c>
      <c r="R353" s="187">
        <f>IF($J353="","",IF('5.手当・賞与配分の設計'!$O$4=1,ROUNDUP((J353+$L353)*$R$5,-1),ROUNDUP(J353*$R$5,-1)))</f>
        <v>674000</v>
      </c>
      <c r="S353" s="202">
        <f>IF($J353="","",IF('5.手当・賞与配分の設計'!$O$4=1,ROUNDUP(($J353+$L353)*$U$4*$S$3,-1),ROUNDUP($J353*$U$4*$S$3,-1)))</f>
        <v>1011000</v>
      </c>
      <c r="T353" s="186">
        <f>IF($J353="","",IF('5.手当・賞与配分の設計'!$O$4=1,ROUNDUP(($J353+$L353)*$U$4*$T$3,-1),ROUNDUP($J353*$U$4*$T$3,-1)))</f>
        <v>926750</v>
      </c>
      <c r="U353" s="186">
        <f>IF($J353="","",IF('5.手当・賞与配分の設計'!$O$4=1,ROUNDUP(($J353+$L353)*$U$4*$U$3,-1),ROUNDUP($J353*$U$4*$U$3,-1)))</f>
        <v>842500</v>
      </c>
      <c r="V353" s="186">
        <f>IF($J353="","",IF('5.手当・賞与配分の設計'!$O$4=1,ROUNDUP(($J353+$L353)*$U$4*$V$3,-1),ROUNDUP($J353*$U$4*$V$3,-1)))</f>
        <v>758250</v>
      </c>
      <c r="W353" s="203">
        <f>IF($J353="","",IF('5.手当・賞与配分の設計'!$O$4=1,ROUNDUP(($J353+$L353)*$U$4*$W$3,-1),ROUNDUP($J353*$U$4*$W$3,-1)))</f>
        <v>674000</v>
      </c>
      <c r="X353" s="128">
        <f t="shared" si="125"/>
        <v>6133400</v>
      </c>
      <c r="Y353" s="88">
        <f>IF($J353="","",$Q353+$R353+T353)</f>
        <v>6049150</v>
      </c>
      <c r="Z353" s="88">
        <f t="shared" si="117"/>
        <v>5964900</v>
      </c>
      <c r="AA353" s="88">
        <f t="shared" si="118"/>
        <v>5880650</v>
      </c>
      <c r="AB353" s="201">
        <f t="shared" si="119"/>
        <v>5796400</v>
      </c>
    </row>
    <row r="354" spans="5:28" ht="18" customHeight="1">
      <c r="E354" s="193" t="str">
        <f t="shared" si="120"/>
        <v>C-4</v>
      </c>
      <c r="F354" s="204">
        <f t="shared" si="111"/>
        <v>20</v>
      </c>
      <c r="G354" s="124">
        <f t="shared" si="112"/>
        <v>20</v>
      </c>
      <c r="H354" s="124" t="str">
        <f t="shared" si="113"/>
        <v>C-4-20</v>
      </c>
      <c r="I354" s="179">
        <v>44</v>
      </c>
      <c r="J354" s="150">
        <f>IF($E354="","",INDEX('3.サラリースケール'!$R$5:$BH$38,MATCH('7.グレード別年俸表の作成'!$E354,'3.サラリースケール'!$R$5:$R$38,0),MATCH('7.グレード別年俸表の作成'!$I354,'3.サラリースケール'!$R$5:$BH$5,0)))</f>
        <v>341400</v>
      </c>
      <c r="K354" s="194">
        <f t="shared" si="114"/>
        <v>4400</v>
      </c>
      <c r="L354" s="195">
        <f>IF($J354="","",VLOOKUP($E354,'6.モデル年俸表の作成'!$C$6:$F$48,4,0))</f>
        <v>0</v>
      </c>
      <c r="M354" s="196">
        <f t="shared" si="121"/>
        <v>0.1</v>
      </c>
      <c r="N354" s="197">
        <f t="shared" si="122"/>
        <v>34140</v>
      </c>
      <c r="O354" s="219">
        <f t="shared" si="115"/>
        <v>13</v>
      </c>
      <c r="P354" s="198">
        <f t="shared" si="123"/>
        <v>375540</v>
      </c>
      <c r="Q354" s="195">
        <f t="shared" si="124"/>
        <v>4506480</v>
      </c>
      <c r="R354" s="187">
        <f>IF($J354="","",IF('5.手当・賞与配分の設計'!$O$4=1,ROUNDUP((J354+$L354)*$R$5,-1),ROUNDUP(J354*$R$5,-1)))</f>
        <v>682800</v>
      </c>
      <c r="S354" s="202">
        <f>IF($J354="","",IF('5.手当・賞与配分の設計'!$O$4=1,ROUNDUP(($J354+$L354)*$U$4*$S$3,-1),ROUNDUP($J354*$U$4*$S$3,-1)))</f>
        <v>1024200</v>
      </c>
      <c r="T354" s="186">
        <f>IF($J354="","",IF('5.手当・賞与配分の設計'!$O$4=1,ROUNDUP(($J354+$L354)*$U$4*$T$3,-1),ROUNDUP($J354*$U$4*$T$3,-1)))</f>
        <v>938850</v>
      </c>
      <c r="U354" s="186">
        <f>IF($J354="","",IF('5.手当・賞与配分の設計'!$O$4=1,ROUNDUP(($J354+$L354)*$U$4*$U$3,-1),ROUNDUP($J354*$U$4*$U$3,-1)))</f>
        <v>853500</v>
      </c>
      <c r="V354" s="186">
        <f>IF($J354="","",IF('5.手当・賞与配分の設計'!$O$4=1,ROUNDUP(($J354+$L354)*$U$4*$V$3,-1),ROUNDUP($J354*$U$4*$V$3,-1)))</f>
        <v>768150</v>
      </c>
      <c r="W354" s="203">
        <f>IF($J354="","",IF('5.手当・賞与配分の設計'!$O$4=1,ROUNDUP(($J354+$L354)*$U$4*$W$3,-1),ROUNDUP($J354*$U$4*$W$3,-1)))</f>
        <v>682800</v>
      </c>
      <c r="X354" s="128">
        <f t="shared" si="125"/>
        <v>6213480</v>
      </c>
      <c r="Y354" s="88">
        <f t="shared" ref="Y354:Y369" si="126">IF($J354="","",$Q354+$R354+T354)</f>
        <v>6128130</v>
      </c>
      <c r="Z354" s="88">
        <f t="shared" si="117"/>
        <v>6042780</v>
      </c>
      <c r="AA354" s="88">
        <f t="shared" si="118"/>
        <v>5957430</v>
      </c>
      <c r="AB354" s="201">
        <f t="shared" si="119"/>
        <v>5872080</v>
      </c>
    </row>
    <row r="355" spans="5:28" ht="18" customHeight="1">
      <c r="E355" s="193" t="str">
        <f t="shared" si="120"/>
        <v>C-4</v>
      </c>
      <c r="F355" s="204">
        <f t="shared" si="111"/>
        <v>21</v>
      </c>
      <c r="G355" s="124">
        <f t="shared" si="112"/>
        <v>21</v>
      </c>
      <c r="H355" s="124" t="str">
        <f t="shared" si="113"/>
        <v>C-4-21</v>
      </c>
      <c r="I355" s="179">
        <v>45</v>
      </c>
      <c r="J355" s="150">
        <f>IF($E355="","",INDEX('3.サラリースケール'!$R$5:$BH$38,MATCH('7.グレード別年俸表の作成'!$E355,'3.サラリースケール'!$R$5:$R$38,0),MATCH('7.グレード別年俸表の作成'!$I355,'3.サラリースケール'!$R$5:$BH$5,0)))</f>
        <v>345800</v>
      </c>
      <c r="K355" s="194">
        <f t="shared" si="114"/>
        <v>4400</v>
      </c>
      <c r="L355" s="195">
        <f>IF($J355="","",VLOOKUP($E355,'6.モデル年俸表の作成'!$C$6:$F$48,4,0))</f>
        <v>0</v>
      </c>
      <c r="M355" s="196">
        <f t="shared" si="121"/>
        <v>0.1</v>
      </c>
      <c r="N355" s="197">
        <f t="shared" si="122"/>
        <v>34580</v>
      </c>
      <c r="O355" s="219">
        <f t="shared" si="115"/>
        <v>13</v>
      </c>
      <c r="P355" s="198">
        <f t="shared" si="123"/>
        <v>380380</v>
      </c>
      <c r="Q355" s="195">
        <f t="shared" si="124"/>
        <v>4564560</v>
      </c>
      <c r="R355" s="187">
        <f>IF($J355="","",IF('5.手当・賞与配分の設計'!$O$4=1,ROUNDUP((J355+$L355)*$R$5,-1),ROUNDUP(J355*$R$5,-1)))</f>
        <v>691600</v>
      </c>
      <c r="S355" s="202">
        <f>IF($J355="","",IF('5.手当・賞与配分の設計'!$O$4=1,ROUNDUP(($J355+$L355)*$U$4*$S$3,-1),ROUNDUP($J355*$U$4*$S$3,-1)))</f>
        <v>1037400</v>
      </c>
      <c r="T355" s="186">
        <f>IF($J355="","",IF('5.手当・賞与配分の設計'!$O$4=1,ROUNDUP(($J355+$L355)*$U$4*$T$3,-1),ROUNDUP($J355*$U$4*$T$3,-1)))</f>
        <v>950950</v>
      </c>
      <c r="U355" s="186">
        <f>IF($J355="","",IF('5.手当・賞与配分の設計'!$O$4=1,ROUNDUP(($J355+$L355)*$U$4*$U$3,-1),ROUNDUP($J355*$U$4*$U$3,-1)))</f>
        <v>864500</v>
      </c>
      <c r="V355" s="186">
        <f>IF($J355="","",IF('5.手当・賞与配分の設計'!$O$4=1,ROUNDUP(($J355+$L355)*$U$4*$V$3,-1),ROUNDUP($J355*$U$4*$V$3,-1)))</f>
        <v>778050</v>
      </c>
      <c r="W355" s="203">
        <f>IF($J355="","",IF('5.手当・賞与配分の設計'!$O$4=1,ROUNDUP(($J355+$L355)*$U$4*$W$3,-1),ROUNDUP($J355*$U$4*$W$3,-1)))</f>
        <v>691600</v>
      </c>
      <c r="X355" s="128">
        <f t="shared" si="125"/>
        <v>6293560</v>
      </c>
      <c r="Y355" s="88">
        <f t="shared" si="126"/>
        <v>6207110</v>
      </c>
      <c r="Z355" s="88">
        <f t="shared" si="117"/>
        <v>6120660</v>
      </c>
      <c r="AA355" s="88">
        <f t="shared" si="118"/>
        <v>6034210</v>
      </c>
      <c r="AB355" s="201">
        <f t="shared" si="119"/>
        <v>5947760</v>
      </c>
    </row>
    <row r="356" spans="5:28" ht="18" customHeight="1">
      <c r="E356" s="193" t="str">
        <f t="shared" si="120"/>
        <v>C-4</v>
      </c>
      <c r="F356" s="204">
        <f t="shared" si="111"/>
        <v>22</v>
      </c>
      <c r="G356" s="124">
        <f t="shared" si="112"/>
        <v>22</v>
      </c>
      <c r="H356" s="124" t="str">
        <f t="shared" si="113"/>
        <v>C-4-22</v>
      </c>
      <c r="I356" s="179">
        <v>46</v>
      </c>
      <c r="J356" s="150">
        <f>IF($E356="","",INDEX('3.サラリースケール'!$R$5:$BH$38,MATCH('7.グレード別年俸表の作成'!$E356,'3.サラリースケール'!$R$5:$R$38,0),MATCH('7.グレード別年俸表の作成'!$I356,'3.サラリースケール'!$R$5:$BH$5,0)))</f>
        <v>348000</v>
      </c>
      <c r="K356" s="194">
        <f t="shared" si="114"/>
        <v>2200</v>
      </c>
      <c r="L356" s="195">
        <f>IF($J356="","",VLOOKUP($E356,'6.モデル年俸表の作成'!$C$6:$F$48,4,0))</f>
        <v>0</v>
      </c>
      <c r="M356" s="196">
        <f t="shared" si="121"/>
        <v>0.1</v>
      </c>
      <c r="N356" s="197">
        <f t="shared" si="122"/>
        <v>34800</v>
      </c>
      <c r="O356" s="219">
        <f t="shared" si="115"/>
        <v>13</v>
      </c>
      <c r="P356" s="198">
        <f t="shared" si="123"/>
        <v>382800</v>
      </c>
      <c r="Q356" s="195">
        <f t="shared" si="124"/>
        <v>4593600</v>
      </c>
      <c r="R356" s="187">
        <f>IF($J356="","",IF('5.手当・賞与配分の設計'!$O$4=1,ROUNDUP((J356+$L356)*$R$5,-1),ROUNDUP(J356*$R$5,-1)))</f>
        <v>696000</v>
      </c>
      <c r="S356" s="202">
        <f>IF($J356="","",IF('5.手当・賞与配分の設計'!$O$4=1,ROUNDUP(($J356+$L356)*$U$4*$S$3,-1),ROUNDUP($J356*$U$4*$S$3,-1)))</f>
        <v>1044000</v>
      </c>
      <c r="T356" s="186">
        <f>IF($J356="","",IF('5.手当・賞与配分の設計'!$O$4=1,ROUNDUP(($J356+$L356)*$U$4*$T$3,-1),ROUNDUP($J356*$U$4*$T$3,-1)))</f>
        <v>957000</v>
      </c>
      <c r="U356" s="186">
        <f>IF($J356="","",IF('5.手当・賞与配分の設計'!$O$4=1,ROUNDUP(($J356+$L356)*$U$4*$U$3,-1),ROUNDUP($J356*$U$4*$U$3,-1)))</f>
        <v>870000</v>
      </c>
      <c r="V356" s="186">
        <f>IF($J356="","",IF('5.手当・賞与配分の設計'!$O$4=1,ROUNDUP(($J356+$L356)*$U$4*$V$3,-1),ROUNDUP($J356*$U$4*$V$3,-1)))</f>
        <v>783000</v>
      </c>
      <c r="W356" s="203">
        <f>IF($J356="","",IF('5.手当・賞与配分の設計'!$O$4=1,ROUNDUP(($J356+$L356)*$U$4*$W$3,-1),ROUNDUP($J356*$U$4*$W$3,-1)))</f>
        <v>696000</v>
      </c>
      <c r="X356" s="128">
        <f t="shared" si="125"/>
        <v>6333600</v>
      </c>
      <c r="Y356" s="88">
        <f t="shared" si="126"/>
        <v>6246600</v>
      </c>
      <c r="Z356" s="88">
        <f t="shared" si="117"/>
        <v>6159600</v>
      </c>
      <c r="AA356" s="88">
        <f t="shared" si="118"/>
        <v>6072600</v>
      </c>
      <c r="AB356" s="201">
        <f t="shared" si="119"/>
        <v>5985600</v>
      </c>
    </row>
    <row r="357" spans="5:28" ht="18" customHeight="1">
      <c r="E357" s="193" t="str">
        <f t="shared" si="120"/>
        <v>C-4</v>
      </c>
      <c r="F357" s="204">
        <f t="shared" si="111"/>
        <v>23</v>
      </c>
      <c r="G357" s="124">
        <f t="shared" si="112"/>
        <v>23</v>
      </c>
      <c r="H357" s="124" t="str">
        <f t="shared" si="113"/>
        <v>C-4-23</v>
      </c>
      <c r="I357" s="179">
        <v>47</v>
      </c>
      <c r="J357" s="150">
        <f>IF($E357="","",INDEX('3.サラリースケール'!$R$5:$BH$38,MATCH('7.グレード別年俸表の作成'!$E357,'3.サラリースケール'!$R$5:$R$38,0),MATCH('7.グレード別年俸表の作成'!$I357,'3.サラリースケール'!$R$5:$BH$5,0)))</f>
        <v>350200</v>
      </c>
      <c r="K357" s="194">
        <f t="shared" si="114"/>
        <v>2200</v>
      </c>
      <c r="L357" s="195">
        <f>IF($J357="","",VLOOKUP($E357,'6.モデル年俸表の作成'!$C$6:$F$48,4,0))</f>
        <v>0</v>
      </c>
      <c r="M357" s="196">
        <f t="shared" si="121"/>
        <v>0.1</v>
      </c>
      <c r="N357" s="197">
        <f t="shared" si="122"/>
        <v>35020</v>
      </c>
      <c r="O357" s="219">
        <f t="shared" si="115"/>
        <v>13</v>
      </c>
      <c r="P357" s="198">
        <f t="shared" si="123"/>
        <v>385220</v>
      </c>
      <c r="Q357" s="195">
        <f t="shared" si="124"/>
        <v>4622640</v>
      </c>
      <c r="R357" s="187">
        <f>IF($J357="","",IF('5.手当・賞与配分の設計'!$O$4=1,ROUNDUP((J357+$L357)*$R$5,-1),ROUNDUP(J357*$R$5,-1)))</f>
        <v>700400</v>
      </c>
      <c r="S357" s="202">
        <f>IF($J357="","",IF('5.手当・賞与配分の設計'!$O$4=1,ROUNDUP(($J357+$L357)*$U$4*$S$3,-1),ROUNDUP($J357*$U$4*$S$3,-1)))</f>
        <v>1050600</v>
      </c>
      <c r="T357" s="186">
        <f>IF($J357="","",IF('5.手当・賞与配分の設計'!$O$4=1,ROUNDUP(($J357+$L357)*$U$4*$T$3,-1),ROUNDUP($J357*$U$4*$T$3,-1)))</f>
        <v>963050</v>
      </c>
      <c r="U357" s="186">
        <f>IF($J357="","",IF('5.手当・賞与配分の設計'!$O$4=1,ROUNDUP(($J357+$L357)*$U$4*$U$3,-1),ROUNDUP($J357*$U$4*$U$3,-1)))</f>
        <v>875500</v>
      </c>
      <c r="V357" s="186">
        <f>IF($J357="","",IF('5.手当・賞与配分の設計'!$O$4=1,ROUNDUP(($J357+$L357)*$U$4*$V$3,-1),ROUNDUP($J357*$U$4*$V$3,-1)))</f>
        <v>787950</v>
      </c>
      <c r="W357" s="203">
        <f>IF($J357="","",IF('5.手当・賞与配分の設計'!$O$4=1,ROUNDUP(($J357+$L357)*$U$4*$W$3,-1),ROUNDUP($J357*$U$4*$W$3,-1)))</f>
        <v>700400</v>
      </c>
      <c r="X357" s="128">
        <f t="shared" si="125"/>
        <v>6373640</v>
      </c>
      <c r="Y357" s="88">
        <f t="shared" si="126"/>
        <v>6286090</v>
      </c>
      <c r="Z357" s="88">
        <f t="shared" si="117"/>
        <v>6198540</v>
      </c>
      <c r="AA357" s="88">
        <f t="shared" si="118"/>
        <v>6110990</v>
      </c>
      <c r="AB357" s="201">
        <f t="shared" si="119"/>
        <v>6023440</v>
      </c>
    </row>
    <row r="358" spans="5:28" ht="18" customHeight="1">
      <c r="E358" s="193" t="str">
        <f t="shared" si="120"/>
        <v>C-4</v>
      </c>
      <c r="F358" s="204">
        <f t="shared" si="111"/>
        <v>24</v>
      </c>
      <c r="G358" s="124">
        <f t="shared" si="112"/>
        <v>24</v>
      </c>
      <c r="H358" s="124" t="str">
        <f t="shared" si="113"/>
        <v>C-4-24</v>
      </c>
      <c r="I358" s="179">
        <v>48</v>
      </c>
      <c r="J358" s="150">
        <f>IF($E358="","",INDEX('3.サラリースケール'!$R$5:$BH$38,MATCH('7.グレード別年俸表の作成'!$E358,'3.サラリースケール'!$R$5:$R$38,0),MATCH('7.グレード別年俸表の作成'!$I358,'3.サラリースケール'!$R$5:$BH$5,0)))</f>
        <v>352400</v>
      </c>
      <c r="K358" s="194">
        <f t="shared" si="114"/>
        <v>2200</v>
      </c>
      <c r="L358" s="195">
        <f>IF($J358="","",VLOOKUP($E358,'6.モデル年俸表の作成'!$C$6:$F$48,4,0))</f>
        <v>0</v>
      </c>
      <c r="M358" s="196">
        <f t="shared" si="121"/>
        <v>0.1</v>
      </c>
      <c r="N358" s="197">
        <f t="shared" si="122"/>
        <v>35240</v>
      </c>
      <c r="O358" s="219">
        <f t="shared" si="115"/>
        <v>13</v>
      </c>
      <c r="P358" s="198">
        <f t="shared" si="123"/>
        <v>387640</v>
      </c>
      <c r="Q358" s="195">
        <f t="shared" si="124"/>
        <v>4651680</v>
      </c>
      <c r="R358" s="187">
        <f>IF($J358="","",IF('5.手当・賞与配分の設計'!$O$4=1,ROUNDUP((J358+$L358)*$R$5,-1),ROUNDUP(J358*$R$5,-1)))</f>
        <v>704800</v>
      </c>
      <c r="S358" s="202">
        <f>IF($J358="","",IF('5.手当・賞与配分の設計'!$O$4=1,ROUNDUP(($J358+$L358)*$U$4*$S$3,-1),ROUNDUP($J358*$U$4*$S$3,-1)))</f>
        <v>1057200</v>
      </c>
      <c r="T358" s="186">
        <f>IF($J358="","",IF('5.手当・賞与配分の設計'!$O$4=1,ROUNDUP(($J358+$L358)*$U$4*$T$3,-1),ROUNDUP($J358*$U$4*$T$3,-1)))</f>
        <v>969100</v>
      </c>
      <c r="U358" s="186">
        <f>IF($J358="","",IF('5.手当・賞与配分の設計'!$O$4=1,ROUNDUP(($J358+$L358)*$U$4*$U$3,-1),ROUNDUP($J358*$U$4*$U$3,-1)))</f>
        <v>881000</v>
      </c>
      <c r="V358" s="186">
        <f>IF($J358="","",IF('5.手当・賞与配分の設計'!$O$4=1,ROUNDUP(($J358+$L358)*$U$4*$V$3,-1),ROUNDUP($J358*$U$4*$V$3,-1)))</f>
        <v>792900</v>
      </c>
      <c r="W358" s="203">
        <f>IF($J358="","",IF('5.手当・賞与配分の設計'!$O$4=1,ROUNDUP(($J358+$L358)*$U$4*$W$3,-1),ROUNDUP($J358*$U$4*$W$3,-1)))</f>
        <v>704800</v>
      </c>
      <c r="X358" s="128">
        <f t="shared" si="125"/>
        <v>6413680</v>
      </c>
      <c r="Y358" s="88">
        <f t="shared" si="126"/>
        <v>6325580</v>
      </c>
      <c r="Z358" s="88">
        <f t="shared" si="117"/>
        <v>6237480</v>
      </c>
      <c r="AA358" s="88">
        <f t="shared" si="118"/>
        <v>6149380</v>
      </c>
      <c r="AB358" s="201">
        <f t="shared" si="119"/>
        <v>6061280</v>
      </c>
    </row>
    <row r="359" spans="5:28" ht="18" customHeight="1">
      <c r="E359" s="193" t="str">
        <f t="shared" si="120"/>
        <v>C-4</v>
      </c>
      <c r="F359" s="204">
        <f t="shared" si="111"/>
        <v>25</v>
      </c>
      <c r="G359" s="124">
        <f t="shared" si="112"/>
        <v>25</v>
      </c>
      <c r="H359" s="124" t="str">
        <f t="shared" si="113"/>
        <v>C-4-25</v>
      </c>
      <c r="I359" s="179">
        <v>49</v>
      </c>
      <c r="J359" s="150">
        <f>IF($E359="","",INDEX('3.サラリースケール'!$R$5:$BH$38,MATCH('7.グレード別年俸表の作成'!$E359,'3.サラリースケール'!$R$5:$R$38,0),MATCH('7.グレード別年俸表の作成'!$I359,'3.サラリースケール'!$R$5:$BH$5,0)))</f>
        <v>354600</v>
      </c>
      <c r="K359" s="194">
        <f t="shared" si="114"/>
        <v>2200</v>
      </c>
      <c r="L359" s="195">
        <f>IF($J359="","",VLOOKUP($E359,'6.モデル年俸表の作成'!$C$6:$F$48,4,0))</f>
        <v>0</v>
      </c>
      <c r="M359" s="196">
        <f t="shared" si="121"/>
        <v>0.1</v>
      </c>
      <c r="N359" s="197">
        <f t="shared" si="122"/>
        <v>35460</v>
      </c>
      <c r="O359" s="219">
        <f t="shared" si="115"/>
        <v>13</v>
      </c>
      <c r="P359" s="198">
        <f t="shared" si="123"/>
        <v>390060</v>
      </c>
      <c r="Q359" s="195">
        <f t="shared" si="124"/>
        <v>4680720</v>
      </c>
      <c r="R359" s="187">
        <f>IF($J359="","",IF('5.手当・賞与配分の設計'!$O$4=1,ROUNDUP((J359+$L359)*$R$5,-1),ROUNDUP(J359*$R$5,-1)))</f>
        <v>709200</v>
      </c>
      <c r="S359" s="202">
        <f>IF($J359="","",IF('5.手当・賞与配分の設計'!$O$4=1,ROUNDUP(($J359+$L359)*$U$4*$S$3,-1),ROUNDUP($J359*$U$4*$S$3,-1)))</f>
        <v>1063800</v>
      </c>
      <c r="T359" s="186">
        <f>IF($J359="","",IF('5.手当・賞与配分の設計'!$O$4=1,ROUNDUP(($J359+$L359)*$U$4*$T$3,-1),ROUNDUP($J359*$U$4*$T$3,-1)))</f>
        <v>975150</v>
      </c>
      <c r="U359" s="186">
        <f>IF($J359="","",IF('5.手当・賞与配分の設計'!$O$4=1,ROUNDUP(($J359+$L359)*$U$4*$U$3,-1),ROUNDUP($J359*$U$4*$U$3,-1)))</f>
        <v>886500</v>
      </c>
      <c r="V359" s="186">
        <f>IF($J359="","",IF('5.手当・賞与配分の設計'!$O$4=1,ROUNDUP(($J359+$L359)*$U$4*$V$3,-1),ROUNDUP($J359*$U$4*$V$3,-1)))</f>
        <v>797850</v>
      </c>
      <c r="W359" s="203">
        <f>IF($J359="","",IF('5.手当・賞与配分の設計'!$O$4=1,ROUNDUP(($J359+$L359)*$U$4*$W$3,-1),ROUNDUP($J359*$U$4*$W$3,-1)))</f>
        <v>709200</v>
      </c>
      <c r="X359" s="128">
        <f t="shared" si="125"/>
        <v>6453720</v>
      </c>
      <c r="Y359" s="88">
        <f t="shared" si="126"/>
        <v>6365070</v>
      </c>
      <c r="Z359" s="88">
        <f t="shared" si="117"/>
        <v>6276420</v>
      </c>
      <c r="AA359" s="88">
        <f t="shared" si="118"/>
        <v>6187770</v>
      </c>
      <c r="AB359" s="201">
        <f t="shared" si="119"/>
        <v>6099120</v>
      </c>
    </row>
    <row r="360" spans="5:28" ht="18" customHeight="1">
      <c r="E360" s="193" t="str">
        <f t="shared" si="120"/>
        <v>C-4</v>
      </c>
      <c r="F360" s="204">
        <f t="shared" si="111"/>
        <v>26</v>
      </c>
      <c r="G360" s="124">
        <f t="shared" si="112"/>
        <v>26</v>
      </c>
      <c r="H360" s="124" t="str">
        <f t="shared" si="113"/>
        <v>C-4-26</v>
      </c>
      <c r="I360" s="179">
        <v>50</v>
      </c>
      <c r="J360" s="150">
        <f>IF($E360="","",INDEX('3.サラリースケール'!$R$5:$BH$38,MATCH('7.グレード別年俸表の作成'!$E360,'3.サラリースケール'!$R$5:$R$38,0),MATCH('7.グレード別年俸表の作成'!$I360,'3.サラリースケール'!$R$5:$BH$5,0)))</f>
        <v>356800</v>
      </c>
      <c r="K360" s="194">
        <f t="shared" si="114"/>
        <v>2200</v>
      </c>
      <c r="L360" s="195">
        <f>IF($J360="","",VLOOKUP($E360,'6.モデル年俸表の作成'!$C$6:$F$48,4,0))</f>
        <v>0</v>
      </c>
      <c r="M360" s="196">
        <f t="shared" si="121"/>
        <v>0.1</v>
      </c>
      <c r="N360" s="197">
        <f t="shared" si="122"/>
        <v>35680</v>
      </c>
      <c r="O360" s="219">
        <f t="shared" si="115"/>
        <v>13</v>
      </c>
      <c r="P360" s="198">
        <f t="shared" si="123"/>
        <v>392480</v>
      </c>
      <c r="Q360" s="195">
        <f t="shared" si="124"/>
        <v>4709760</v>
      </c>
      <c r="R360" s="187">
        <f>IF($J360="","",IF('5.手当・賞与配分の設計'!$O$4=1,ROUNDUP((J360+$L360)*$R$5,-1),ROUNDUP(J360*$R$5,-1)))</f>
        <v>713600</v>
      </c>
      <c r="S360" s="202">
        <f>IF($J360="","",IF('5.手当・賞与配分の設計'!$O$4=1,ROUNDUP(($J360+$L360)*$U$4*$S$3,-1),ROUNDUP($J360*$U$4*$S$3,-1)))</f>
        <v>1070400</v>
      </c>
      <c r="T360" s="186">
        <f>IF($J360="","",IF('5.手当・賞与配分の設計'!$O$4=1,ROUNDUP(($J360+$L360)*$U$4*$T$3,-1),ROUNDUP($J360*$U$4*$T$3,-1)))</f>
        <v>981200</v>
      </c>
      <c r="U360" s="186">
        <f>IF($J360="","",IF('5.手当・賞与配分の設計'!$O$4=1,ROUNDUP(($J360+$L360)*$U$4*$U$3,-1),ROUNDUP($J360*$U$4*$U$3,-1)))</f>
        <v>892000</v>
      </c>
      <c r="V360" s="186">
        <f>IF($J360="","",IF('5.手当・賞与配分の設計'!$O$4=1,ROUNDUP(($J360+$L360)*$U$4*$V$3,-1),ROUNDUP($J360*$U$4*$V$3,-1)))</f>
        <v>802800</v>
      </c>
      <c r="W360" s="203">
        <f>IF($J360="","",IF('5.手当・賞与配分の設計'!$O$4=1,ROUNDUP(($J360+$L360)*$U$4*$W$3,-1),ROUNDUP($J360*$U$4*$W$3,-1)))</f>
        <v>713600</v>
      </c>
      <c r="X360" s="128">
        <f t="shared" si="125"/>
        <v>6493760</v>
      </c>
      <c r="Y360" s="88">
        <f t="shared" si="126"/>
        <v>6404560</v>
      </c>
      <c r="Z360" s="88">
        <f t="shared" si="117"/>
        <v>6315360</v>
      </c>
      <c r="AA360" s="88">
        <f t="shared" si="118"/>
        <v>6226160</v>
      </c>
      <c r="AB360" s="201">
        <f t="shared" si="119"/>
        <v>6136960</v>
      </c>
    </row>
    <row r="361" spans="5:28" ht="18" customHeight="1">
      <c r="E361" s="193" t="str">
        <f t="shared" si="120"/>
        <v>C-4</v>
      </c>
      <c r="F361" s="204">
        <f t="shared" si="111"/>
        <v>26</v>
      </c>
      <c r="G361" s="124">
        <f t="shared" si="112"/>
        <v>26</v>
      </c>
      <c r="H361" s="124" t="str">
        <f t="shared" si="113"/>
        <v/>
      </c>
      <c r="I361" s="179">
        <v>51</v>
      </c>
      <c r="J361" s="150">
        <f>IF($E361="","",INDEX('3.サラリースケール'!$R$5:$BH$38,MATCH('7.グレード別年俸表の作成'!$E361,'3.サラリースケール'!$R$5:$R$38,0),MATCH('7.グレード別年俸表の作成'!$I361,'3.サラリースケール'!$R$5:$BH$5,0)))</f>
        <v>356800</v>
      </c>
      <c r="K361" s="194">
        <f t="shared" si="114"/>
        <v>0</v>
      </c>
      <c r="L361" s="195">
        <f>IF($J361="","",VLOOKUP($E361,'6.モデル年俸表の作成'!$C$6:$F$48,4,0))</f>
        <v>0</v>
      </c>
      <c r="M361" s="196">
        <f t="shared" si="121"/>
        <v>0.1</v>
      </c>
      <c r="N361" s="197">
        <f t="shared" si="122"/>
        <v>35680</v>
      </c>
      <c r="O361" s="219">
        <f t="shared" si="115"/>
        <v>13</v>
      </c>
      <c r="P361" s="198">
        <f t="shared" si="123"/>
        <v>392480</v>
      </c>
      <c r="Q361" s="195">
        <f t="shared" si="124"/>
        <v>4709760</v>
      </c>
      <c r="R361" s="187">
        <f>IF($J361="","",IF('5.手当・賞与配分の設計'!$O$4=1,ROUNDUP((J361+$L361)*$R$5,-1),ROUNDUP(J361*$R$5,-1)))</f>
        <v>713600</v>
      </c>
      <c r="S361" s="202">
        <f>IF($J361="","",IF('5.手当・賞与配分の設計'!$O$4=1,ROUNDUP(($J361+$L361)*$U$4*$S$3,-1),ROUNDUP($J361*$U$4*$S$3,-1)))</f>
        <v>1070400</v>
      </c>
      <c r="T361" s="186">
        <f>IF($J361="","",IF('5.手当・賞与配分の設計'!$O$4=1,ROUNDUP(($J361+$L361)*$U$4*$T$3,-1),ROUNDUP($J361*$U$4*$T$3,-1)))</f>
        <v>981200</v>
      </c>
      <c r="U361" s="186">
        <f>IF($J361="","",IF('5.手当・賞与配分の設計'!$O$4=1,ROUNDUP(($J361+$L361)*$U$4*$U$3,-1),ROUNDUP($J361*$U$4*$U$3,-1)))</f>
        <v>892000</v>
      </c>
      <c r="V361" s="186">
        <f>IF($J361="","",IF('5.手当・賞与配分の設計'!$O$4=1,ROUNDUP(($J361+$L361)*$U$4*$V$3,-1),ROUNDUP($J361*$U$4*$V$3,-1)))</f>
        <v>802800</v>
      </c>
      <c r="W361" s="203">
        <f>IF($J361="","",IF('5.手当・賞与配分の設計'!$O$4=1,ROUNDUP(($J361+$L361)*$U$4*$W$3,-1),ROUNDUP($J361*$U$4*$W$3,-1)))</f>
        <v>713600</v>
      </c>
      <c r="X361" s="128">
        <f t="shared" si="125"/>
        <v>6493760</v>
      </c>
      <c r="Y361" s="88">
        <f t="shared" si="126"/>
        <v>6404560</v>
      </c>
      <c r="Z361" s="88">
        <f t="shared" si="117"/>
        <v>6315360</v>
      </c>
      <c r="AA361" s="88">
        <f t="shared" si="118"/>
        <v>6226160</v>
      </c>
      <c r="AB361" s="201">
        <f t="shared" si="119"/>
        <v>6136960</v>
      </c>
    </row>
    <row r="362" spans="5:28" ht="18" customHeight="1">
      <c r="E362" s="193" t="str">
        <f t="shared" si="120"/>
        <v>C-4</v>
      </c>
      <c r="F362" s="204">
        <f t="shared" si="111"/>
        <v>26</v>
      </c>
      <c r="G362" s="124">
        <f t="shared" si="112"/>
        <v>26</v>
      </c>
      <c r="H362" s="124" t="str">
        <f t="shared" si="113"/>
        <v/>
      </c>
      <c r="I362" s="179">
        <v>52</v>
      </c>
      <c r="J362" s="150">
        <f>IF($E362="","",INDEX('3.サラリースケール'!$R$5:$BH$38,MATCH('7.グレード別年俸表の作成'!$E362,'3.サラリースケール'!$R$5:$R$38,0),MATCH('7.グレード別年俸表の作成'!$I362,'3.サラリースケール'!$R$5:$BH$5,0)))</f>
        <v>356800</v>
      </c>
      <c r="K362" s="194">
        <f t="shared" si="114"/>
        <v>0</v>
      </c>
      <c r="L362" s="195">
        <f>IF($J362="","",VLOOKUP($E362,'6.モデル年俸表の作成'!$C$6:$F$48,4,0))</f>
        <v>0</v>
      </c>
      <c r="M362" s="196">
        <f t="shared" si="121"/>
        <v>0.1</v>
      </c>
      <c r="N362" s="197">
        <f t="shared" si="122"/>
        <v>35680</v>
      </c>
      <c r="O362" s="219">
        <f t="shared" si="115"/>
        <v>13</v>
      </c>
      <c r="P362" s="198">
        <f t="shared" si="123"/>
        <v>392480</v>
      </c>
      <c r="Q362" s="195">
        <f t="shared" si="124"/>
        <v>4709760</v>
      </c>
      <c r="R362" s="187">
        <f>IF($J362="","",IF('5.手当・賞与配分の設計'!$O$4=1,ROUNDUP((J362+$L362)*$R$5,-1),ROUNDUP(J362*$R$5,-1)))</f>
        <v>713600</v>
      </c>
      <c r="S362" s="202">
        <f>IF($J362="","",IF('5.手当・賞与配分の設計'!$O$4=1,ROUNDUP(($J362+$L362)*$U$4*$S$3,-1),ROUNDUP($J362*$U$4*$S$3,-1)))</f>
        <v>1070400</v>
      </c>
      <c r="T362" s="186">
        <f>IF($J362="","",IF('5.手当・賞与配分の設計'!$O$4=1,ROUNDUP(($J362+$L362)*$U$4*$T$3,-1),ROUNDUP($J362*$U$4*$T$3,-1)))</f>
        <v>981200</v>
      </c>
      <c r="U362" s="186">
        <f>IF($J362="","",IF('5.手当・賞与配分の設計'!$O$4=1,ROUNDUP(($J362+$L362)*$U$4*$U$3,-1),ROUNDUP($J362*$U$4*$U$3,-1)))</f>
        <v>892000</v>
      </c>
      <c r="V362" s="186">
        <f>IF($J362="","",IF('5.手当・賞与配分の設計'!$O$4=1,ROUNDUP(($J362+$L362)*$U$4*$V$3,-1),ROUNDUP($J362*$U$4*$V$3,-1)))</f>
        <v>802800</v>
      </c>
      <c r="W362" s="203">
        <f>IF($J362="","",IF('5.手当・賞与配分の設計'!$O$4=1,ROUNDUP(($J362+$L362)*$U$4*$W$3,-1),ROUNDUP($J362*$U$4*$W$3,-1)))</f>
        <v>713600</v>
      </c>
      <c r="X362" s="128">
        <f t="shared" si="125"/>
        <v>6493760</v>
      </c>
      <c r="Y362" s="88">
        <f t="shared" si="126"/>
        <v>6404560</v>
      </c>
      <c r="Z362" s="88">
        <f t="shared" si="117"/>
        <v>6315360</v>
      </c>
      <c r="AA362" s="88">
        <f t="shared" si="118"/>
        <v>6226160</v>
      </c>
      <c r="AB362" s="201">
        <f t="shared" si="119"/>
        <v>6136960</v>
      </c>
    </row>
    <row r="363" spans="5:28" ht="18" customHeight="1">
      <c r="E363" s="193" t="str">
        <f t="shared" si="120"/>
        <v>C-4</v>
      </c>
      <c r="F363" s="204">
        <f t="shared" si="111"/>
        <v>26</v>
      </c>
      <c r="G363" s="124">
        <f t="shared" si="112"/>
        <v>26</v>
      </c>
      <c r="H363" s="124" t="str">
        <f t="shared" si="113"/>
        <v/>
      </c>
      <c r="I363" s="179">
        <v>53</v>
      </c>
      <c r="J363" s="150">
        <f>IF($E363="","",INDEX('3.サラリースケール'!$R$5:$BH$38,MATCH('7.グレード別年俸表の作成'!$E363,'3.サラリースケール'!$R$5:$R$38,0),MATCH('7.グレード別年俸表の作成'!$I363,'3.サラリースケール'!$R$5:$BH$5,0)))</f>
        <v>356800</v>
      </c>
      <c r="K363" s="194">
        <f t="shared" si="114"/>
        <v>0</v>
      </c>
      <c r="L363" s="195">
        <f>IF($J363="","",VLOOKUP($E363,'6.モデル年俸表の作成'!$C$6:$F$48,4,0))</f>
        <v>0</v>
      </c>
      <c r="M363" s="196">
        <f t="shared" si="121"/>
        <v>0.1</v>
      </c>
      <c r="N363" s="197">
        <f t="shared" si="122"/>
        <v>35680</v>
      </c>
      <c r="O363" s="219">
        <f t="shared" si="115"/>
        <v>13</v>
      </c>
      <c r="P363" s="198">
        <f t="shared" si="123"/>
        <v>392480</v>
      </c>
      <c r="Q363" s="195">
        <f t="shared" si="124"/>
        <v>4709760</v>
      </c>
      <c r="R363" s="187">
        <f>IF($J363="","",IF('5.手当・賞与配分の設計'!$O$4=1,ROUNDUP((J363+$L363)*$R$5,-1),ROUNDUP(J363*$R$5,-1)))</f>
        <v>713600</v>
      </c>
      <c r="S363" s="202">
        <f>IF($J363="","",IF('5.手当・賞与配分の設計'!$O$4=1,ROUNDUP(($J363+$L363)*$U$4*$S$3,-1),ROUNDUP($J363*$U$4*$S$3,-1)))</f>
        <v>1070400</v>
      </c>
      <c r="T363" s="186">
        <f>IF($J363="","",IF('5.手当・賞与配分の設計'!$O$4=1,ROUNDUP(($J363+$L363)*$U$4*$T$3,-1),ROUNDUP($J363*$U$4*$T$3,-1)))</f>
        <v>981200</v>
      </c>
      <c r="U363" s="186">
        <f>IF($J363="","",IF('5.手当・賞与配分の設計'!$O$4=1,ROUNDUP(($J363+$L363)*$U$4*$U$3,-1),ROUNDUP($J363*$U$4*$U$3,-1)))</f>
        <v>892000</v>
      </c>
      <c r="V363" s="186">
        <f>IF($J363="","",IF('5.手当・賞与配分の設計'!$O$4=1,ROUNDUP(($J363+$L363)*$U$4*$V$3,-1),ROUNDUP($J363*$U$4*$V$3,-1)))</f>
        <v>802800</v>
      </c>
      <c r="W363" s="203">
        <f>IF($J363="","",IF('5.手当・賞与配分の設計'!$O$4=1,ROUNDUP(($J363+$L363)*$U$4*$W$3,-1),ROUNDUP($J363*$U$4*$W$3,-1)))</f>
        <v>713600</v>
      </c>
      <c r="X363" s="128">
        <f t="shared" si="125"/>
        <v>6493760</v>
      </c>
      <c r="Y363" s="88">
        <f t="shared" si="126"/>
        <v>6404560</v>
      </c>
      <c r="Z363" s="88">
        <f t="shared" si="117"/>
        <v>6315360</v>
      </c>
      <c r="AA363" s="88">
        <f t="shared" si="118"/>
        <v>6226160</v>
      </c>
      <c r="AB363" s="201">
        <f t="shared" si="119"/>
        <v>6136960</v>
      </c>
    </row>
    <row r="364" spans="5:28" ht="18" customHeight="1">
      <c r="E364" s="193" t="str">
        <f t="shared" si="120"/>
        <v>C-4</v>
      </c>
      <c r="F364" s="204">
        <f t="shared" si="111"/>
        <v>26</v>
      </c>
      <c r="G364" s="124">
        <f t="shared" si="112"/>
        <v>26</v>
      </c>
      <c r="H364" s="124" t="str">
        <f t="shared" si="113"/>
        <v/>
      </c>
      <c r="I364" s="179">
        <v>54</v>
      </c>
      <c r="J364" s="150">
        <f>IF($E364="","",INDEX('3.サラリースケール'!$R$5:$BH$38,MATCH('7.グレード別年俸表の作成'!$E364,'3.サラリースケール'!$R$5:$R$38,0),MATCH('7.グレード別年俸表の作成'!$I364,'3.サラリースケール'!$R$5:$BH$5,0)))</f>
        <v>356800</v>
      </c>
      <c r="K364" s="194">
        <f t="shared" si="114"/>
        <v>0</v>
      </c>
      <c r="L364" s="195">
        <f>IF($J364="","",VLOOKUP($E364,'6.モデル年俸表の作成'!$C$6:$F$48,4,0))</f>
        <v>0</v>
      </c>
      <c r="M364" s="196">
        <f t="shared" si="121"/>
        <v>0.1</v>
      </c>
      <c r="N364" s="197">
        <f t="shared" si="122"/>
        <v>35680</v>
      </c>
      <c r="O364" s="219">
        <f t="shared" si="115"/>
        <v>13</v>
      </c>
      <c r="P364" s="198">
        <f t="shared" si="123"/>
        <v>392480</v>
      </c>
      <c r="Q364" s="195">
        <f t="shared" si="124"/>
        <v>4709760</v>
      </c>
      <c r="R364" s="187">
        <f>IF($J364="","",IF('5.手当・賞与配分の設計'!$O$4=1,ROUNDUP((J364+$L364)*$R$5,-1),ROUNDUP(J364*$R$5,-1)))</f>
        <v>713600</v>
      </c>
      <c r="S364" s="202">
        <f>IF($J364="","",IF('5.手当・賞与配分の設計'!$O$4=1,ROUNDUP(($J364+$L364)*$U$4*$S$3,-1),ROUNDUP($J364*$U$4*$S$3,-1)))</f>
        <v>1070400</v>
      </c>
      <c r="T364" s="186">
        <f>IF($J364="","",IF('5.手当・賞与配分の設計'!$O$4=1,ROUNDUP(($J364+$L364)*$U$4*$T$3,-1),ROUNDUP($J364*$U$4*$T$3,-1)))</f>
        <v>981200</v>
      </c>
      <c r="U364" s="186">
        <f>IF($J364="","",IF('5.手当・賞与配分の設計'!$O$4=1,ROUNDUP(($J364+$L364)*$U$4*$U$3,-1),ROUNDUP($J364*$U$4*$U$3,-1)))</f>
        <v>892000</v>
      </c>
      <c r="V364" s="186">
        <f>IF($J364="","",IF('5.手当・賞与配分の設計'!$O$4=1,ROUNDUP(($J364+$L364)*$U$4*$V$3,-1),ROUNDUP($J364*$U$4*$V$3,-1)))</f>
        <v>802800</v>
      </c>
      <c r="W364" s="203">
        <f>IF($J364="","",IF('5.手当・賞与配分の設計'!$O$4=1,ROUNDUP(($J364+$L364)*$U$4*$W$3,-1),ROUNDUP($J364*$U$4*$W$3,-1)))</f>
        <v>713600</v>
      </c>
      <c r="X364" s="128">
        <f t="shared" si="125"/>
        <v>6493760</v>
      </c>
      <c r="Y364" s="88">
        <f t="shared" si="126"/>
        <v>6404560</v>
      </c>
      <c r="Z364" s="88">
        <f t="shared" si="117"/>
        <v>6315360</v>
      </c>
      <c r="AA364" s="88">
        <f t="shared" si="118"/>
        <v>6226160</v>
      </c>
      <c r="AB364" s="201">
        <f t="shared" si="119"/>
        <v>6136960</v>
      </c>
    </row>
    <row r="365" spans="5:28" ht="18" customHeight="1">
      <c r="E365" s="193" t="str">
        <f t="shared" si="120"/>
        <v>C-4</v>
      </c>
      <c r="F365" s="204">
        <f t="shared" si="111"/>
        <v>26</v>
      </c>
      <c r="G365" s="124">
        <f t="shared" si="112"/>
        <v>26</v>
      </c>
      <c r="H365" s="124" t="str">
        <f t="shared" si="113"/>
        <v/>
      </c>
      <c r="I365" s="179">
        <v>55</v>
      </c>
      <c r="J365" s="150">
        <f>IF($E365="","",INDEX('3.サラリースケール'!$R$5:$BH$38,MATCH('7.グレード別年俸表の作成'!$E365,'3.サラリースケール'!$R$5:$R$38,0),MATCH('7.グレード別年俸表の作成'!$I365,'3.サラリースケール'!$R$5:$BH$5,0)))</f>
        <v>356800</v>
      </c>
      <c r="K365" s="194">
        <f t="shared" si="114"/>
        <v>0</v>
      </c>
      <c r="L365" s="195">
        <f>IF($J365="","",VLOOKUP($E365,'6.モデル年俸表の作成'!$C$6:$F$48,4,0))</f>
        <v>0</v>
      </c>
      <c r="M365" s="196">
        <f t="shared" si="121"/>
        <v>0.1</v>
      </c>
      <c r="N365" s="197">
        <f t="shared" si="122"/>
        <v>35680</v>
      </c>
      <c r="O365" s="219">
        <f t="shared" si="115"/>
        <v>13</v>
      </c>
      <c r="P365" s="198">
        <f t="shared" si="123"/>
        <v>392480</v>
      </c>
      <c r="Q365" s="195">
        <f t="shared" si="124"/>
        <v>4709760</v>
      </c>
      <c r="R365" s="187">
        <f>IF($J365="","",IF('5.手当・賞与配分の設計'!$O$4=1,ROUNDUP((J365+$L365)*$R$5,-1),ROUNDUP(J365*$R$5,-1)))</f>
        <v>713600</v>
      </c>
      <c r="S365" s="202">
        <f>IF($J365="","",IF('5.手当・賞与配分の設計'!$O$4=1,ROUNDUP(($J365+$L365)*$U$4*$S$3,-1),ROUNDUP($J365*$U$4*$S$3,-1)))</f>
        <v>1070400</v>
      </c>
      <c r="T365" s="186">
        <f>IF($J365="","",IF('5.手当・賞与配分の設計'!$O$4=1,ROUNDUP(($J365+$L365)*$U$4*$T$3,-1),ROUNDUP($J365*$U$4*$T$3,-1)))</f>
        <v>981200</v>
      </c>
      <c r="U365" s="186">
        <f>IF($J365="","",IF('5.手当・賞与配分の設計'!$O$4=1,ROUNDUP(($J365+$L365)*$U$4*$U$3,-1),ROUNDUP($J365*$U$4*$U$3,-1)))</f>
        <v>892000</v>
      </c>
      <c r="V365" s="186">
        <f>IF($J365="","",IF('5.手当・賞与配分の設計'!$O$4=1,ROUNDUP(($J365+$L365)*$U$4*$V$3,-1),ROUNDUP($J365*$U$4*$V$3,-1)))</f>
        <v>802800</v>
      </c>
      <c r="W365" s="203">
        <f>IF($J365="","",IF('5.手当・賞与配分の設計'!$O$4=1,ROUNDUP(($J365+$L365)*$U$4*$W$3,-1),ROUNDUP($J365*$U$4*$W$3,-1)))</f>
        <v>713600</v>
      </c>
      <c r="X365" s="128">
        <f t="shared" si="125"/>
        <v>6493760</v>
      </c>
      <c r="Y365" s="88">
        <f t="shared" si="126"/>
        <v>6404560</v>
      </c>
      <c r="Z365" s="88">
        <f t="shared" si="117"/>
        <v>6315360</v>
      </c>
      <c r="AA365" s="88">
        <f t="shared" si="118"/>
        <v>6226160</v>
      </c>
      <c r="AB365" s="201">
        <f t="shared" si="119"/>
        <v>6136960</v>
      </c>
    </row>
    <row r="366" spans="5:28" ht="18" customHeight="1">
      <c r="E366" s="193" t="str">
        <f t="shared" si="120"/>
        <v>C-4</v>
      </c>
      <c r="F366" s="204">
        <f t="shared" si="111"/>
        <v>26</v>
      </c>
      <c r="G366" s="124">
        <f t="shared" si="112"/>
        <v>26</v>
      </c>
      <c r="H366" s="124" t="str">
        <f t="shared" si="113"/>
        <v/>
      </c>
      <c r="I366" s="179">
        <v>56</v>
      </c>
      <c r="J366" s="150">
        <f>IF($E366="","",INDEX('3.サラリースケール'!$R$5:$BH$38,MATCH('7.グレード別年俸表の作成'!$E366,'3.サラリースケール'!$R$5:$R$38,0),MATCH('7.グレード別年俸表の作成'!$I366,'3.サラリースケール'!$R$5:$BH$5,0)))</f>
        <v>356800</v>
      </c>
      <c r="K366" s="194">
        <f t="shared" si="114"/>
        <v>0</v>
      </c>
      <c r="L366" s="195">
        <f>IF($J366="","",VLOOKUP($E366,'6.モデル年俸表の作成'!$C$6:$F$48,4,0))</f>
        <v>0</v>
      </c>
      <c r="M366" s="196">
        <f t="shared" si="121"/>
        <v>0.1</v>
      </c>
      <c r="N366" s="197">
        <f t="shared" si="122"/>
        <v>35680</v>
      </c>
      <c r="O366" s="219">
        <f t="shared" si="115"/>
        <v>13</v>
      </c>
      <c r="P366" s="198">
        <f t="shared" si="123"/>
        <v>392480</v>
      </c>
      <c r="Q366" s="195">
        <f t="shared" si="124"/>
        <v>4709760</v>
      </c>
      <c r="R366" s="187">
        <f>IF($J366="","",IF('5.手当・賞与配分の設計'!$O$4=1,ROUNDUP((J366+$L366)*$R$5,-1),ROUNDUP(J366*$R$5,-1)))</f>
        <v>713600</v>
      </c>
      <c r="S366" s="202">
        <f>IF($J366="","",IF('5.手当・賞与配分の設計'!$O$4=1,ROUNDUP(($J366+$L366)*$U$4*$S$3,-1),ROUNDUP($J366*$U$4*$S$3,-1)))</f>
        <v>1070400</v>
      </c>
      <c r="T366" s="186">
        <f>IF($J366="","",IF('5.手当・賞与配分の設計'!$O$4=1,ROUNDUP(($J366+$L366)*$U$4*$T$3,-1),ROUNDUP($J366*$U$4*$T$3,-1)))</f>
        <v>981200</v>
      </c>
      <c r="U366" s="186">
        <f>IF($J366="","",IF('5.手当・賞与配分の設計'!$O$4=1,ROUNDUP(($J366+$L366)*$U$4*$U$3,-1),ROUNDUP($J366*$U$4*$U$3,-1)))</f>
        <v>892000</v>
      </c>
      <c r="V366" s="186">
        <f>IF($J366="","",IF('5.手当・賞与配分の設計'!$O$4=1,ROUNDUP(($J366+$L366)*$U$4*$V$3,-1),ROUNDUP($J366*$U$4*$V$3,-1)))</f>
        <v>802800</v>
      </c>
      <c r="W366" s="203">
        <f>IF($J366="","",IF('5.手当・賞与配分の設計'!$O$4=1,ROUNDUP(($J366+$L366)*$U$4*$W$3,-1),ROUNDUP($J366*$U$4*$W$3,-1)))</f>
        <v>713600</v>
      </c>
      <c r="X366" s="128">
        <f t="shared" si="125"/>
        <v>6493760</v>
      </c>
      <c r="Y366" s="88">
        <f t="shared" si="126"/>
        <v>6404560</v>
      </c>
      <c r="Z366" s="88">
        <f t="shared" si="117"/>
        <v>6315360</v>
      </c>
      <c r="AA366" s="88">
        <f t="shared" si="118"/>
        <v>6226160</v>
      </c>
      <c r="AB366" s="201">
        <f t="shared" si="119"/>
        <v>6136960</v>
      </c>
    </row>
    <row r="367" spans="5:28" ht="18" customHeight="1">
      <c r="E367" s="193" t="str">
        <f t="shared" si="120"/>
        <v>C-4</v>
      </c>
      <c r="F367" s="204">
        <f t="shared" si="111"/>
        <v>26</v>
      </c>
      <c r="G367" s="124">
        <f t="shared" si="112"/>
        <v>26</v>
      </c>
      <c r="H367" s="124" t="str">
        <f t="shared" si="113"/>
        <v/>
      </c>
      <c r="I367" s="179">
        <v>57</v>
      </c>
      <c r="J367" s="150">
        <f>IF($E367="","",INDEX('3.サラリースケール'!$R$5:$BH$38,MATCH('7.グレード別年俸表の作成'!$E367,'3.サラリースケール'!$R$5:$R$38,0),MATCH('7.グレード別年俸表の作成'!$I367,'3.サラリースケール'!$R$5:$BH$5,0)))</f>
        <v>356800</v>
      </c>
      <c r="K367" s="194">
        <f t="shared" si="114"/>
        <v>0</v>
      </c>
      <c r="L367" s="195">
        <f>IF($J367="","",VLOOKUP($E367,'6.モデル年俸表の作成'!$C$6:$F$48,4,0))</f>
        <v>0</v>
      </c>
      <c r="M367" s="196">
        <f t="shared" si="121"/>
        <v>0.1</v>
      </c>
      <c r="N367" s="197">
        <f t="shared" si="122"/>
        <v>35680</v>
      </c>
      <c r="O367" s="219">
        <f t="shared" si="115"/>
        <v>13</v>
      </c>
      <c r="P367" s="198">
        <f t="shared" si="123"/>
        <v>392480</v>
      </c>
      <c r="Q367" s="195">
        <f t="shared" si="124"/>
        <v>4709760</v>
      </c>
      <c r="R367" s="187">
        <f>IF($J367="","",IF('5.手当・賞与配分の設計'!$O$4=1,ROUNDUP((J367+$L367)*$R$5,-1),ROUNDUP(J367*$R$5,-1)))</f>
        <v>713600</v>
      </c>
      <c r="S367" s="202">
        <f>IF($J367="","",IF('5.手当・賞与配分の設計'!$O$4=1,ROUNDUP(($J367+$L367)*$U$4*$S$3,-1),ROUNDUP($J367*$U$4*$S$3,-1)))</f>
        <v>1070400</v>
      </c>
      <c r="T367" s="186">
        <f>IF($J367="","",IF('5.手当・賞与配分の設計'!$O$4=1,ROUNDUP(($J367+$L367)*$U$4*$T$3,-1),ROUNDUP($J367*$U$4*$T$3,-1)))</f>
        <v>981200</v>
      </c>
      <c r="U367" s="186">
        <f>IF($J367="","",IF('5.手当・賞与配分の設計'!$O$4=1,ROUNDUP(($J367+$L367)*$U$4*$U$3,-1),ROUNDUP($J367*$U$4*$U$3,-1)))</f>
        <v>892000</v>
      </c>
      <c r="V367" s="186">
        <f>IF($J367="","",IF('5.手当・賞与配分の設計'!$O$4=1,ROUNDUP(($J367+$L367)*$U$4*$V$3,-1),ROUNDUP($J367*$U$4*$V$3,-1)))</f>
        <v>802800</v>
      </c>
      <c r="W367" s="203">
        <f>IF($J367="","",IF('5.手当・賞与配分の設計'!$O$4=1,ROUNDUP(($J367+$L367)*$U$4*$W$3,-1),ROUNDUP($J367*$U$4*$W$3,-1)))</f>
        <v>713600</v>
      </c>
      <c r="X367" s="128">
        <f t="shared" si="125"/>
        <v>6493760</v>
      </c>
      <c r="Y367" s="88">
        <f t="shared" si="126"/>
        <v>6404560</v>
      </c>
      <c r="Z367" s="88">
        <f t="shared" si="117"/>
        <v>6315360</v>
      </c>
      <c r="AA367" s="88">
        <f t="shared" si="118"/>
        <v>6226160</v>
      </c>
      <c r="AB367" s="201">
        <f t="shared" si="119"/>
        <v>6136960</v>
      </c>
    </row>
    <row r="368" spans="5:28" ht="18" customHeight="1">
      <c r="E368" s="193" t="str">
        <f t="shared" si="120"/>
        <v>C-4</v>
      </c>
      <c r="F368" s="204">
        <f t="shared" si="111"/>
        <v>26</v>
      </c>
      <c r="G368" s="124">
        <f t="shared" si="112"/>
        <v>26</v>
      </c>
      <c r="H368" s="124" t="str">
        <f t="shared" si="113"/>
        <v/>
      </c>
      <c r="I368" s="179">
        <v>58</v>
      </c>
      <c r="J368" s="150">
        <f>IF($E368="","",INDEX('3.サラリースケール'!$R$5:$BH$38,MATCH('7.グレード別年俸表の作成'!$E368,'3.サラリースケール'!$R$5:$R$38,0),MATCH('7.グレード別年俸表の作成'!$I368,'3.サラリースケール'!$R$5:$BH$5,0)))</f>
        <v>356800</v>
      </c>
      <c r="K368" s="194">
        <f t="shared" si="114"/>
        <v>0</v>
      </c>
      <c r="L368" s="195">
        <f>IF($J368="","",VLOOKUP($E368,'6.モデル年俸表の作成'!$C$6:$F$48,4,0))</f>
        <v>0</v>
      </c>
      <c r="M368" s="196">
        <f t="shared" si="121"/>
        <v>0.1</v>
      </c>
      <c r="N368" s="197">
        <f t="shared" si="122"/>
        <v>35680</v>
      </c>
      <c r="O368" s="219">
        <f t="shared" si="115"/>
        <v>13</v>
      </c>
      <c r="P368" s="198">
        <f t="shared" si="123"/>
        <v>392480</v>
      </c>
      <c r="Q368" s="195">
        <f t="shared" si="124"/>
        <v>4709760</v>
      </c>
      <c r="R368" s="187">
        <f>IF($J368="","",IF('5.手当・賞与配分の設計'!$O$4=1,ROUNDUP((J368+$L368)*$R$5,-1),ROUNDUP(J368*$R$5,-1)))</f>
        <v>713600</v>
      </c>
      <c r="S368" s="202">
        <f>IF($J368="","",IF('5.手当・賞与配分の設計'!$O$4=1,ROUNDUP(($J368+$L368)*$U$4*$S$3,-1),ROUNDUP($J368*$U$4*$S$3,-1)))</f>
        <v>1070400</v>
      </c>
      <c r="T368" s="186">
        <f>IF($J368="","",IF('5.手当・賞与配分の設計'!$O$4=1,ROUNDUP(($J368+$L368)*$U$4*$T$3,-1),ROUNDUP($J368*$U$4*$T$3,-1)))</f>
        <v>981200</v>
      </c>
      <c r="U368" s="186">
        <f>IF($J368="","",IF('5.手当・賞与配分の設計'!$O$4=1,ROUNDUP(($J368+$L368)*$U$4*$U$3,-1),ROUNDUP($J368*$U$4*$U$3,-1)))</f>
        <v>892000</v>
      </c>
      <c r="V368" s="186">
        <f>IF($J368="","",IF('5.手当・賞与配分の設計'!$O$4=1,ROUNDUP(($J368+$L368)*$U$4*$V$3,-1),ROUNDUP($J368*$U$4*$V$3,-1)))</f>
        <v>802800</v>
      </c>
      <c r="W368" s="203">
        <f>IF($J368="","",IF('5.手当・賞与配分の設計'!$O$4=1,ROUNDUP(($J368+$L368)*$U$4*$W$3,-1),ROUNDUP($J368*$U$4*$W$3,-1)))</f>
        <v>713600</v>
      </c>
      <c r="X368" s="128">
        <f t="shared" si="125"/>
        <v>6493760</v>
      </c>
      <c r="Y368" s="88">
        <f t="shared" si="126"/>
        <v>6404560</v>
      </c>
      <c r="Z368" s="88">
        <f t="shared" si="117"/>
        <v>6315360</v>
      </c>
      <c r="AA368" s="88">
        <f t="shared" si="118"/>
        <v>6226160</v>
      </c>
      <c r="AB368" s="201">
        <f t="shared" si="119"/>
        <v>6136960</v>
      </c>
    </row>
    <row r="369" spans="5:28" ht="18" customHeight="1" thickBot="1">
      <c r="E369" s="193" t="str">
        <f t="shared" si="120"/>
        <v>C-4</v>
      </c>
      <c r="F369" s="204">
        <f t="shared" si="111"/>
        <v>26</v>
      </c>
      <c r="G369" s="124">
        <f t="shared" si="112"/>
        <v>26</v>
      </c>
      <c r="H369" s="124" t="str">
        <f t="shared" si="113"/>
        <v/>
      </c>
      <c r="I369" s="179">
        <v>59</v>
      </c>
      <c r="J369" s="205">
        <f>IF($E369="","",INDEX('3.サラリースケール'!$R$5:$BH$38,MATCH('7.グレード別年俸表の作成'!$E369,'3.サラリースケール'!$R$5:$R$38,0),MATCH('7.グレード別年俸表の作成'!$I369,'3.サラリースケール'!$R$5:$BH$5,0)))</f>
        <v>356800</v>
      </c>
      <c r="K369" s="206">
        <f t="shared" si="114"/>
        <v>0</v>
      </c>
      <c r="L369" s="207">
        <f>IF($J369="","",VLOOKUP($E369,'6.モデル年俸表の作成'!$C$6:$F$48,4,0))</f>
        <v>0</v>
      </c>
      <c r="M369" s="208">
        <f t="shared" si="121"/>
        <v>0.1</v>
      </c>
      <c r="N369" s="209">
        <f t="shared" si="122"/>
        <v>35680</v>
      </c>
      <c r="O369" s="220">
        <f t="shared" si="115"/>
        <v>13</v>
      </c>
      <c r="P369" s="210">
        <f t="shared" si="123"/>
        <v>392480</v>
      </c>
      <c r="Q369" s="207">
        <f t="shared" si="124"/>
        <v>4709760</v>
      </c>
      <c r="R369" s="211">
        <f>IF($J369="","",IF('5.手当・賞与配分の設計'!$O$4=1,ROUNDUP((J369+$L369)*$R$5,-1),ROUNDUP(J369*$R$5,-1)))</f>
        <v>713600</v>
      </c>
      <c r="S369" s="212">
        <f>IF($J369="","",IF('5.手当・賞与配分の設計'!$O$4=1,ROUNDUP(($J369+$L369)*$U$4*$S$3,-1),ROUNDUP($J369*$U$4*$S$3,-1)))</f>
        <v>1070400</v>
      </c>
      <c r="T369" s="213">
        <f>IF($J369="","",IF('5.手当・賞与配分の設計'!$O$4=1,ROUNDUP(($J369+$L369)*$U$4*$T$3,-1),ROUNDUP($J369*$U$4*$T$3,-1)))</f>
        <v>981200</v>
      </c>
      <c r="U369" s="213">
        <f>IF($J369="","",IF('5.手当・賞与配分の設計'!$O$4=1,ROUNDUP(($J369+$L369)*$U$4*$U$3,-1),ROUNDUP($J369*$U$4*$U$3,-1)))</f>
        <v>892000</v>
      </c>
      <c r="V369" s="213">
        <f>IF($J369="","",IF('5.手当・賞与配分の設計'!$O$4=1,ROUNDUP(($J369+$L369)*$U$4*$V$3,-1),ROUNDUP($J369*$U$4*$V$3,-1)))</f>
        <v>802800</v>
      </c>
      <c r="W369" s="214">
        <f>IF($J369="","",IF('5.手当・賞与配分の設計'!$O$4=1,ROUNDUP(($J369+$L369)*$U$4*$W$3,-1),ROUNDUP($J369*$U$4*$W$3,-1)))</f>
        <v>713600</v>
      </c>
      <c r="X369" s="215">
        <f t="shared" si="125"/>
        <v>6493760</v>
      </c>
      <c r="Y369" s="216">
        <f t="shared" si="126"/>
        <v>6404560</v>
      </c>
      <c r="Z369" s="216">
        <f t="shared" si="117"/>
        <v>6315360</v>
      </c>
      <c r="AA369" s="216">
        <f t="shared" si="118"/>
        <v>6226160</v>
      </c>
      <c r="AB369" s="217">
        <f t="shared" si="119"/>
        <v>6136960</v>
      </c>
    </row>
    <row r="370" spans="5:28" ht="9" customHeight="1"/>
    <row r="371" spans="5:28" ht="20.100000000000001" customHeight="1" thickBot="1">
      <c r="E371" s="102"/>
      <c r="F371" s="102"/>
      <c r="G371" s="102"/>
      <c r="H371" s="102"/>
      <c r="L371" s="102"/>
      <c r="O371" s="98" t="s">
        <v>95</v>
      </c>
      <c r="S371" s="218"/>
      <c r="T371" s="218"/>
    </row>
    <row r="372" spans="5:28" ht="23.1" customHeight="1" thickBot="1">
      <c r="E372" s="161" t="s">
        <v>84</v>
      </c>
      <c r="F372" s="162" t="s">
        <v>29</v>
      </c>
      <c r="G372" s="537" t="s">
        <v>85</v>
      </c>
      <c r="H372" s="537" t="s">
        <v>29</v>
      </c>
      <c r="I372" s="539" t="s">
        <v>92</v>
      </c>
      <c r="J372" s="543" t="s">
        <v>96</v>
      </c>
      <c r="K372" s="535" t="s">
        <v>98</v>
      </c>
      <c r="L372" s="541" t="s">
        <v>94</v>
      </c>
      <c r="M372" s="531" t="s">
        <v>130</v>
      </c>
      <c r="N372" s="532"/>
      <c r="O372" s="163">
        <f>IF($E373="","",'5.手当・賞与配分の設計'!$L$4)</f>
        <v>173</v>
      </c>
      <c r="P372" s="533" t="s">
        <v>89</v>
      </c>
      <c r="Q372" s="535" t="s">
        <v>90</v>
      </c>
      <c r="R372" s="164" t="s">
        <v>91</v>
      </c>
      <c r="S372" s="524" t="s">
        <v>131</v>
      </c>
      <c r="T372" s="525"/>
      <c r="U372" s="526">
        <f>IF($E373="","",'5.手当・賞与配分の設計'!$O$11)</f>
        <v>2.5</v>
      </c>
      <c r="V372" s="527"/>
      <c r="W372" s="165"/>
      <c r="X372" s="528" t="s">
        <v>132</v>
      </c>
      <c r="Y372" s="529"/>
      <c r="Z372" s="529"/>
      <c r="AA372" s="529"/>
      <c r="AB372" s="530"/>
    </row>
    <row r="373" spans="5:28" ht="27.9" customHeight="1" thickBot="1">
      <c r="E373" s="168" t="str">
        <f>IF(C$13="","",$C$13)</f>
        <v>L-1</v>
      </c>
      <c r="F373" s="162">
        <v>0</v>
      </c>
      <c r="G373" s="538"/>
      <c r="H373" s="538"/>
      <c r="I373" s="540"/>
      <c r="J373" s="544"/>
      <c r="K373" s="536"/>
      <c r="L373" s="542"/>
      <c r="M373" s="169">
        <f>IF($E373="","",VLOOKUP($E373,'5.手当・賞与配分の設計'!$C$7:$L$48,8,0))</f>
        <v>0.2</v>
      </c>
      <c r="N373" s="170" t="s">
        <v>87</v>
      </c>
      <c r="O373" s="171" t="s">
        <v>88</v>
      </c>
      <c r="P373" s="534"/>
      <c r="Q373" s="536"/>
      <c r="R373" s="400">
        <f>IF($E373="","",'5.手当・賞与配分の設計'!$N$11)</f>
        <v>2</v>
      </c>
      <c r="S373" s="172" t="str">
        <f>IF('5.手当・賞与配分の設計'!$N$16="","",'5.手当・賞与配分の設計'!$N$16)</f>
        <v>S</v>
      </c>
      <c r="T373" s="173" t="str">
        <f>IF('5.手当・賞与配分の設計'!$N$17="","",'5.手当・賞与配分の設計'!$N$17)</f>
        <v>A</v>
      </c>
      <c r="U373" s="174" t="str">
        <f>IF('5.手当・賞与配分の設計'!$N$18="","",'5.手当・賞与配分の設計'!$N$18)</f>
        <v>B</v>
      </c>
      <c r="V373" s="174" t="str">
        <f>IF('5.手当・賞与配分の設計'!$N$19="","",'5.手当・賞与配分の設計'!$N$19)</f>
        <v>C</v>
      </c>
      <c r="W373" s="175" t="str">
        <f>IF('5.手当・賞与配分の設計'!$N$20="","",'5.手当・賞与配分の設計'!$N$20)</f>
        <v>D</v>
      </c>
      <c r="X373" s="176" t="str">
        <f>IF($E373="","",$E373&amp;"-"&amp;S373)</f>
        <v>L-1-S</v>
      </c>
      <c r="Y373" s="170" t="str">
        <f>IF($E373="","",$E373&amp;"-"&amp;T373)</f>
        <v>L-1-A</v>
      </c>
      <c r="Z373" s="170" t="str">
        <f>IF($E373="","",$E373&amp;"-"&amp;U373)</f>
        <v>L-1-B</v>
      </c>
      <c r="AA373" s="170" t="str">
        <f>IF($E373="","",$E373&amp;"-"&amp;V373)</f>
        <v>L-1-C</v>
      </c>
      <c r="AB373" s="177" t="str">
        <f>IF($E373="","",$E373&amp;"-"&amp;W373)</f>
        <v>L-1-D</v>
      </c>
    </row>
    <row r="374" spans="5:28" ht="18" customHeight="1">
      <c r="E374" s="178" t="str">
        <f>IF($E$373="","",$E$373)</f>
        <v>L-1</v>
      </c>
      <c r="F374" s="124">
        <f t="shared" ref="F374:F415" si="127">IF(J374="",0,IF(AND(J373&lt;J374,J374=J375),F373+1,IF(J374&lt;J375,F373+1,F373)))</f>
        <v>0</v>
      </c>
      <c r="G374" s="124" t="str">
        <f t="shared" ref="G374:G415" si="128">IF(AND(F374=0,J374=""),"",IF(AND(F374=0,J374&gt;0),1,IF(F374=0,"",F374)))</f>
        <v/>
      </c>
      <c r="H374" s="124" t="str">
        <f t="shared" ref="H374:H415" si="129">IF($G374="","",IF(F373&lt;F374,$E374&amp;"-"&amp;$G374,""))</f>
        <v/>
      </c>
      <c r="I374" s="179">
        <v>18</v>
      </c>
      <c r="J374" s="180" t="str">
        <f>IF($E374="","",INDEX('3.サラリースケール'!$R$5:$BH$38,MATCH('7.グレード別年俸表の作成'!$E374,'3.サラリースケール'!$R$5:$R$38,0),MATCH('7.グレード別年俸表の作成'!$I374,'3.サラリースケール'!$R$5:$BH$5,0)))</f>
        <v/>
      </c>
      <c r="K374" s="181" t="str">
        <f t="shared" ref="K374:K415" si="130">IF($F374&lt;=1,"",IF($J373="",0,$J374-$J373))</f>
        <v/>
      </c>
      <c r="L374" s="182" t="str">
        <f>IF($J374="","",VLOOKUP($E374,'6.モデル年俸表の作成'!$C$6:$F$48,4,0))</f>
        <v/>
      </c>
      <c r="M374" s="183" t="str">
        <f>IF($G374="","",$M$373)</f>
        <v/>
      </c>
      <c r="N374" s="184" t="str">
        <f>IF($J374="","",ROUNDUP((J374*$M374),-1))</f>
        <v/>
      </c>
      <c r="O374" s="185" t="str">
        <f t="shared" ref="O374:O415" si="131">IF($J374="","",ROUNDDOWN($N374/($J374/$O$4*1.25),0))</f>
        <v/>
      </c>
      <c r="P374" s="186" t="str">
        <f>IF($J374="","",$J374+$L374+$N374)</f>
        <v/>
      </c>
      <c r="Q374" s="182" t="str">
        <f>IF($J374="","",$P374*12)</f>
        <v/>
      </c>
      <c r="R374" s="187" t="str">
        <f>IF($J374="","",IF('5.手当・賞与配分の設計'!$O$4=1,ROUNDUP((J374+$L374)*$R$5,-1),ROUNDUP(J374*$R$5,-1)))</f>
        <v/>
      </c>
      <c r="S374" s="188" t="str">
        <f>IF($J374="","",IF('5.手当・賞与配分の設計'!$O$4=1,ROUNDUP(($J374+$L374)*$U$4*$S$3,-1),ROUNDUP($J374*$U$4*$S$3,-1)))</f>
        <v/>
      </c>
      <c r="T374" s="189" t="str">
        <f>IF($J374="","",IF('5.手当・賞与配分の設計'!$O$4=1,ROUNDUP(($J374+$L374)*$U$4*$T$3,-1),ROUNDUP($J374*$U$4*$T$3,-1)))</f>
        <v/>
      </c>
      <c r="U374" s="189" t="str">
        <f>IF($J374="","",IF('5.手当・賞与配分の設計'!$O$4=1,ROUNDUP(($J374+$L374)*$U$4*$U$3,-1),ROUNDUP($J374*$U$4*$U$3,-1)))</f>
        <v/>
      </c>
      <c r="V374" s="189" t="str">
        <f>IF($J374="","",IF('5.手当・賞与配分の設計'!$O$4=1,ROUNDUP(($J374+$L374)*$U$4*$V$3,-1),ROUNDUP($J374*$U$4*$V$3,-1)))</f>
        <v/>
      </c>
      <c r="W374" s="190" t="str">
        <f>IF($J374="","",IF('5.手当・賞与配分の設計'!$O$4=1,ROUNDUP(($J374+$L374)*$U$4*$W$3,-1),ROUNDUP($J374*$U$4*$W$3,-1)))</f>
        <v/>
      </c>
      <c r="X374" s="191" t="str">
        <f>IF($J374="","",$Q374+$R374+S374)</f>
        <v/>
      </c>
      <c r="Y374" s="152" t="str">
        <f t="shared" ref="Y374:Y398" si="132">IF($J374="","",$Q374+$R374+T374)</f>
        <v/>
      </c>
      <c r="Z374" s="152" t="str">
        <f t="shared" ref="Z374:Z415" si="133">IF($J374="","",$Q374+$R374+U374)</f>
        <v/>
      </c>
      <c r="AA374" s="152" t="str">
        <f t="shared" ref="AA374:AA415" si="134">IF($J374="","",$Q374+$R374+V374)</f>
        <v/>
      </c>
      <c r="AB374" s="192" t="str">
        <f t="shared" ref="AB374:AB415" si="135">IF($J374="","",$Q374+$R374+W374)</f>
        <v/>
      </c>
    </row>
    <row r="375" spans="5:28" ht="18" customHeight="1">
      <c r="E375" s="193" t="str">
        <f t="shared" ref="E375:E415" si="136">IF($E$373="","",$E$373)</f>
        <v>L-1</v>
      </c>
      <c r="F375" s="124">
        <f t="shared" si="127"/>
        <v>0</v>
      </c>
      <c r="G375" s="124" t="str">
        <f t="shared" si="128"/>
        <v/>
      </c>
      <c r="H375" s="124" t="str">
        <f t="shared" si="129"/>
        <v/>
      </c>
      <c r="I375" s="179">
        <v>19</v>
      </c>
      <c r="J375" s="180" t="str">
        <f>IF($E375="","",INDEX('3.サラリースケール'!$R$5:$BH$38,MATCH('7.グレード別年俸表の作成'!$E375,'3.サラリースケール'!$R$5:$R$38,0),MATCH('7.グレード別年俸表の作成'!$I375,'3.サラリースケール'!$R$5:$BH$5,0)))</f>
        <v/>
      </c>
      <c r="K375" s="194" t="str">
        <f t="shared" si="130"/>
        <v/>
      </c>
      <c r="L375" s="195" t="str">
        <f>IF($J375="","",VLOOKUP($E375,'6.モデル年俸表の作成'!$C$6:$F$48,4,0))</f>
        <v/>
      </c>
      <c r="M375" s="196" t="str">
        <f t="shared" ref="M375:M415" si="137">IF($G375="","",$M$373)</f>
        <v/>
      </c>
      <c r="N375" s="197" t="str">
        <f t="shared" ref="N375:N415" si="138">IF($J375="","",ROUNDUP((J375*$M375),-1))</f>
        <v/>
      </c>
      <c r="O375" s="219" t="str">
        <f t="shared" si="131"/>
        <v/>
      </c>
      <c r="P375" s="198" t="str">
        <f t="shared" ref="P375:P415" si="139">IF($J375="","",$J375+$L375+$N375)</f>
        <v/>
      </c>
      <c r="Q375" s="195" t="str">
        <f t="shared" ref="Q375:Q415" si="140">IF($J375="","",$P375*12)</f>
        <v/>
      </c>
      <c r="R375" s="187" t="str">
        <f>IF($J375="","",IF('5.手当・賞与配分の設計'!$O$4=1,ROUNDUP((J375+$L375)*$R$5,-1),ROUNDUP(J375*$R$5,-1)))</f>
        <v/>
      </c>
      <c r="S375" s="199" t="str">
        <f>IF($J375="","",IF('5.手当・賞与配分の設計'!$O$4=1,ROUNDUP(($J375+$L375)*$U$4*$S$3,-1),ROUNDUP($J375*$U$4*$S$3,-1)))</f>
        <v/>
      </c>
      <c r="T375" s="198" t="str">
        <f>IF($J375="","",IF('5.手当・賞与配分の設計'!$O$4=1,ROUNDUP(($J375+$L375)*$U$4*$T$3,-1),ROUNDUP($J375*$U$4*$T$3,-1)))</f>
        <v/>
      </c>
      <c r="U375" s="198" t="str">
        <f>IF($J375="","",IF('5.手当・賞与配分の設計'!$O$4=1,ROUNDUP(($J375+$L375)*$U$4*$U$3,-1),ROUNDUP($J375*$U$4*$U$3,-1)))</f>
        <v/>
      </c>
      <c r="V375" s="198" t="str">
        <f>IF($J375="","",IF('5.手当・賞与配分の設計'!$O$4=1,ROUNDUP(($J375+$L375)*$U$4*$V$3,-1),ROUNDUP($J375*$U$4*$V$3,-1)))</f>
        <v/>
      </c>
      <c r="W375" s="200" t="str">
        <f>IF($J375="","",IF('5.手当・賞与配分の設計'!$O$4=1,ROUNDUP(($J375+$L375)*$U$4*$W$3,-1),ROUNDUP($J375*$U$4*$W$3,-1)))</f>
        <v/>
      </c>
      <c r="X375" s="128" t="str">
        <f>IF($J375="","",$Q375+$R375+S375)</f>
        <v/>
      </c>
      <c r="Y375" s="88" t="str">
        <f t="shared" si="132"/>
        <v/>
      </c>
      <c r="Z375" s="88" t="str">
        <f t="shared" si="133"/>
        <v/>
      </c>
      <c r="AA375" s="88" t="str">
        <f t="shared" si="134"/>
        <v/>
      </c>
      <c r="AB375" s="201" t="str">
        <f t="shared" si="135"/>
        <v/>
      </c>
    </row>
    <row r="376" spans="5:28" ht="18" customHeight="1">
      <c r="E376" s="193" t="str">
        <f t="shared" si="136"/>
        <v>L-1</v>
      </c>
      <c r="F376" s="124">
        <f t="shared" si="127"/>
        <v>0</v>
      </c>
      <c r="G376" s="124" t="str">
        <f t="shared" si="128"/>
        <v/>
      </c>
      <c r="H376" s="124" t="str">
        <f t="shared" si="129"/>
        <v/>
      </c>
      <c r="I376" s="179">
        <v>20</v>
      </c>
      <c r="J376" s="150" t="str">
        <f>IF($E376="","",INDEX('3.サラリースケール'!$R$5:$BH$38,MATCH('7.グレード別年俸表の作成'!$E376,'3.サラリースケール'!$R$5:$R$38,0),MATCH('7.グレード別年俸表の作成'!$I376,'3.サラリースケール'!$R$5:$BH$5,0)))</f>
        <v/>
      </c>
      <c r="K376" s="194" t="str">
        <f t="shared" si="130"/>
        <v/>
      </c>
      <c r="L376" s="195" t="str">
        <f>IF($J376="","",VLOOKUP($E376,'6.モデル年俸表の作成'!$C$6:$F$48,4,0))</f>
        <v/>
      </c>
      <c r="M376" s="196" t="str">
        <f t="shared" si="137"/>
        <v/>
      </c>
      <c r="N376" s="197" t="str">
        <f t="shared" si="138"/>
        <v/>
      </c>
      <c r="O376" s="219" t="str">
        <f t="shared" si="131"/>
        <v/>
      </c>
      <c r="P376" s="198" t="str">
        <f t="shared" si="139"/>
        <v/>
      </c>
      <c r="Q376" s="195" t="str">
        <f t="shared" si="140"/>
        <v/>
      </c>
      <c r="R376" s="187" t="str">
        <f>IF($J376="","",IF('5.手当・賞与配分の設計'!$O$4=1,ROUNDUP((J376+$L376)*$R$5,-1),ROUNDUP(J376*$R$5,-1)))</f>
        <v/>
      </c>
      <c r="S376" s="199" t="str">
        <f>IF($J376="","",IF('5.手当・賞与配分の設計'!$O$4=1,ROUNDUP(($J376+$L376)*$U$4*$S$3,-1),ROUNDUP($J376*$U$4*$S$3,-1)))</f>
        <v/>
      </c>
      <c r="T376" s="198" t="str">
        <f>IF($J376="","",IF('5.手当・賞与配分の設計'!$O$4=1,ROUNDUP(($J376+$L376)*$U$4*$T$3,-1),ROUNDUP($J376*$U$4*$T$3,-1)))</f>
        <v/>
      </c>
      <c r="U376" s="198" t="str">
        <f>IF($J376="","",IF('5.手当・賞与配分の設計'!$O$4=1,ROUNDUP(($J376+$L376)*$U$4*$U$3,-1),ROUNDUP($J376*$U$4*$U$3,-1)))</f>
        <v/>
      </c>
      <c r="V376" s="198" t="str">
        <f>IF($J376="","",IF('5.手当・賞与配分の設計'!$O$4=1,ROUNDUP(($J376+$L376)*$U$4*$V$3,-1),ROUNDUP($J376*$U$4*$V$3,-1)))</f>
        <v/>
      </c>
      <c r="W376" s="200" t="str">
        <f>IF($J376="","",IF('5.手当・賞与配分の設計'!$O$4=1,ROUNDUP(($J376+$L376)*$U$4*$W$3,-1),ROUNDUP($J376*$U$4*$W$3,-1)))</f>
        <v/>
      </c>
      <c r="X376" s="128" t="str">
        <f>IF($J376="","",$Q376+$R376+S376)</f>
        <v/>
      </c>
      <c r="Y376" s="88" t="str">
        <f t="shared" si="132"/>
        <v/>
      </c>
      <c r="Z376" s="88" t="str">
        <f t="shared" si="133"/>
        <v/>
      </c>
      <c r="AA376" s="88" t="str">
        <f t="shared" si="134"/>
        <v/>
      </c>
      <c r="AB376" s="201" t="str">
        <f t="shared" si="135"/>
        <v/>
      </c>
    </row>
    <row r="377" spans="5:28" ht="18" customHeight="1">
      <c r="E377" s="193" t="str">
        <f t="shared" si="136"/>
        <v>L-1</v>
      </c>
      <c r="F377" s="124">
        <f t="shared" si="127"/>
        <v>0</v>
      </c>
      <c r="G377" s="124" t="str">
        <f t="shared" si="128"/>
        <v/>
      </c>
      <c r="H377" s="124" t="str">
        <f t="shared" si="129"/>
        <v/>
      </c>
      <c r="I377" s="179">
        <v>21</v>
      </c>
      <c r="J377" s="150" t="str">
        <f>IF($E377="","",INDEX('3.サラリースケール'!$R$5:$BH$38,MATCH('7.グレード別年俸表の作成'!$E377,'3.サラリースケール'!$R$5:$R$38,0),MATCH('7.グレード別年俸表の作成'!$I377,'3.サラリースケール'!$R$5:$BH$5,0)))</f>
        <v/>
      </c>
      <c r="K377" s="194" t="str">
        <f t="shared" si="130"/>
        <v/>
      </c>
      <c r="L377" s="195" t="str">
        <f>IF($J377="","",VLOOKUP($E377,'6.モデル年俸表の作成'!$C$6:$F$48,4,0))</f>
        <v/>
      </c>
      <c r="M377" s="196" t="str">
        <f t="shared" si="137"/>
        <v/>
      </c>
      <c r="N377" s="197" t="str">
        <f t="shared" si="138"/>
        <v/>
      </c>
      <c r="O377" s="219" t="str">
        <f t="shared" si="131"/>
        <v/>
      </c>
      <c r="P377" s="198" t="str">
        <f t="shared" si="139"/>
        <v/>
      </c>
      <c r="Q377" s="195" t="str">
        <f t="shared" si="140"/>
        <v/>
      </c>
      <c r="R377" s="187" t="str">
        <f>IF($J377="","",IF('5.手当・賞与配分の設計'!$O$4=1,ROUNDUP((J377+$L377)*$R$5,-1),ROUNDUP(J377*$R$5,-1)))</f>
        <v/>
      </c>
      <c r="S377" s="202" t="str">
        <f>IF($J377="","",IF('5.手当・賞与配分の設計'!$O$4=1,ROUNDUP(($J377+$L377)*$U$4*$S$3,-1),ROUNDUP($J377*$U$4*$S$3,-1)))</f>
        <v/>
      </c>
      <c r="T377" s="186" t="str">
        <f>IF($J377="","",IF('5.手当・賞与配分の設計'!$O$4=1,ROUNDUP(($J377+$L377)*$U$4*$T$3,-1),ROUNDUP($J377*$U$4*$T$3,-1)))</f>
        <v/>
      </c>
      <c r="U377" s="186" t="str">
        <f>IF($J377="","",IF('5.手当・賞与配分の設計'!$O$4=1,ROUNDUP(($J377+$L377)*$U$4*$U$3,-1),ROUNDUP($J377*$U$4*$U$3,-1)))</f>
        <v/>
      </c>
      <c r="V377" s="186" t="str">
        <f>IF($J377="","",IF('5.手当・賞与配分の設計'!$O$4=1,ROUNDUP(($J377+$L377)*$U$4*$V$3,-1),ROUNDUP($J377*$U$4*$V$3,-1)))</f>
        <v/>
      </c>
      <c r="W377" s="203" t="str">
        <f>IF($J377="","",IF('5.手当・賞与配分の設計'!$O$4=1,ROUNDUP(($J377+$L377)*$U$4*$W$3,-1),ROUNDUP($J377*$U$4*$W$3,-1)))</f>
        <v/>
      </c>
      <c r="X377" s="128" t="str">
        <f t="shared" ref="X377:X415" si="141">IF($J377="","",$Q377+$R377+S377)</f>
        <v/>
      </c>
      <c r="Y377" s="88" t="str">
        <f t="shared" si="132"/>
        <v/>
      </c>
      <c r="Z377" s="88" t="str">
        <f t="shared" si="133"/>
        <v/>
      </c>
      <c r="AA377" s="88" t="str">
        <f t="shared" si="134"/>
        <v/>
      </c>
      <c r="AB377" s="201" t="str">
        <f t="shared" si="135"/>
        <v/>
      </c>
    </row>
    <row r="378" spans="5:28" ht="18" customHeight="1">
      <c r="E378" s="193" t="str">
        <f t="shared" si="136"/>
        <v>L-1</v>
      </c>
      <c r="F378" s="124">
        <f t="shared" si="127"/>
        <v>0</v>
      </c>
      <c r="G378" s="124" t="str">
        <f t="shared" si="128"/>
        <v/>
      </c>
      <c r="H378" s="124" t="str">
        <f t="shared" si="129"/>
        <v/>
      </c>
      <c r="I378" s="179">
        <v>22</v>
      </c>
      <c r="J378" s="150" t="str">
        <f>IF($E378="","",INDEX('3.サラリースケール'!$R$5:$BH$38,MATCH('7.グレード別年俸表の作成'!$E378,'3.サラリースケール'!$R$5:$R$38,0),MATCH('7.グレード別年俸表の作成'!$I378,'3.サラリースケール'!$R$5:$BH$5,0)))</f>
        <v/>
      </c>
      <c r="K378" s="194" t="str">
        <f t="shared" si="130"/>
        <v/>
      </c>
      <c r="L378" s="195" t="str">
        <f>IF($J378="","",VLOOKUP($E378,'6.モデル年俸表の作成'!$C$6:$F$48,4,0))</f>
        <v/>
      </c>
      <c r="M378" s="196" t="str">
        <f t="shared" si="137"/>
        <v/>
      </c>
      <c r="N378" s="197" t="str">
        <f t="shared" si="138"/>
        <v/>
      </c>
      <c r="O378" s="219" t="str">
        <f t="shared" si="131"/>
        <v/>
      </c>
      <c r="P378" s="198" t="str">
        <f t="shared" si="139"/>
        <v/>
      </c>
      <c r="Q378" s="195" t="str">
        <f t="shared" si="140"/>
        <v/>
      </c>
      <c r="R378" s="187" t="str">
        <f>IF($J378="","",IF('5.手当・賞与配分の設計'!$O$4=1,ROUNDUP((J378+$L378)*$R$5,-1),ROUNDUP(J378*$R$5,-1)))</f>
        <v/>
      </c>
      <c r="S378" s="202" t="str">
        <f>IF($J378="","",IF('5.手当・賞与配分の設計'!$O$4=1,ROUNDUP(($J378+$L378)*$U$4*$S$3,-1),ROUNDUP($J378*$U$4*$S$3,-1)))</f>
        <v/>
      </c>
      <c r="T378" s="186" t="str">
        <f>IF($J378="","",IF('5.手当・賞与配分の設計'!$O$4=1,ROUNDUP(($J378+$L378)*$U$4*$T$3,-1),ROUNDUP($J378*$U$4*$T$3,-1)))</f>
        <v/>
      </c>
      <c r="U378" s="186" t="str">
        <f>IF($J378="","",IF('5.手当・賞与配分の設計'!$O$4=1,ROUNDUP(($J378+$L378)*$U$4*$U$3,-1),ROUNDUP($J378*$U$4*$U$3,-1)))</f>
        <v/>
      </c>
      <c r="V378" s="186" t="str">
        <f>IF($J378="","",IF('5.手当・賞与配分の設計'!$O$4=1,ROUNDUP(($J378+$L378)*$U$4*$V$3,-1),ROUNDUP($J378*$U$4*$V$3,-1)))</f>
        <v/>
      </c>
      <c r="W378" s="203" t="str">
        <f>IF($J378="","",IF('5.手当・賞与配分の設計'!$O$4=1,ROUNDUP(($J378+$L378)*$U$4*$W$3,-1),ROUNDUP($J378*$U$4*$W$3,-1)))</f>
        <v/>
      </c>
      <c r="X378" s="128" t="str">
        <f t="shared" si="141"/>
        <v/>
      </c>
      <c r="Y378" s="88" t="str">
        <f t="shared" si="132"/>
        <v/>
      </c>
      <c r="Z378" s="88" t="str">
        <f t="shared" si="133"/>
        <v/>
      </c>
      <c r="AA378" s="88" t="str">
        <f t="shared" si="134"/>
        <v/>
      </c>
      <c r="AB378" s="201" t="str">
        <f t="shared" si="135"/>
        <v/>
      </c>
    </row>
    <row r="379" spans="5:28" ht="18" customHeight="1">
      <c r="E379" s="193" t="str">
        <f t="shared" si="136"/>
        <v>L-1</v>
      </c>
      <c r="F379" s="124">
        <f t="shared" si="127"/>
        <v>0</v>
      </c>
      <c r="G379" s="124" t="str">
        <f t="shared" si="128"/>
        <v/>
      </c>
      <c r="H379" s="124" t="str">
        <f t="shared" si="129"/>
        <v/>
      </c>
      <c r="I379" s="179">
        <v>23</v>
      </c>
      <c r="J379" s="150" t="str">
        <f>IF($E379="","",INDEX('3.サラリースケール'!$R$5:$BH$38,MATCH('7.グレード別年俸表の作成'!$E379,'3.サラリースケール'!$R$5:$R$38,0),MATCH('7.グレード別年俸表の作成'!$I379,'3.サラリースケール'!$R$5:$BH$5,0)))</f>
        <v/>
      </c>
      <c r="K379" s="194" t="str">
        <f t="shared" si="130"/>
        <v/>
      </c>
      <c r="L379" s="195" t="str">
        <f>IF($J379="","",VLOOKUP($E379,'6.モデル年俸表の作成'!$C$6:$F$48,4,0))</f>
        <v/>
      </c>
      <c r="M379" s="196" t="str">
        <f t="shared" si="137"/>
        <v/>
      </c>
      <c r="N379" s="197" t="str">
        <f t="shared" si="138"/>
        <v/>
      </c>
      <c r="O379" s="219" t="str">
        <f>IF($J379="","",ROUNDDOWN($N379/($J379/$O$4*1.25),0))</f>
        <v/>
      </c>
      <c r="P379" s="198" t="str">
        <f t="shared" si="139"/>
        <v/>
      </c>
      <c r="Q379" s="195" t="str">
        <f t="shared" si="140"/>
        <v/>
      </c>
      <c r="R379" s="187" t="str">
        <f>IF($J379="","",IF('5.手当・賞与配分の設計'!$O$4=1,ROUNDUP((J379+$L379)*$R$5,-1),ROUNDUP(J379*$R$5,-1)))</f>
        <v/>
      </c>
      <c r="S379" s="202" t="str">
        <f>IF($J379="","",IF('5.手当・賞与配分の設計'!$O$4=1,ROUNDUP(($J379+$L379)*$U$4*$S$3,-1),ROUNDUP($J379*$U$4*$S$3,-1)))</f>
        <v/>
      </c>
      <c r="T379" s="186" t="str">
        <f>IF($J379="","",IF('5.手当・賞与配分の設計'!$O$4=1,ROUNDUP(($J379+$L379)*$U$4*$T$3,-1),ROUNDUP($J379*$U$4*$T$3,-1)))</f>
        <v/>
      </c>
      <c r="U379" s="186" t="str">
        <f>IF($J379="","",IF('5.手当・賞与配分の設計'!$O$4=1,ROUNDUP(($J379+$L379)*$U$4*$U$3,-1),ROUNDUP($J379*$U$4*$U$3,-1)))</f>
        <v/>
      </c>
      <c r="V379" s="186" t="str">
        <f>IF($J379="","",IF('5.手当・賞与配分の設計'!$O$4=1,ROUNDUP(($J379+$L379)*$U$4*$V$3,-1),ROUNDUP($J379*$U$4*$V$3,-1)))</f>
        <v/>
      </c>
      <c r="W379" s="203" t="str">
        <f>IF($J379="","",IF('5.手当・賞与配分の設計'!$O$4=1,ROUNDUP(($J379+$L379)*$U$4*$W$3,-1),ROUNDUP($J379*$U$4*$W$3,-1)))</f>
        <v/>
      </c>
      <c r="X379" s="128" t="str">
        <f t="shared" si="141"/>
        <v/>
      </c>
      <c r="Y379" s="88" t="str">
        <f t="shared" si="132"/>
        <v/>
      </c>
      <c r="Z379" s="88" t="str">
        <f t="shared" si="133"/>
        <v/>
      </c>
      <c r="AA379" s="88" t="str">
        <f t="shared" si="134"/>
        <v/>
      </c>
      <c r="AB379" s="201" t="str">
        <f t="shared" si="135"/>
        <v/>
      </c>
    </row>
    <row r="380" spans="5:28" ht="18" customHeight="1">
      <c r="E380" s="193" t="str">
        <f t="shared" si="136"/>
        <v>L-1</v>
      </c>
      <c r="F380" s="124">
        <f t="shared" si="127"/>
        <v>0</v>
      </c>
      <c r="G380" s="124" t="str">
        <f t="shared" si="128"/>
        <v/>
      </c>
      <c r="H380" s="124" t="str">
        <f t="shared" si="129"/>
        <v/>
      </c>
      <c r="I380" s="179">
        <v>24</v>
      </c>
      <c r="J380" s="150" t="str">
        <f>IF($E380="","",INDEX('3.サラリースケール'!$R$5:$BH$38,MATCH('7.グレード別年俸表の作成'!$E380,'3.サラリースケール'!$R$5:$R$38,0),MATCH('7.グレード別年俸表の作成'!$I380,'3.サラリースケール'!$R$5:$BH$5,0)))</f>
        <v/>
      </c>
      <c r="K380" s="194" t="str">
        <f t="shared" si="130"/>
        <v/>
      </c>
      <c r="L380" s="195" t="str">
        <f>IF($J380="","",VLOOKUP($E380,'6.モデル年俸表の作成'!$C$6:$F$48,4,0))</f>
        <v/>
      </c>
      <c r="M380" s="196" t="str">
        <f t="shared" si="137"/>
        <v/>
      </c>
      <c r="N380" s="197" t="str">
        <f t="shared" si="138"/>
        <v/>
      </c>
      <c r="O380" s="219" t="str">
        <f t="shared" si="131"/>
        <v/>
      </c>
      <c r="P380" s="198" t="str">
        <f t="shared" si="139"/>
        <v/>
      </c>
      <c r="Q380" s="195" t="str">
        <f t="shared" si="140"/>
        <v/>
      </c>
      <c r="R380" s="187" t="str">
        <f>IF($J380="","",IF('5.手当・賞与配分の設計'!$O$4=1,ROUNDUP((J380+$L380)*$R$5,-1),ROUNDUP(J380*$R$5,-1)))</f>
        <v/>
      </c>
      <c r="S380" s="202" t="str">
        <f>IF($J380="","",IF('5.手当・賞与配分の設計'!$O$4=1,ROUNDUP(($J380+$L380)*$U$4*$S$3,-1),ROUNDUP($J380*$U$4*$S$3,-1)))</f>
        <v/>
      </c>
      <c r="T380" s="186" t="str">
        <f>IF($J380="","",IF('5.手当・賞与配分の設計'!$O$4=1,ROUNDUP(($J380+$L380)*$U$4*$T$3,-1),ROUNDUP($J380*$U$4*$T$3,-1)))</f>
        <v/>
      </c>
      <c r="U380" s="186" t="str">
        <f>IF($J380="","",IF('5.手当・賞与配分の設計'!$O$4=1,ROUNDUP(($J380+$L380)*$U$4*$U$3,-1),ROUNDUP($J380*$U$4*$U$3,-1)))</f>
        <v/>
      </c>
      <c r="V380" s="186" t="str">
        <f>IF($J380="","",IF('5.手当・賞与配分の設計'!$O$4=1,ROUNDUP(($J380+$L380)*$U$4*$V$3,-1),ROUNDUP($J380*$U$4*$V$3,-1)))</f>
        <v/>
      </c>
      <c r="W380" s="203" t="str">
        <f>IF($J380="","",IF('5.手当・賞与配分の設計'!$O$4=1,ROUNDUP(($J380+$L380)*$U$4*$W$3,-1),ROUNDUP($J380*$U$4*$W$3,-1)))</f>
        <v/>
      </c>
      <c r="X380" s="128" t="str">
        <f t="shared" si="141"/>
        <v/>
      </c>
      <c r="Y380" s="88" t="str">
        <f t="shared" si="132"/>
        <v/>
      </c>
      <c r="Z380" s="88" t="str">
        <f t="shared" si="133"/>
        <v/>
      </c>
      <c r="AA380" s="88" t="str">
        <f t="shared" si="134"/>
        <v/>
      </c>
      <c r="AB380" s="201" t="str">
        <f t="shared" si="135"/>
        <v/>
      </c>
    </row>
    <row r="381" spans="5:28" ht="18" customHeight="1">
      <c r="E381" s="193" t="str">
        <f t="shared" si="136"/>
        <v>L-1</v>
      </c>
      <c r="F381" s="124">
        <f t="shared" si="127"/>
        <v>0</v>
      </c>
      <c r="G381" s="124" t="str">
        <f t="shared" si="128"/>
        <v/>
      </c>
      <c r="H381" s="124" t="str">
        <f t="shared" si="129"/>
        <v/>
      </c>
      <c r="I381" s="179">
        <v>25</v>
      </c>
      <c r="J381" s="150" t="str">
        <f>IF($E381="","",INDEX('3.サラリースケール'!$R$5:$BH$38,MATCH('7.グレード別年俸表の作成'!$E381,'3.サラリースケール'!$R$5:$R$38,0),MATCH('7.グレード別年俸表の作成'!$I381,'3.サラリースケール'!$R$5:$BH$5,0)))</f>
        <v/>
      </c>
      <c r="K381" s="194" t="str">
        <f t="shared" si="130"/>
        <v/>
      </c>
      <c r="L381" s="195" t="str">
        <f>IF($J381="","",VLOOKUP($E381,'6.モデル年俸表の作成'!$C$6:$F$48,4,0))</f>
        <v/>
      </c>
      <c r="M381" s="196" t="str">
        <f t="shared" si="137"/>
        <v/>
      </c>
      <c r="N381" s="197" t="str">
        <f t="shared" si="138"/>
        <v/>
      </c>
      <c r="O381" s="219" t="str">
        <f t="shared" si="131"/>
        <v/>
      </c>
      <c r="P381" s="198" t="str">
        <f t="shared" si="139"/>
        <v/>
      </c>
      <c r="Q381" s="195" t="str">
        <f t="shared" si="140"/>
        <v/>
      </c>
      <c r="R381" s="187" t="str">
        <f>IF($J381="","",IF('5.手当・賞与配分の設計'!$O$4=1,ROUNDUP((J381+$L381)*$R$5,-1),ROUNDUP(J381*$R$5,-1)))</f>
        <v/>
      </c>
      <c r="S381" s="202" t="str">
        <f>IF($J381="","",IF('5.手当・賞与配分の設計'!$O$4=1,ROUNDUP(($J381+$L381)*$U$4*$S$3,-1),ROUNDUP($J381*$U$4*$S$3,-1)))</f>
        <v/>
      </c>
      <c r="T381" s="186" t="str">
        <f>IF($J381="","",IF('5.手当・賞与配分の設計'!$O$4=1,ROUNDUP(($J381+$L381)*$U$4*$T$3,-1),ROUNDUP($J381*$U$4*$T$3,-1)))</f>
        <v/>
      </c>
      <c r="U381" s="186" t="str">
        <f>IF($J381="","",IF('5.手当・賞与配分の設計'!$O$4=1,ROUNDUP(($J381+$L381)*$U$4*$U$3,-1),ROUNDUP($J381*$U$4*$U$3,-1)))</f>
        <v/>
      </c>
      <c r="V381" s="186" t="str">
        <f>IF($J381="","",IF('5.手当・賞与配分の設計'!$O$4=1,ROUNDUP(($J381+$L381)*$U$4*$V$3,-1),ROUNDUP($J381*$U$4*$V$3,-1)))</f>
        <v/>
      </c>
      <c r="W381" s="203" t="str">
        <f>IF($J381="","",IF('5.手当・賞与配分の設計'!$O$4=1,ROUNDUP(($J381+$L381)*$U$4*$W$3,-1),ROUNDUP($J381*$U$4*$W$3,-1)))</f>
        <v/>
      </c>
      <c r="X381" s="128" t="str">
        <f t="shared" si="141"/>
        <v/>
      </c>
      <c r="Y381" s="88" t="str">
        <f t="shared" si="132"/>
        <v/>
      </c>
      <c r="Z381" s="88" t="str">
        <f t="shared" si="133"/>
        <v/>
      </c>
      <c r="AA381" s="88" t="str">
        <f t="shared" si="134"/>
        <v/>
      </c>
      <c r="AB381" s="201" t="str">
        <f t="shared" si="135"/>
        <v/>
      </c>
    </row>
    <row r="382" spans="5:28" ht="18" customHeight="1">
      <c r="E382" s="193" t="str">
        <f t="shared" si="136"/>
        <v>L-1</v>
      </c>
      <c r="F382" s="124">
        <f t="shared" si="127"/>
        <v>1</v>
      </c>
      <c r="G382" s="124">
        <f t="shared" si="128"/>
        <v>1</v>
      </c>
      <c r="H382" s="124" t="str">
        <f t="shared" si="129"/>
        <v>L-1-1</v>
      </c>
      <c r="I382" s="179">
        <v>26</v>
      </c>
      <c r="J382" s="150">
        <f>IF($E382="","",INDEX('3.サラリースケール'!$R$5:$BH$38,MATCH('7.グレード別年俸表の作成'!$E382,'3.サラリースケール'!$R$5:$R$38,0),MATCH('7.グレード別年俸表の作成'!$I382,'3.サラリースケール'!$R$5:$BH$5,0)))</f>
        <v>269000</v>
      </c>
      <c r="K382" s="194" t="str">
        <f t="shared" si="130"/>
        <v/>
      </c>
      <c r="L382" s="195">
        <f>IF($J382="","",VLOOKUP($E382,'6.モデル年俸表の作成'!$C$6:$F$48,4,0))</f>
        <v>5400</v>
      </c>
      <c r="M382" s="196">
        <f t="shared" si="137"/>
        <v>0.2</v>
      </c>
      <c r="N382" s="197">
        <f t="shared" si="138"/>
        <v>53800</v>
      </c>
      <c r="O382" s="219">
        <f t="shared" si="131"/>
        <v>27</v>
      </c>
      <c r="P382" s="198">
        <f t="shared" si="139"/>
        <v>328200</v>
      </c>
      <c r="Q382" s="195">
        <f t="shared" si="140"/>
        <v>3938400</v>
      </c>
      <c r="R382" s="187">
        <f>IF($J382="","",IF('5.手当・賞与配分の設計'!$O$4=1,ROUNDUP((J382+$L382)*$R$5,-1),ROUNDUP(J382*$R$5,-1)))</f>
        <v>548800</v>
      </c>
      <c r="S382" s="202">
        <f>IF($J382="","",IF('5.手当・賞与配分の設計'!$O$4=1,ROUNDUP(($J382+$L382)*$U$4*$S$3,-1),ROUNDUP($J382*$U$4*$S$3,-1)))</f>
        <v>823200</v>
      </c>
      <c r="T382" s="186">
        <f>IF($J382="","",IF('5.手当・賞与配分の設計'!$O$4=1,ROUNDUP(($J382+$L382)*$U$4*$T$3,-1),ROUNDUP($J382*$U$4*$T$3,-1)))</f>
        <v>754600</v>
      </c>
      <c r="U382" s="186">
        <f>IF($J382="","",IF('5.手当・賞与配分の設計'!$O$4=1,ROUNDUP(($J382+$L382)*$U$4*$U$3,-1),ROUNDUP($J382*$U$4*$U$3,-1)))</f>
        <v>686000</v>
      </c>
      <c r="V382" s="186">
        <f>IF($J382="","",IF('5.手当・賞与配分の設計'!$O$4=1,ROUNDUP(($J382+$L382)*$U$4*$V$3,-1),ROUNDUP($J382*$U$4*$V$3,-1)))</f>
        <v>617400</v>
      </c>
      <c r="W382" s="203">
        <f>IF($J382="","",IF('5.手当・賞与配分の設計'!$O$4=1,ROUNDUP(($J382+$L382)*$U$4*$W$3,-1),ROUNDUP($J382*$U$4*$W$3,-1)))</f>
        <v>548800</v>
      </c>
      <c r="X382" s="128">
        <f t="shared" si="141"/>
        <v>5310400</v>
      </c>
      <c r="Y382" s="88">
        <f t="shared" si="132"/>
        <v>5241800</v>
      </c>
      <c r="Z382" s="88">
        <f t="shared" si="133"/>
        <v>5173200</v>
      </c>
      <c r="AA382" s="88">
        <f t="shared" si="134"/>
        <v>5104600</v>
      </c>
      <c r="AB382" s="201">
        <f t="shared" si="135"/>
        <v>5036000</v>
      </c>
    </row>
    <row r="383" spans="5:28" ht="18" customHeight="1">
      <c r="E383" s="193" t="str">
        <f t="shared" si="136"/>
        <v>L-1</v>
      </c>
      <c r="F383" s="124">
        <f t="shared" si="127"/>
        <v>2</v>
      </c>
      <c r="G383" s="124">
        <f t="shared" si="128"/>
        <v>2</v>
      </c>
      <c r="H383" s="124" t="str">
        <f t="shared" si="129"/>
        <v>L-1-2</v>
      </c>
      <c r="I383" s="179">
        <v>27</v>
      </c>
      <c r="J383" s="150">
        <f>IF($E383="","",INDEX('3.サラリースケール'!$R$5:$BH$38,MATCH('7.グレード別年俸表の作成'!$E383,'3.サラリースケール'!$R$5:$R$38,0),MATCH('7.グレード別年俸表の作成'!$I383,'3.サラリースケール'!$R$5:$BH$5,0)))</f>
        <v>273500</v>
      </c>
      <c r="K383" s="194">
        <f t="shared" si="130"/>
        <v>4500</v>
      </c>
      <c r="L383" s="195">
        <f>IF($J383="","",VLOOKUP($E383,'6.モデル年俸表の作成'!$C$6:$F$48,4,0))</f>
        <v>5400</v>
      </c>
      <c r="M383" s="196">
        <f t="shared" si="137"/>
        <v>0.2</v>
      </c>
      <c r="N383" s="197">
        <f t="shared" si="138"/>
        <v>54700</v>
      </c>
      <c r="O383" s="219">
        <f t="shared" si="131"/>
        <v>27</v>
      </c>
      <c r="P383" s="198">
        <f t="shared" si="139"/>
        <v>333600</v>
      </c>
      <c r="Q383" s="195">
        <f t="shared" si="140"/>
        <v>4003200</v>
      </c>
      <c r="R383" s="187">
        <f>IF($J383="","",IF('5.手当・賞与配分の設計'!$O$4=1,ROUNDUP((J383+$L383)*$R$5,-1),ROUNDUP(J383*$R$5,-1)))</f>
        <v>557800</v>
      </c>
      <c r="S383" s="202">
        <f>IF($J383="","",IF('5.手当・賞与配分の設計'!$O$4=1,ROUNDUP(($J383+$L383)*$U$4*$S$3,-1),ROUNDUP($J383*$U$4*$S$3,-1)))</f>
        <v>836700</v>
      </c>
      <c r="T383" s="186">
        <f>IF($J383="","",IF('5.手当・賞与配分の設計'!$O$4=1,ROUNDUP(($J383+$L383)*$U$4*$T$3,-1),ROUNDUP($J383*$U$4*$T$3,-1)))</f>
        <v>766980</v>
      </c>
      <c r="U383" s="186">
        <f>IF($J383="","",IF('5.手当・賞与配分の設計'!$O$4=1,ROUNDUP(($J383+$L383)*$U$4*$U$3,-1),ROUNDUP($J383*$U$4*$U$3,-1)))</f>
        <v>697250</v>
      </c>
      <c r="V383" s="186">
        <f>IF($J383="","",IF('5.手当・賞与配分の設計'!$O$4=1,ROUNDUP(($J383+$L383)*$U$4*$V$3,-1),ROUNDUP($J383*$U$4*$V$3,-1)))</f>
        <v>627530</v>
      </c>
      <c r="W383" s="203">
        <f>IF($J383="","",IF('5.手当・賞与配分の設計'!$O$4=1,ROUNDUP(($J383+$L383)*$U$4*$W$3,-1),ROUNDUP($J383*$U$4*$W$3,-1)))</f>
        <v>557800</v>
      </c>
      <c r="X383" s="128">
        <f t="shared" si="141"/>
        <v>5397700</v>
      </c>
      <c r="Y383" s="88">
        <f t="shared" si="132"/>
        <v>5327980</v>
      </c>
      <c r="Z383" s="88">
        <f t="shared" si="133"/>
        <v>5258250</v>
      </c>
      <c r="AA383" s="88">
        <f t="shared" si="134"/>
        <v>5188530</v>
      </c>
      <c r="AB383" s="201">
        <f t="shared" si="135"/>
        <v>5118800</v>
      </c>
    </row>
    <row r="384" spans="5:28" ht="18" customHeight="1">
      <c r="E384" s="193" t="str">
        <f t="shared" si="136"/>
        <v>L-1</v>
      </c>
      <c r="F384" s="124">
        <f t="shared" si="127"/>
        <v>3</v>
      </c>
      <c r="G384" s="124">
        <f t="shared" si="128"/>
        <v>3</v>
      </c>
      <c r="H384" s="124" t="str">
        <f t="shared" si="129"/>
        <v>L-1-3</v>
      </c>
      <c r="I384" s="179">
        <v>28</v>
      </c>
      <c r="J384" s="150">
        <f>IF($E384="","",INDEX('3.サラリースケール'!$R$5:$BH$38,MATCH('7.グレード別年俸表の作成'!$E384,'3.サラリースケール'!$R$5:$R$38,0),MATCH('7.グレード別年俸表の作成'!$I384,'3.サラリースケール'!$R$5:$BH$5,0)))</f>
        <v>278000</v>
      </c>
      <c r="K384" s="194">
        <f t="shared" si="130"/>
        <v>4500</v>
      </c>
      <c r="L384" s="195">
        <f>IF($J384="","",VLOOKUP($E384,'6.モデル年俸表の作成'!$C$6:$F$48,4,0))</f>
        <v>5400</v>
      </c>
      <c r="M384" s="196">
        <f t="shared" si="137"/>
        <v>0.2</v>
      </c>
      <c r="N384" s="197">
        <f t="shared" si="138"/>
        <v>55600</v>
      </c>
      <c r="O384" s="219">
        <f t="shared" si="131"/>
        <v>27</v>
      </c>
      <c r="P384" s="198">
        <f t="shared" si="139"/>
        <v>339000</v>
      </c>
      <c r="Q384" s="195">
        <f t="shared" si="140"/>
        <v>4068000</v>
      </c>
      <c r="R384" s="187">
        <f>IF($J384="","",IF('5.手当・賞与配分の設計'!$O$4=1,ROUNDUP((J384+$L384)*$R$5,-1),ROUNDUP(J384*$R$5,-1)))</f>
        <v>566800</v>
      </c>
      <c r="S384" s="202">
        <f>IF($J384="","",IF('5.手当・賞与配分の設計'!$O$4=1,ROUNDUP(($J384+$L384)*$U$4*$S$3,-1),ROUNDUP($J384*$U$4*$S$3,-1)))</f>
        <v>850200</v>
      </c>
      <c r="T384" s="186">
        <f>IF($J384="","",IF('5.手当・賞与配分の設計'!$O$4=1,ROUNDUP(($J384+$L384)*$U$4*$T$3,-1),ROUNDUP($J384*$U$4*$T$3,-1)))</f>
        <v>779350</v>
      </c>
      <c r="U384" s="186">
        <f>IF($J384="","",IF('5.手当・賞与配分の設計'!$O$4=1,ROUNDUP(($J384+$L384)*$U$4*$U$3,-1),ROUNDUP($J384*$U$4*$U$3,-1)))</f>
        <v>708500</v>
      </c>
      <c r="V384" s="186">
        <f>IF($J384="","",IF('5.手当・賞与配分の設計'!$O$4=1,ROUNDUP(($J384+$L384)*$U$4*$V$3,-1),ROUNDUP($J384*$U$4*$V$3,-1)))</f>
        <v>637650</v>
      </c>
      <c r="W384" s="203">
        <f>IF($J384="","",IF('5.手当・賞与配分の設計'!$O$4=1,ROUNDUP(($J384+$L384)*$U$4*$W$3,-1),ROUNDUP($J384*$U$4*$W$3,-1)))</f>
        <v>566800</v>
      </c>
      <c r="X384" s="128">
        <f t="shared" si="141"/>
        <v>5485000</v>
      </c>
      <c r="Y384" s="88">
        <f t="shared" si="132"/>
        <v>5414150</v>
      </c>
      <c r="Z384" s="88">
        <f t="shared" si="133"/>
        <v>5343300</v>
      </c>
      <c r="AA384" s="88">
        <f t="shared" si="134"/>
        <v>5272450</v>
      </c>
      <c r="AB384" s="201">
        <f t="shared" si="135"/>
        <v>5201600</v>
      </c>
    </row>
    <row r="385" spans="5:28" ht="18" customHeight="1">
      <c r="E385" s="193" t="str">
        <f t="shared" si="136"/>
        <v>L-1</v>
      </c>
      <c r="F385" s="124">
        <f t="shared" si="127"/>
        <v>4</v>
      </c>
      <c r="G385" s="124">
        <f t="shared" si="128"/>
        <v>4</v>
      </c>
      <c r="H385" s="124" t="str">
        <f t="shared" si="129"/>
        <v>L-1-4</v>
      </c>
      <c r="I385" s="179">
        <v>29</v>
      </c>
      <c r="J385" s="150">
        <f>IF($E385="","",INDEX('3.サラリースケール'!$R$5:$BH$38,MATCH('7.グレード別年俸表の作成'!$E385,'3.サラリースケール'!$R$5:$R$38,0),MATCH('7.グレード別年俸表の作成'!$I385,'3.サラリースケール'!$R$5:$BH$5,0)))</f>
        <v>282500</v>
      </c>
      <c r="K385" s="194">
        <f t="shared" si="130"/>
        <v>4500</v>
      </c>
      <c r="L385" s="195">
        <f>IF($J385="","",VLOOKUP($E385,'6.モデル年俸表の作成'!$C$6:$F$48,4,0))</f>
        <v>5400</v>
      </c>
      <c r="M385" s="196">
        <f t="shared" si="137"/>
        <v>0.2</v>
      </c>
      <c r="N385" s="197">
        <f t="shared" si="138"/>
        <v>56500</v>
      </c>
      <c r="O385" s="219">
        <f t="shared" si="131"/>
        <v>27</v>
      </c>
      <c r="P385" s="198">
        <f t="shared" si="139"/>
        <v>344400</v>
      </c>
      <c r="Q385" s="195">
        <f t="shared" si="140"/>
        <v>4132800</v>
      </c>
      <c r="R385" s="187">
        <f>IF($J385="","",IF('5.手当・賞与配分の設計'!$O$4=1,ROUNDUP((J385+$L385)*$R$5,-1),ROUNDUP(J385*$R$5,-1)))</f>
        <v>575800</v>
      </c>
      <c r="S385" s="202">
        <f>IF($J385="","",IF('5.手当・賞与配分の設計'!$O$4=1,ROUNDUP(($J385+$L385)*$U$4*$S$3,-1),ROUNDUP($J385*$U$4*$S$3,-1)))</f>
        <v>863700</v>
      </c>
      <c r="T385" s="186">
        <f>IF($J385="","",IF('5.手当・賞与配分の設計'!$O$4=1,ROUNDUP(($J385+$L385)*$U$4*$T$3,-1),ROUNDUP($J385*$U$4*$T$3,-1)))</f>
        <v>791730</v>
      </c>
      <c r="U385" s="186">
        <f>IF($J385="","",IF('5.手当・賞与配分の設計'!$O$4=1,ROUNDUP(($J385+$L385)*$U$4*$U$3,-1),ROUNDUP($J385*$U$4*$U$3,-1)))</f>
        <v>719750</v>
      </c>
      <c r="V385" s="186">
        <f>IF($J385="","",IF('5.手当・賞与配分の設計'!$O$4=1,ROUNDUP(($J385+$L385)*$U$4*$V$3,-1),ROUNDUP($J385*$U$4*$V$3,-1)))</f>
        <v>647780</v>
      </c>
      <c r="W385" s="203">
        <f>IF($J385="","",IF('5.手当・賞与配分の設計'!$O$4=1,ROUNDUP(($J385+$L385)*$U$4*$W$3,-1),ROUNDUP($J385*$U$4*$W$3,-1)))</f>
        <v>575800</v>
      </c>
      <c r="X385" s="128">
        <f t="shared" si="141"/>
        <v>5572300</v>
      </c>
      <c r="Y385" s="88">
        <f t="shared" si="132"/>
        <v>5500330</v>
      </c>
      <c r="Z385" s="88">
        <f t="shared" si="133"/>
        <v>5428350</v>
      </c>
      <c r="AA385" s="88">
        <f t="shared" si="134"/>
        <v>5356380</v>
      </c>
      <c r="AB385" s="201">
        <f t="shared" si="135"/>
        <v>5284400</v>
      </c>
    </row>
    <row r="386" spans="5:28" ht="18" customHeight="1">
      <c r="E386" s="193" t="str">
        <f t="shared" si="136"/>
        <v>L-1</v>
      </c>
      <c r="F386" s="124">
        <f t="shared" si="127"/>
        <v>5</v>
      </c>
      <c r="G386" s="124">
        <f t="shared" si="128"/>
        <v>5</v>
      </c>
      <c r="H386" s="124" t="str">
        <f t="shared" si="129"/>
        <v>L-1-5</v>
      </c>
      <c r="I386" s="179">
        <v>30</v>
      </c>
      <c r="J386" s="150">
        <f>IF($E386="","",INDEX('3.サラリースケール'!$R$5:$BH$38,MATCH('7.グレード別年俸表の作成'!$E386,'3.サラリースケール'!$R$5:$R$38,0),MATCH('7.グレード別年俸表の作成'!$I386,'3.サラリースケール'!$R$5:$BH$5,0)))</f>
        <v>287000</v>
      </c>
      <c r="K386" s="194">
        <f t="shared" si="130"/>
        <v>4500</v>
      </c>
      <c r="L386" s="195">
        <f>IF($J386="","",VLOOKUP($E386,'6.モデル年俸表の作成'!$C$6:$F$48,4,0))</f>
        <v>5400</v>
      </c>
      <c r="M386" s="196">
        <f t="shared" si="137"/>
        <v>0.2</v>
      </c>
      <c r="N386" s="197">
        <f t="shared" si="138"/>
        <v>57400</v>
      </c>
      <c r="O386" s="219">
        <f t="shared" si="131"/>
        <v>27</v>
      </c>
      <c r="P386" s="198">
        <f t="shared" si="139"/>
        <v>349800</v>
      </c>
      <c r="Q386" s="195">
        <f t="shared" si="140"/>
        <v>4197600</v>
      </c>
      <c r="R386" s="187">
        <f>IF($J386="","",IF('5.手当・賞与配分の設計'!$O$4=1,ROUNDUP((J386+$L386)*$R$5,-1),ROUNDUP(J386*$R$5,-1)))</f>
        <v>584800</v>
      </c>
      <c r="S386" s="202">
        <f>IF($J386="","",IF('5.手当・賞与配分の設計'!$O$4=1,ROUNDUP(($J386+$L386)*$U$4*$S$3,-1),ROUNDUP($J386*$U$4*$S$3,-1)))</f>
        <v>877200</v>
      </c>
      <c r="T386" s="186">
        <f>IF($J386="","",IF('5.手当・賞与配分の設計'!$O$4=1,ROUNDUP(($J386+$L386)*$U$4*$T$3,-1),ROUNDUP($J386*$U$4*$T$3,-1)))</f>
        <v>804100</v>
      </c>
      <c r="U386" s="186">
        <f>IF($J386="","",IF('5.手当・賞与配分の設計'!$O$4=1,ROUNDUP(($J386+$L386)*$U$4*$U$3,-1),ROUNDUP($J386*$U$4*$U$3,-1)))</f>
        <v>731000</v>
      </c>
      <c r="V386" s="186">
        <f>IF($J386="","",IF('5.手当・賞与配分の設計'!$O$4=1,ROUNDUP(($J386+$L386)*$U$4*$V$3,-1),ROUNDUP($J386*$U$4*$V$3,-1)))</f>
        <v>657900</v>
      </c>
      <c r="W386" s="203">
        <f>IF($J386="","",IF('5.手当・賞与配分の設計'!$O$4=1,ROUNDUP(($J386+$L386)*$U$4*$W$3,-1),ROUNDUP($J386*$U$4*$W$3,-1)))</f>
        <v>584800</v>
      </c>
      <c r="X386" s="128">
        <f t="shared" si="141"/>
        <v>5659600</v>
      </c>
      <c r="Y386" s="88">
        <f t="shared" si="132"/>
        <v>5586500</v>
      </c>
      <c r="Z386" s="88">
        <f t="shared" si="133"/>
        <v>5513400</v>
      </c>
      <c r="AA386" s="88">
        <f t="shared" si="134"/>
        <v>5440300</v>
      </c>
      <c r="AB386" s="201">
        <f t="shared" si="135"/>
        <v>5367200</v>
      </c>
    </row>
    <row r="387" spans="5:28" ht="18" customHeight="1">
      <c r="E387" s="193" t="str">
        <f t="shared" si="136"/>
        <v>L-1</v>
      </c>
      <c r="F387" s="124">
        <f t="shared" si="127"/>
        <v>6</v>
      </c>
      <c r="G387" s="124">
        <f t="shared" si="128"/>
        <v>6</v>
      </c>
      <c r="H387" s="124" t="str">
        <f t="shared" si="129"/>
        <v>L-1-6</v>
      </c>
      <c r="I387" s="179">
        <v>31</v>
      </c>
      <c r="J387" s="150">
        <f>IF($E387="","",INDEX('3.サラリースケール'!$R$5:$BH$38,MATCH('7.グレード別年俸表の作成'!$E387,'3.サラリースケール'!$R$5:$R$38,0),MATCH('7.グレード別年俸表の作成'!$I387,'3.サラリースケール'!$R$5:$BH$5,0)))</f>
        <v>291500</v>
      </c>
      <c r="K387" s="194">
        <f t="shared" si="130"/>
        <v>4500</v>
      </c>
      <c r="L387" s="195">
        <f>IF($J387="","",VLOOKUP($E387,'6.モデル年俸表の作成'!$C$6:$F$48,4,0))</f>
        <v>5400</v>
      </c>
      <c r="M387" s="196">
        <f t="shared" si="137"/>
        <v>0.2</v>
      </c>
      <c r="N387" s="197">
        <f t="shared" si="138"/>
        <v>58300</v>
      </c>
      <c r="O387" s="219">
        <f t="shared" si="131"/>
        <v>27</v>
      </c>
      <c r="P387" s="198">
        <f t="shared" si="139"/>
        <v>355200</v>
      </c>
      <c r="Q387" s="195">
        <f t="shared" si="140"/>
        <v>4262400</v>
      </c>
      <c r="R387" s="187">
        <f>IF($J387="","",IF('5.手当・賞与配分の設計'!$O$4=1,ROUNDUP((J387+$L387)*$R$5,-1),ROUNDUP(J387*$R$5,-1)))</f>
        <v>593800</v>
      </c>
      <c r="S387" s="202">
        <f>IF($J387="","",IF('5.手当・賞与配分の設計'!$O$4=1,ROUNDUP(($J387+$L387)*$U$4*$S$3,-1),ROUNDUP($J387*$U$4*$S$3,-1)))</f>
        <v>890700</v>
      </c>
      <c r="T387" s="186">
        <f>IF($J387="","",IF('5.手当・賞与配分の設計'!$O$4=1,ROUNDUP(($J387+$L387)*$U$4*$T$3,-1),ROUNDUP($J387*$U$4*$T$3,-1)))</f>
        <v>816480</v>
      </c>
      <c r="U387" s="186">
        <f>IF($J387="","",IF('5.手当・賞与配分の設計'!$O$4=1,ROUNDUP(($J387+$L387)*$U$4*$U$3,-1),ROUNDUP($J387*$U$4*$U$3,-1)))</f>
        <v>742250</v>
      </c>
      <c r="V387" s="186">
        <f>IF($J387="","",IF('5.手当・賞与配分の設計'!$O$4=1,ROUNDUP(($J387+$L387)*$U$4*$V$3,-1),ROUNDUP($J387*$U$4*$V$3,-1)))</f>
        <v>668030</v>
      </c>
      <c r="W387" s="203">
        <f>IF($J387="","",IF('5.手当・賞与配分の設計'!$O$4=1,ROUNDUP(($J387+$L387)*$U$4*$W$3,-1),ROUNDUP($J387*$U$4*$W$3,-1)))</f>
        <v>593800</v>
      </c>
      <c r="X387" s="128">
        <f t="shared" si="141"/>
        <v>5746900</v>
      </c>
      <c r="Y387" s="88">
        <f t="shared" si="132"/>
        <v>5672680</v>
      </c>
      <c r="Z387" s="88">
        <f t="shared" si="133"/>
        <v>5598450</v>
      </c>
      <c r="AA387" s="88">
        <f t="shared" si="134"/>
        <v>5524230</v>
      </c>
      <c r="AB387" s="201">
        <f t="shared" si="135"/>
        <v>5450000</v>
      </c>
    </row>
    <row r="388" spans="5:28" ht="18" customHeight="1">
      <c r="E388" s="193" t="str">
        <f t="shared" si="136"/>
        <v>L-1</v>
      </c>
      <c r="F388" s="124">
        <f t="shared" si="127"/>
        <v>7</v>
      </c>
      <c r="G388" s="124">
        <f t="shared" si="128"/>
        <v>7</v>
      </c>
      <c r="H388" s="124" t="str">
        <f t="shared" si="129"/>
        <v>L-1-7</v>
      </c>
      <c r="I388" s="179">
        <v>32</v>
      </c>
      <c r="J388" s="150">
        <f>IF($E388="","",INDEX('3.サラリースケール'!$R$5:$BH$38,MATCH('7.グレード別年俸表の作成'!$E388,'3.サラリースケール'!$R$5:$R$38,0),MATCH('7.グレード別年俸表の作成'!$I388,'3.サラリースケール'!$R$5:$BH$5,0)))</f>
        <v>296000</v>
      </c>
      <c r="K388" s="194">
        <f t="shared" si="130"/>
        <v>4500</v>
      </c>
      <c r="L388" s="195">
        <f>IF($J388="","",VLOOKUP($E388,'6.モデル年俸表の作成'!$C$6:$F$48,4,0))</f>
        <v>5400</v>
      </c>
      <c r="M388" s="196">
        <f t="shared" si="137"/>
        <v>0.2</v>
      </c>
      <c r="N388" s="197">
        <f t="shared" si="138"/>
        <v>59200</v>
      </c>
      <c r="O388" s="219">
        <f t="shared" si="131"/>
        <v>27</v>
      </c>
      <c r="P388" s="198">
        <f t="shared" si="139"/>
        <v>360600</v>
      </c>
      <c r="Q388" s="195">
        <f t="shared" si="140"/>
        <v>4327200</v>
      </c>
      <c r="R388" s="187">
        <f>IF($J388="","",IF('5.手当・賞与配分の設計'!$O$4=1,ROUNDUP((J388+$L388)*$R$5,-1),ROUNDUP(J388*$R$5,-1)))</f>
        <v>602800</v>
      </c>
      <c r="S388" s="202">
        <f>IF($J388="","",IF('5.手当・賞与配分の設計'!$O$4=1,ROUNDUP(($J388+$L388)*$U$4*$S$3,-1),ROUNDUP($J388*$U$4*$S$3,-1)))</f>
        <v>904200</v>
      </c>
      <c r="T388" s="186">
        <f>IF($J388="","",IF('5.手当・賞与配分の設計'!$O$4=1,ROUNDUP(($J388+$L388)*$U$4*$T$3,-1),ROUNDUP($J388*$U$4*$T$3,-1)))</f>
        <v>828850</v>
      </c>
      <c r="U388" s="186">
        <f>IF($J388="","",IF('5.手当・賞与配分の設計'!$O$4=1,ROUNDUP(($J388+$L388)*$U$4*$U$3,-1),ROUNDUP($J388*$U$4*$U$3,-1)))</f>
        <v>753500</v>
      </c>
      <c r="V388" s="186">
        <f>IF($J388="","",IF('5.手当・賞与配分の設計'!$O$4=1,ROUNDUP(($J388+$L388)*$U$4*$V$3,-1),ROUNDUP($J388*$U$4*$V$3,-1)))</f>
        <v>678150</v>
      </c>
      <c r="W388" s="203">
        <f>IF($J388="","",IF('5.手当・賞与配分の設計'!$O$4=1,ROUNDUP(($J388+$L388)*$U$4*$W$3,-1),ROUNDUP($J388*$U$4*$W$3,-1)))</f>
        <v>602800</v>
      </c>
      <c r="X388" s="128">
        <f t="shared" si="141"/>
        <v>5834200</v>
      </c>
      <c r="Y388" s="88">
        <f t="shared" si="132"/>
        <v>5758850</v>
      </c>
      <c r="Z388" s="88">
        <f t="shared" si="133"/>
        <v>5683500</v>
      </c>
      <c r="AA388" s="88">
        <f t="shared" si="134"/>
        <v>5608150</v>
      </c>
      <c r="AB388" s="201">
        <f t="shared" si="135"/>
        <v>5532800</v>
      </c>
    </row>
    <row r="389" spans="5:28" ht="18" customHeight="1">
      <c r="E389" s="193" t="str">
        <f t="shared" si="136"/>
        <v>L-1</v>
      </c>
      <c r="F389" s="124">
        <f t="shared" si="127"/>
        <v>8</v>
      </c>
      <c r="G389" s="124">
        <f t="shared" si="128"/>
        <v>8</v>
      </c>
      <c r="H389" s="124" t="str">
        <f t="shared" si="129"/>
        <v>L-1-8</v>
      </c>
      <c r="I389" s="179">
        <v>33</v>
      </c>
      <c r="J389" s="150">
        <f>IF($E389="","",INDEX('3.サラリースケール'!$R$5:$BH$38,MATCH('7.グレード別年俸表の作成'!$E389,'3.サラリースケール'!$R$5:$R$38,0),MATCH('7.グレード別年俸表の作成'!$I389,'3.サラリースケール'!$R$5:$BH$5,0)))</f>
        <v>300500</v>
      </c>
      <c r="K389" s="194">
        <f t="shared" si="130"/>
        <v>4500</v>
      </c>
      <c r="L389" s="195">
        <f>IF($J389="","",VLOOKUP($E389,'6.モデル年俸表の作成'!$C$6:$F$48,4,0))</f>
        <v>5400</v>
      </c>
      <c r="M389" s="196">
        <f t="shared" si="137"/>
        <v>0.2</v>
      </c>
      <c r="N389" s="197">
        <f t="shared" si="138"/>
        <v>60100</v>
      </c>
      <c r="O389" s="219">
        <f t="shared" si="131"/>
        <v>27</v>
      </c>
      <c r="P389" s="198">
        <f t="shared" si="139"/>
        <v>366000</v>
      </c>
      <c r="Q389" s="195">
        <f t="shared" si="140"/>
        <v>4392000</v>
      </c>
      <c r="R389" s="187">
        <f>IF($J389="","",IF('5.手当・賞与配分の設計'!$O$4=1,ROUNDUP((J389+$L389)*$R$5,-1),ROUNDUP(J389*$R$5,-1)))</f>
        <v>611800</v>
      </c>
      <c r="S389" s="202">
        <f>IF($J389="","",IF('5.手当・賞与配分の設計'!$O$4=1,ROUNDUP(($J389+$L389)*$U$4*$S$3,-1),ROUNDUP($J389*$U$4*$S$3,-1)))</f>
        <v>917700</v>
      </c>
      <c r="T389" s="186">
        <f>IF($J389="","",IF('5.手当・賞与配分の設計'!$O$4=1,ROUNDUP(($J389+$L389)*$U$4*$T$3,-1),ROUNDUP($J389*$U$4*$T$3,-1)))</f>
        <v>841230</v>
      </c>
      <c r="U389" s="186">
        <f>IF($J389="","",IF('5.手当・賞与配分の設計'!$O$4=1,ROUNDUP(($J389+$L389)*$U$4*$U$3,-1),ROUNDUP($J389*$U$4*$U$3,-1)))</f>
        <v>764750</v>
      </c>
      <c r="V389" s="186">
        <f>IF($J389="","",IF('5.手当・賞与配分の設計'!$O$4=1,ROUNDUP(($J389+$L389)*$U$4*$V$3,-1),ROUNDUP($J389*$U$4*$V$3,-1)))</f>
        <v>688280</v>
      </c>
      <c r="W389" s="203">
        <f>IF($J389="","",IF('5.手当・賞与配分の設計'!$O$4=1,ROUNDUP(($J389+$L389)*$U$4*$W$3,-1),ROUNDUP($J389*$U$4*$W$3,-1)))</f>
        <v>611800</v>
      </c>
      <c r="X389" s="128">
        <f t="shared" si="141"/>
        <v>5921500</v>
      </c>
      <c r="Y389" s="88">
        <f t="shared" si="132"/>
        <v>5845030</v>
      </c>
      <c r="Z389" s="88">
        <f t="shared" si="133"/>
        <v>5768550</v>
      </c>
      <c r="AA389" s="88">
        <f t="shared" si="134"/>
        <v>5692080</v>
      </c>
      <c r="AB389" s="201">
        <f t="shared" si="135"/>
        <v>5615600</v>
      </c>
    </row>
    <row r="390" spans="5:28" ht="18" customHeight="1">
      <c r="E390" s="193" t="str">
        <f t="shared" si="136"/>
        <v>L-1</v>
      </c>
      <c r="F390" s="124">
        <f t="shared" si="127"/>
        <v>9</v>
      </c>
      <c r="G390" s="124">
        <f t="shared" si="128"/>
        <v>9</v>
      </c>
      <c r="H390" s="124" t="str">
        <f t="shared" si="129"/>
        <v>L-1-9</v>
      </c>
      <c r="I390" s="179">
        <v>34</v>
      </c>
      <c r="J390" s="150">
        <f>IF($E390="","",INDEX('3.サラリースケール'!$R$5:$BH$38,MATCH('7.グレード別年俸表の作成'!$E390,'3.サラリースケール'!$R$5:$R$38,0),MATCH('7.グレード別年俸表の作成'!$I390,'3.サラリースケール'!$R$5:$BH$5,0)))</f>
        <v>305000</v>
      </c>
      <c r="K390" s="194">
        <f t="shared" si="130"/>
        <v>4500</v>
      </c>
      <c r="L390" s="195">
        <f>IF($J390="","",VLOOKUP($E390,'6.モデル年俸表の作成'!$C$6:$F$48,4,0))</f>
        <v>5400</v>
      </c>
      <c r="M390" s="196">
        <f t="shared" si="137"/>
        <v>0.2</v>
      </c>
      <c r="N390" s="197">
        <f t="shared" si="138"/>
        <v>61000</v>
      </c>
      <c r="O390" s="219">
        <f t="shared" si="131"/>
        <v>27</v>
      </c>
      <c r="P390" s="198">
        <f t="shared" si="139"/>
        <v>371400</v>
      </c>
      <c r="Q390" s="195">
        <f t="shared" si="140"/>
        <v>4456800</v>
      </c>
      <c r="R390" s="187">
        <f>IF($J390="","",IF('5.手当・賞与配分の設計'!$O$4=1,ROUNDUP((J390+$L390)*$R$5,-1),ROUNDUP(J390*$R$5,-1)))</f>
        <v>620800</v>
      </c>
      <c r="S390" s="202">
        <f>IF($J390="","",IF('5.手当・賞与配分の設計'!$O$4=1,ROUNDUP(($J390+$L390)*$U$4*$S$3,-1),ROUNDUP($J390*$U$4*$S$3,-1)))</f>
        <v>931200</v>
      </c>
      <c r="T390" s="186">
        <f>IF($J390="","",IF('5.手当・賞与配分の設計'!$O$4=1,ROUNDUP(($J390+$L390)*$U$4*$T$3,-1),ROUNDUP($J390*$U$4*$T$3,-1)))</f>
        <v>853600</v>
      </c>
      <c r="U390" s="186">
        <f>IF($J390="","",IF('5.手当・賞与配分の設計'!$O$4=1,ROUNDUP(($J390+$L390)*$U$4*$U$3,-1),ROUNDUP($J390*$U$4*$U$3,-1)))</f>
        <v>776000</v>
      </c>
      <c r="V390" s="186">
        <f>IF($J390="","",IF('5.手当・賞与配分の設計'!$O$4=1,ROUNDUP(($J390+$L390)*$U$4*$V$3,-1),ROUNDUP($J390*$U$4*$V$3,-1)))</f>
        <v>698400</v>
      </c>
      <c r="W390" s="203">
        <f>IF($J390="","",IF('5.手当・賞与配分の設計'!$O$4=1,ROUNDUP(($J390+$L390)*$U$4*$W$3,-1),ROUNDUP($J390*$U$4*$W$3,-1)))</f>
        <v>620800</v>
      </c>
      <c r="X390" s="128">
        <f t="shared" si="141"/>
        <v>6008800</v>
      </c>
      <c r="Y390" s="88">
        <f t="shared" si="132"/>
        <v>5931200</v>
      </c>
      <c r="Z390" s="88">
        <f t="shared" si="133"/>
        <v>5853600</v>
      </c>
      <c r="AA390" s="88">
        <f t="shared" si="134"/>
        <v>5776000</v>
      </c>
      <c r="AB390" s="201">
        <f t="shared" si="135"/>
        <v>5698400</v>
      </c>
    </row>
    <row r="391" spans="5:28" ht="18" customHeight="1">
      <c r="E391" s="193" t="str">
        <f t="shared" si="136"/>
        <v>L-1</v>
      </c>
      <c r="F391" s="124">
        <f t="shared" si="127"/>
        <v>10</v>
      </c>
      <c r="G391" s="124">
        <f t="shared" si="128"/>
        <v>10</v>
      </c>
      <c r="H391" s="124" t="str">
        <f t="shared" si="129"/>
        <v>L-1-10</v>
      </c>
      <c r="I391" s="179">
        <v>35</v>
      </c>
      <c r="J391" s="150">
        <f>IF($E391="","",INDEX('3.サラリースケール'!$R$5:$BH$38,MATCH('7.グレード別年俸表の作成'!$E391,'3.サラリースケール'!$R$5:$R$38,0),MATCH('7.グレード別年俸表の作成'!$I391,'3.サラリースケール'!$R$5:$BH$5,0)))</f>
        <v>309500</v>
      </c>
      <c r="K391" s="194">
        <f t="shared" si="130"/>
        <v>4500</v>
      </c>
      <c r="L391" s="195">
        <f>IF($J391="","",VLOOKUP($E391,'6.モデル年俸表の作成'!$C$6:$F$48,4,0))</f>
        <v>5400</v>
      </c>
      <c r="M391" s="196">
        <f t="shared" si="137"/>
        <v>0.2</v>
      </c>
      <c r="N391" s="197">
        <f t="shared" si="138"/>
        <v>61900</v>
      </c>
      <c r="O391" s="219">
        <f t="shared" si="131"/>
        <v>27</v>
      </c>
      <c r="P391" s="198">
        <f t="shared" si="139"/>
        <v>376800</v>
      </c>
      <c r="Q391" s="195">
        <f t="shared" si="140"/>
        <v>4521600</v>
      </c>
      <c r="R391" s="187">
        <f>IF($J391="","",IF('5.手当・賞与配分の設計'!$O$4=1,ROUNDUP((J391+$L391)*$R$5,-1),ROUNDUP(J391*$R$5,-1)))</f>
        <v>629800</v>
      </c>
      <c r="S391" s="202">
        <f>IF($J391="","",IF('5.手当・賞与配分の設計'!$O$4=1,ROUNDUP(($J391+$L391)*$U$4*$S$3,-1),ROUNDUP($J391*$U$4*$S$3,-1)))</f>
        <v>944700</v>
      </c>
      <c r="T391" s="186">
        <f>IF($J391="","",IF('5.手当・賞与配分の設計'!$O$4=1,ROUNDUP(($J391+$L391)*$U$4*$T$3,-1),ROUNDUP($J391*$U$4*$T$3,-1)))</f>
        <v>865980</v>
      </c>
      <c r="U391" s="186">
        <f>IF($J391="","",IF('5.手当・賞与配分の設計'!$O$4=1,ROUNDUP(($J391+$L391)*$U$4*$U$3,-1),ROUNDUP($J391*$U$4*$U$3,-1)))</f>
        <v>787250</v>
      </c>
      <c r="V391" s="186">
        <f>IF($J391="","",IF('5.手当・賞与配分の設計'!$O$4=1,ROUNDUP(($J391+$L391)*$U$4*$V$3,-1),ROUNDUP($J391*$U$4*$V$3,-1)))</f>
        <v>708530</v>
      </c>
      <c r="W391" s="203">
        <f>IF($J391="","",IF('5.手当・賞与配分の設計'!$O$4=1,ROUNDUP(($J391+$L391)*$U$4*$W$3,-1),ROUNDUP($J391*$U$4*$W$3,-1)))</f>
        <v>629800</v>
      </c>
      <c r="X391" s="128">
        <f t="shared" si="141"/>
        <v>6096100</v>
      </c>
      <c r="Y391" s="88">
        <f t="shared" si="132"/>
        <v>6017380</v>
      </c>
      <c r="Z391" s="88">
        <f t="shared" si="133"/>
        <v>5938650</v>
      </c>
      <c r="AA391" s="88">
        <f t="shared" si="134"/>
        <v>5859930</v>
      </c>
      <c r="AB391" s="201">
        <f t="shared" si="135"/>
        <v>5781200</v>
      </c>
    </row>
    <row r="392" spans="5:28" ht="18" customHeight="1">
      <c r="E392" s="193" t="str">
        <f t="shared" si="136"/>
        <v>L-1</v>
      </c>
      <c r="F392" s="124">
        <f t="shared" si="127"/>
        <v>11</v>
      </c>
      <c r="G392" s="124">
        <f t="shared" si="128"/>
        <v>11</v>
      </c>
      <c r="H392" s="124" t="str">
        <f t="shared" si="129"/>
        <v>L-1-11</v>
      </c>
      <c r="I392" s="179">
        <v>36</v>
      </c>
      <c r="J392" s="150">
        <f>IF($E392="","",INDEX('3.サラリースケール'!$R$5:$BH$38,MATCH('7.グレード別年俸表の作成'!$E392,'3.サラリースケール'!$R$5:$R$38,0),MATCH('7.グレード別年俸表の作成'!$I392,'3.サラリースケール'!$R$5:$BH$5,0)))</f>
        <v>314000</v>
      </c>
      <c r="K392" s="194">
        <f t="shared" si="130"/>
        <v>4500</v>
      </c>
      <c r="L392" s="195">
        <f>IF($J392="","",VLOOKUP($E392,'6.モデル年俸表の作成'!$C$6:$F$48,4,0))</f>
        <v>5400</v>
      </c>
      <c r="M392" s="196">
        <f t="shared" si="137"/>
        <v>0.2</v>
      </c>
      <c r="N392" s="197">
        <f t="shared" si="138"/>
        <v>62800</v>
      </c>
      <c r="O392" s="219">
        <f t="shared" si="131"/>
        <v>27</v>
      </c>
      <c r="P392" s="198">
        <f t="shared" si="139"/>
        <v>382200</v>
      </c>
      <c r="Q392" s="195">
        <f t="shared" si="140"/>
        <v>4586400</v>
      </c>
      <c r="R392" s="187">
        <f>IF($J392="","",IF('5.手当・賞与配分の設計'!$O$4=1,ROUNDUP((J392+$L392)*$R$5,-1),ROUNDUP(J392*$R$5,-1)))</f>
        <v>638800</v>
      </c>
      <c r="S392" s="202">
        <f>IF($J392="","",IF('5.手当・賞与配分の設計'!$O$4=1,ROUNDUP(($J392+$L392)*$U$4*$S$3,-1),ROUNDUP($J392*$U$4*$S$3,-1)))</f>
        <v>958200</v>
      </c>
      <c r="T392" s="186">
        <f>IF($J392="","",IF('5.手当・賞与配分の設計'!$O$4=1,ROUNDUP(($J392+$L392)*$U$4*$T$3,-1),ROUNDUP($J392*$U$4*$T$3,-1)))</f>
        <v>878350</v>
      </c>
      <c r="U392" s="186">
        <f>IF($J392="","",IF('5.手当・賞与配分の設計'!$O$4=1,ROUNDUP(($J392+$L392)*$U$4*$U$3,-1),ROUNDUP($J392*$U$4*$U$3,-1)))</f>
        <v>798500</v>
      </c>
      <c r="V392" s="186">
        <f>IF($J392="","",IF('5.手当・賞与配分の設計'!$O$4=1,ROUNDUP(($J392+$L392)*$U$4*$V$3,-1),ROUNDUP($J392*$U$4*$V$3,-1)))</f>
        <v>718650</v>
      </c>
      <c r="W392" s="203">
        <f>IF($J392="","",IF('5.手当・賞与配分の設計'!$O$4=1,ROUNDUP(($J392+$L392)*$U$4*$W$3,-1),ROUNDUP($J392*$U$4*$W$3,-1)))</f>
        <v>638800</v>
      </c>
      <c r="X392" s="128">
        <f t="shared" si="141"/>
        <v>6183400</v>
      </c>
      <c r="Y392" s="88">
        <f t="shared" si="132"/>
        <v>6103550</v>
      </c>
      <c r="Z392" s="88">
        <f t="shared" si="133"/>
        <v>6023700</v>
      </c>
      <c r="AA392" s="88">
        <f t="shared" si="134"/>
        <v>5943850</v>
      </c>
      <c r="AB392" s="201">
        <f t="shared" si="135"/>
        <v>5864000</v>
      </c>
    </row>
    <row r="393" spans="5:28" ht="18" customHeight="1">
      <c r="E393" s="193" t="str">
        <f t="shared" si="136"/>
        <v>L-1</v>
      </c>
      <c r="F393" s="124">
        <f t="shared" si="127"/>
        <v>12</v>
      </c>
      <c r="G393" s="124">
        <f t="shared" si="128"/>
        <v>12</v>
      </c>
      <c r="H393" s="124" t="str">
        <f t="shared" si="129"/>
        <v>L-1-12</v>
      </c>
      <c r="I393" s="179">
        <v>37</v>
      </c>
      <c r="J393" s="150">
        <f>IF($E393="","",INDEX('3.サラリースケール'!$R$5:$BH$38,MATCH('7.グレード別年俸表の作成'!$E393,'3.サラリースケール'!$R$5:$R$38,0),MATCH('7.グレード別年俸表の作成'!$I393,'3.サラリースケール'!$R$5:$BH$5,0)))</f>
        <v>318500</v>
      </c>
      <c r="K393" s="194">
        <f t="shared" si="130"/>
        <v>4500</v>
      </c>
      <c r="L393" s="195">
        <f>IF($J393="","",VLOOKUP($E393,'6.モデル年俸表の作成'!$C$6:$F$48,4,0))</f>
        <v>5400</v>
      </c>
      <c r="M393" s="196">
        <f t="shared" si="137"/>
        <v>0.2</v>
      </c>
      <c r="N393" s="197">
        <f t="shared" si="138"/>
        <v>63700</v>
      </c>
      <c r="O393" s="219">
        <f t="shared" si="131"/>
        <v>27</v>
      </c>
      <c r="P393" s="198">
        <f t="shared" si="139"/>
        <v>387600</v>
      </c>
      <c r="Q393" s="195">
        <f t="shared" si="140"/>
        <v>4651200</v>
      </c>
      <c r="R393" s="187">
        <f>IF($J393="","",IF('5.手当・賞与配分の設計'!$O$4=1,ROUNDUP((J393+$L393)*$R$5,-1),ROUNDUP(J393*$R$5,-1)))</f>
        <v>647800</v>
      </c>
      <c r="S393" s="202">
        <f>IF($J393="","",IF('5.手当・賞与配分の設計'!$O$4=1,ROUNDUP(($J393+$L393)*$U$4*$S$3,-1),ROUNDUP($J393*$U$4*$S$3,-1)))</f>
        <v>971700</v>
      </c>
      <c r="T393" s="186">
        <f>IF($J393="","",IF('5.手当・賞与配分の設計'!$O$4=1,ROUNDUP(($J393+$L393)*$U$4*$T$3,-1),ROUNDUP($J393*$U$4*$T$3,-1)))</f>
        <v>890730</v>
      </c>
      <c r="U393" s="186">
        <f>IF($J393="","",IF('5.手当・賞与配分の設計'!$O$4=1,ROUNDUP(($J393+$L393)*$U$4*$U$3,-1),ROUNDUP($J393*$U$4*$U$3,-1)))</f>
        <v>809750</v>
      </c>
      <c r="V393" s="186">
        <f>IF($J393="","",IF('5.手当・賞与配分の設計'!$O$4=1,ROUNDUP(($J393+$L393)*$U$4*$V$3,-1),ROUNDUP($J393*$U$4*$V$3,-1)))</f>
        <v>728780</v>
      </c>
      <c r="W393" s="203">
        <f>IF($J393="","",IF('5.手当・賞与配分の設計'!$O$4=1,ROUNDUP(($J393+$L393)*$U$4*$W$3,-1),ROUNDUP($J393*$U$4*$W$3,-1)))</f>
        <v>647800</v>
      </c>
      <c r="X393" s="128">
        <f t="shared" si="141"/>
        <v>6270700</v>
      </c>
      <c r="Y393" s="88">
        <f t="shared" si="132"/>
        <v>6189730</v>
      </c>
      <c r="Z393" s="88">
        <f t="shared" si="133"/>
        <v>6108750</v>
      </c>
      <c r="AA393" s="88">
        <f t="shared" si="134"/>
        <v>6027780</v>
      </c>
      <c r="AB393" s="201">
        <f t="shared" si="135"/>
        <v>5946800</v>
      </c>
    </row>
    <row r="394" spans="5:28" ht="18" customHeight="1">
      <c r="E394" s="193" t="str">
        <f t="shared" si="136"/>
        <v>L-1</v>
      </c>
      <c r="F394" s="124">
        <f t="shared" si="127"/>
        <v>13</v>
      </c>
      <c r="G394" s="124">
        <f t="shared" si="128"/>
        <v>13</v>
      </c>
      <c r="H394" s="124" t="str">
        <f t="shared" si="129"/>
        <v>L-1-13</v>
      </c>
      <c r="I394" s="179">
        <v>38</v>
      </c>
      <c r="J394" s="150">
        <f>IF($E394="","",INDEX('3.サラリースケール'!$R$5:$BH$38,MATCH('7.グレード別年俸表の作成'!$E394,'3.サラリースケール'!$R$5:$R$38,0),MATCH('7.グレード別年俸表の作成'!$I394,'3.サラリースケール'!$R$5:$BH$5,0)))</f>
        <v>323000</v>
      </c>
      <c r="K394" s="194">
        <f t="shared" si="130"/>
        <v>4500</v>
      </c>
      <c r="L394" s="195">
        <f>IF($J394="","",VLOOKUP($E394,'6.モデル年俸表の作成'!$C$6:$F$48,4,0))</f>
        <v>5400</v>
      </c>
      <c r="M394" s="196">
        <f t="shared" si="137"/>
        <v>0.2</v>
      </c>
      <c r="N394" s="197">
        <f t="shared" si="138"/>
        <v>64600</v>
      </c>
      <c r="O394" s="219">
        <f t="shared" si="131"/>
        <v>27</v>
      </c>
      <c r="P394" s="198">
        <f t="shared" si="139"/>
        <v>393000</v>
      </c>
      <c r="Q394" s="195">
        <f t="shared" si="140"/>
        <v>4716000</v>
      </c>
      <c r="R394" s="187">
        <f>IF($J394="","",IF('5.手当・賞与配分の設計'!$O$4=1,ROUNDUP((J394+$L394)*$R$5,-1),ROUNDUP(J394*$R$5,-1)))</f>
        <v>656800</v>
      </c>
      <c r="S394" s="202">
        <f>IF($J394="","",IF('5.手当・賞与配分の設計'!$O$4=1,ROUNDUP(($J394+$L394)*$U$4*$S$3,-1),ROUNDUP($J394*$U$4*$S$3,-1)))</f>
        <v>985200</v>
      </c>
      <c r="T394" s="186">
        <f>IF($J394="","",IF('5.手当・賞与配分の設計'!$O$4=1,ROUNDUP(($J394+$L394)*$U$4*$T$3,-1),ROUNDUP($J394*$U$4*$T$3,-1)))</f>
        <v>903100</v>
      </c>
      <c r="U394" s="186">
        <f>IF($J394="","",IF('5.手当・賞与配分の設計'!$O$4=1,ROUNDUP(($J394+$L394)*$U$4*$U$3,-1),ROUNDUP($J394*$U$4*$U$3,-1)))</f>
        <v>821000</v>
      </c>
      <c r="V394" s="186">
        <f>IF($J394="","",IF('5.手当・賞与配分の設計'!$O$4=1,ROUNDUP(($J394+$L394)*$U$4*$V$3,-1),ROUNDUP($J394*$U$4*$V$3,-1)))</f>
        <v>738900</v>
      </c>
      <c r="W394" s="203">
        <f>IF($J394="","",IF('5.手当・賞与配分の設計'!$O$4=1,ROUNDUP(($J394+$L394)*$U$4*$W$3,-1),ROUNDUP($J394*$U$4*$W$3,-1)))</f>
        <v>656800</v>
      </c>
      <c r="X394" s="128">
        <f t="shared" si="141"/>
        <v>6358000</v>
      </c>
      <c r="Y394" s="88">
        <f t="shared" si="132"/>
        <v>6275900</v>
      </c>
      <c r="Z394" s="88">
        <f t="shared" si="133"/>
        <v>6193800</v>
      </c>
      <c r="AA394" s="88">
        <f t="shared" si="134"/>
        <v>6111700</v>
      </c>
      <c r="AB394" s="201">
        <f t="shared" si="135"/>
        <v>6029600</v>
      </c>
    </row>
    <row r="395" spans="5:28" ht="18" customHeight="1">
      <c r="E395" s="193" t="str">
        <f t="shared" si="136"/>
        <v>L-1</v>
      </c>
      <c r="F395" s="124">
        <f t="shared" si="127"/>
        <v>14</v>
      </c>
      <c r="G395" s="124">
        <f t="shared" si="128"/>
        <v>14</v>
      </c>
      <c r="H395" s="124" t="str">
        <f t="shared" si="129"/>
        <v>L-1-14</v>
      </c>
      <c r="I395" s="179">
        <v>39</v>
      </c>
      <c r="J395" s="150">
        <f>IF($E395="","",INDEX('3.サラリースケール'!$R$5:$BH$38,MATCH('7.グレード別年俸表の作成'!$E395,'3.サラリースケール'!$R$5:$R$38,0),MATCH('7.グレード別年俸表の作成'!$I395,'3.サラリースケール'!$R$5:$BH$5,0)))</f>
        <v>327500</v>
      </c>
      <c r="K395" s="194">
        <f t="shared" si="130"/>
        <v>4500</v>
      </c>
      <c r="L395" s="195">
        <f>IF($J395="","",VLOOKUP($E395,'6.モデル年俸表の作成'!$C$6:$F$48,4,0))</f>
        <v>5400</v>
      </c>
      <c r="M395" s="196">
        <f t="shared" si="137"/>
        <v>0.2</v>
      </c>
      <c r="N395" s="197">
        <f t="shared" si="138"/>
        <v>65500</v>
      </c>
      <c r="O395" s="219">
        <f t="shared" si="131"/>
        <v>27</v>
      </c>
      <c r="P395" s="198">
        <f t="shared" si="139"/>
        <v>398400</v>
      </c>
      <c r="Q395" s="195">
        <f t="shared" si="140"/>
        <v>4780800</v>
      </c>
      <c r="R395" s="187">
        <f>IF($J395="","",IF('5.手当・賞与配分の設計'!$O$4=1,ROUNDUP((J395+$L395)*$R$5,-1),ROUNDUP(J395*$R$5,-1)))</f>
        <v>665800</v>
      </c>
      <c r="S395" s="202">
        <f>IF($J395="","",IF('5.手当・賞与配分の設計'!$O$4=1,ROUNDUP(($J395+$L395)*$U$4*$S$3,-1),ROUNDUP($J395*$U$4*$S$3,-1)))</f>
        <v>998700</v>
      </c>
      <c r="T395" s="186">
        <f>IF($J395="","",IF('5.手当・賞与配分の設計'!$O$4=1,ROUNDUP(($J395+$L395)*$U$4*$T$3,-1),ROUNDUP($J395*$U$4*$T$3,-1)))</f>
        <v>915480</v>
      </c>
      <c r="U395" s="186">
        <f>IF($J395="","",IF('5.手当・賞与配分の設計'!$O$4=1,ROUNDUP(($J395+$L395)*$U$4*$U$3,-1),ROUNDUP($J395*$U$4*$U$3,-1)))</f>
        <v>832250</v>
      </c>
      <c r="V395" s="186">
        <f>IF($J395="","",IF('5.手当・賞与配分の設計'!$O$4=1,ROUNDUP(($J395+$L395)*$U$4*$V$3,-1),ROUNDUP($J395*$U$4*$V$3,-1)))</f>
        <v>749030</v>
      </c>
      <c r="W395" s="203">
        <f>IF($J395="","",IF('5.手当・賞与配分の設計'!$O$4=1,ROUNDUP(($J395+$L395)*$U$4*$W$3,-1),ROUNDUP($J395*$U$4*$W$3,-1)))</f>
        <v>665800</v>
      </c>
      <c r="X395" s="128">
        <f t="shared" si="141"/>
        <v>6445300</v>
      </c>
      <c r="Y395" s="88">
        <f t="shared" si="132"/>
        <v>6362080</v>
      </c>
      <c r="Z395" s="88">
        <f t="shared" si="133"/>
        <v>6278850</v>
      </c>
      <c r="AA395" s="88">
        <f t="shared" si="134"/>
        <v>6195630</v>
      </c>
      <c r="AB395" s="201">
        <f t="shared" si="135"/>
        <v>6112400</v>
      </c>
    </row>
    <row r="396" spans="5:28" ht="18" customHeight="1">
      <c r="E396" s="193" t="str">
        <f t="shared" si="136"/>
        <v>L-1</v>
      </c>
      <c r="F396" s="124">
        <f t="shared" si="127"/>
        <v>15</v>
      </c>
      <c r="G396" s="124">
        <f t="shared" si="128"/>
        <v>15</v>
      </c>
      <c r="H396" s="124" t="str">
        <f t="shared" si="129"/>
        <v>L-1-15</v>
      </c>
      <c r="I396" s="179">
        <v>40</v>
      </c>
      <c r="J396" s="150">
        <f>IF($E396="","",INDEX('3.サラリースケール'!$R$5:$BH$38,MATCH('7.グレード別年俸表の作成'!$E396,'3.サラリースケール'!$R$5:$R$38,0),MATCH('7.グレード別年俸表の作成'!$I396,'3.サラリースケール'!$R$5:$BH$5,0)))</f>
        <v>332000</v>
      </c>
      <c r="K396" s="194">
        <f t="shared" si="130"/>
        <v>4500</v>
      </c>
      <c r="L396" s="195">
        <f>IF($J396="","",VLOOKUP($E396,'6.モデル年俸表の作成'!$C$6:$F$48,4,0))</f>
        <v>5400</v>
      </c>
      <c r="M396" s="196">
        <f t="shared" si="137"/>
        <v>0.2</v>
      </c>
      <c r="N396" s="197">
        <f t="shared" si="138"/>
        <v>66400</v>
      </c>
      <c r="O396" s="219">
        <f t="shared" si="131"/>
        <v>27</v>
      </c>
      <c r="P396" s="198">
        <f t="shared" si="139"/>
        <v>403800</v>
      </c>
      <c r="Q396" s="195">
        <f t="shared" si="140"/>
        <v>4845600</v>
      </c>
      <c r="R396" s="187">
        <f>IF($J396="","",IF('5.手当・賞与配分の設計'!$O$4=1,ROUNDUP((J396+$L396)*$R$5,-1),ROUNDUP(J396*$R$5,-1)))</f>
        <v>674800</v>
      </c>
      <c r="S396" s="202">
        <f>IF($J396="","",IF('5.手当・賞与配分の設計'!$O$4=1,ROUNDUP(($J396+$L396)*$U$4*$S$3,-1),ROUNDUP($J396*$U$4*$S$3,-1)))</f>
        <v>1012200</v>
      </c>
      <c r="T396" s="186">
        <f>IF($J396="","",IF('5.手当・賞与配分の設計'!$O$4=1,ROUNDUP(($J396+$L396)*$U$4*$T$3,-1),ROUNDUP($J396*$U$4*$T$3,-1)))</f>
        <v>927850</v>
      </c>
      <c r="U396" s="186">
        <f>IF($J396="","",IF('5.手当・賞与配分の設計'!$O$4=1,ROUNDUP(($J396+$L396)*$U$4*$U$3,-1),ROUNDUP($J396*$U$4*$U$3,-1)))</f>
        <v>843500</v>
      </c>
      <c r="V396" s="186">
        <f>IF($J396="","",IF('5.手当・賞与配分の設計'!$O$4=1,ROUNDUP(($J396+$L396)*$U$4*$V$3,-1),ROUNDUP($J396*$U$4*$V$3,-1)))</f>
        <v>759150</v>
      </c>
      <c r="W396" s="203">
        <f>IF($J396="","",IF('5.手当・賞与配分の設計'!$O$4=1,ROUNDUP(($J396+$L396)*$U$4*$W$3,-1),ROUNDUP($J396*$U$4*$W$3,-1)))</f>
        <v>674800</v>
      </c>
      <c r="X396" s="128">
        <f t="shared" si="141"/>
        <v>6532600</v>
      </c>
      <c r="Y396" s="88">
        <f t="shared" si="132"/>
        <v>6448250</v>
      </c>
      <c r="Z396" s="88">
        <f t="shared" si="133"/>
        <v>6363900</v>
      </c>
      <c r="AA396" s="88">
        <f t="shared" si="134"/>
        <v>6279550</v>
      </c>
      <c r="AB396" s="201">
        <f t="shared" si="135"/>
        <v>6195200</v>
      </c>
    </row>
    <row r="397" spans="5:28" ht="18" customHeight="1">
      <c r="E397" s="193" t="str">
        <f t="shared" si="136"/>
        <v>L-1</v>
      </c>
      <c r="F397" s="124">
        <f t="shared" si="127"/>
        <v>16</v>
      </c>
      <c r="G397" s="124">
        <f t="shared" si="128"/>
        <v>16</v>
      </c>
      <c r="H397" s="124" t="str">
        <f t="shared" si="129"/>
        <v>L-1-16</v>
      </c>
      <c r="I397" s="179">
        <v>41</v>
      </c>
      <c r="J397" s="150">
        <f>IF($E397="","",INDEX('3.サラリースケール'!$R$5:$BH$38,MATCH('7.グレード別年俸表の作成'!$E397,'3.サラリースケール'!$R$5:$R$38,0),MATCH('7.グレード別年俸表の作成'!$I397,'3.サラリースケール'!$R$5:$BH$5,0)))</f>
        <v>336500</v>
      </c>
      <c r="K397" s="194">
        <f t="shared" si="130"/>
        <v>4500</v>
      </c>
      <c r="L397" s="195">
        <f>IF($J397="","",VLOOKUP($E397,'6.モデル年俸表の作成'!$C$6:$F$48,4,0))</f>
        <v>5400</v>
      </c>
      <c r="M397" s="196">
        <f t="shared" si="137"/>
        <v>0.2</v>
      </c>
      <c r="N397" s="197">
        <f t="shared" si="138"/>
        <v>67300</v>
      </c>
      <c r="O397" s="219">
        <f t="shared" si="131"/>
        <v>27</v>
      </c>
      <c r="P397" s="198">
        <f t="shared" si="139"/>
        <v>409200</v>
      </c>
      <c r="Q397" s="195">
        <f t="shared" si="140"/>
        <v>4910400</v>
      </c>
      <c r="R397" s="187">
        <f>IF($J397="","",IF('5.手当・賞与配分の設計'!$O$4=1,ROUNDUP((J397+$L397)*$R$5,-1),ROUNDUP(J397*$R$5,-1)))</f>
        <v>683800</v>
      </c>
      <c r="S397" s="202">
        <f>IF($J397="","",IF('5.手当・賞与配分の設計'!$O$4=1,ROUNDUP(($J397+$L397)*$U$4*$S$3,-1),ROUNDUP($J397*$U$4*$S$3,-1)))</f>
        <v>1025700</v>
      </c>
      <c r="T397" s="186">
        <f>IF($J397="","",IF('5.手当・賞与配分の設計'!$O$4=1,ROUNDUP(($J397+$L397)*$U$4*$T$3,-1),ROUNDUP($J397*$U$4*$T$3,-1)))</f>
        <v>940230</v>
      </c>
      <c r="U397" s="186">
        <f>IF($J397="","",IF('5.手当・賞与配分の設計'!$O$4=1,ROUNDUP(($J397+$L397)*$U$4*$U$3,-1),ROUNDUP($J397*$U$4*$U$3,-1)))</f>
        <v>854750</v>
      </c>
      <c r="V397" s="186">
        <f>IF($J397="","",IF('5.手当・賞与配分の設計'!$O$4=1,ROUNDUP(($J397+$L397)*$U$4*$V$3,-1),ROUNDUP($J397*$U$4*$V$3,-1)))</f>
        <v>769280</v>
      </c>
      <c r="W397" s="203">
        <f>IF($J397="","",IF('5.手当・賞与配分の設計'!$O$4=1,ROUNDUP(($J397+$L397)*$U$4*$W$3,-1),ROUNDUP($J397*$U$4*$W$3,-1)))</f>
        <v>683800</v>
      </c>
      <c r="X397" s="128">
        <f t="shared" si="141"/>
        <v>6619900</v>
      </c>
      <c r="Y397" s="88">
        <f t="shared" si="132"/>
        <v>6534430</v>
      </c>
      <c r="Z397" s="88">
        <f t="shared" si="133"/>
        <v>6448950</v>
      </c>
      <c r="AA397" s="88">
        <f t="shared" si="134"/>
        <v>6363480</v>
      </c>
      <c r="AB397" s="201">
        <f t="shared" si="135"/>
        <v>6278000</v>
      </c>
    </row>
    <row r="398" spans="5:28" ht="18" customHeight="1">
      <c r="E398" s="193" t="str">
        <f t="shared" si="136"/>
        <v>L-1</v>
      </c>
      <c r="F398" s="124">
        <f t="shared" si="127"/>
        <v>17</v>
      </c>
      <c r="G398" s="124">
        <f t="shared" si="128"/>
        <v>17</v>
      </c>
      <c r="H398" s="124" t="str">
        <f t="shared" si="129"/>
        <v>L-1-17</v>
      </c>
      <c r="I398" s="179">
        <v>42</v>
      </c>
      <c r="J398" s="150">
        <f>IF($E398="","",INDEX('3.サラリースケール'!$R$5:$BH$38,MATCH('7.グレード別年俸表の作成'!$E398,'3.サラリースケール'!$R$5:$R$38,0),MATCH('7.グレード別年俸表の作成'!$I398,'3.サラリースケール'!$R$5:$BH$5,0)))</f>
        <v>341000</v>
      </c>
      <c r="K398" s="194">
        <f t="shared" si="130"/>
        <v>4500</v>
      </c>
      <c r="L398" s="195">
        <f>IF($J398="","",VLOOKUP($E398,'6.モデル年俸表の作成'!$C$6:$F$48,4,0))</f>
        <v>5400</v>
      </c>
      <c r="M398" s="196">
        <f t="shared" si="137"/>
        <v>0.2</v>
      </c>
      <c r="N398" s="197">
        <f t="shared" si="138"/>
        <v>68200</v>
      </c>
      <c r="O398" s="219">
        <f t="shared" si="131"/>
        <v>27</v>
      </c>
      <c r="P398" s="198">
        <f t="shared" si="139"/>
        <v>414600</v>
      </c>
      <c r="Q398" s="195">
        <f t="shared" si="140"/>
        <v>4975200</v>
      </c>
      <c r="R398" s="187">
        <f>IF($J398="","",IF('5.手当・賞与配分の設計'!$O$4=1,ROUNDUP((J398+$L398)*$R$5,-1),ROUNDUP(J398*$R$5,-1)))</f>
        <v>692800</v>
      </c>
      <c r="S398" s="202">
        <f>IF($J398="","",IF('5.手当・賞与配分の設計'!$O$4=1,ROUNDUP(($J398+$L398)*$U$4*$S$3,-1),ROUNDUP($J398*$U$4*$S$3,-1)))</f>
        <v>1039200</v>
      </c>
      <c r="T398" s="186">
        <f>IF($J398="","",IF('5.手当・賞与配分の設計'!$O$4=1,ROUNDUP(($J398+$L398)*$U$4*$T$3,-1),ROUNDUP($J398*$U$4*$T$3,-1)))</f>
        <v>952600</v>
      </c>
      <c r="U398" s="186">
        <f>IF($J398="","",IF('5.手当・賞与配分の設計'!$O$4=1,ROUNDUP(($J398+$L398)*$U$4*$U$3,-1),ROUNDUP($J398*$U$4*$U$3,-1)))</f>
        <v>866000</v>
      </c>
      <c r="V398" s="186">
        <f>IF($J398="","",IF('5.手当・賞与配分の設計'!$O$4=1,ROUNDUP(($J398+$L398)*$U$4*$V$3,-1),ROUNDUP($J398*$U$4*$V$3,-1)))</f>
        <v>779400</v>
      </c>
      <c r="W398" s="203">
        <f>IF($J398="","",IF('5.手当・賞与配分の設計'!$O$4=1,ROUNDUP(($J398+$L398)*$U$4*$W$3,-1),ROUNDUP($J398*$U$4*$W$3,-1)))</f>
        <v>692800</v>
      </c>
      <c r="X398" s="128">
        <f t="shared" si="141"/>
        <v>6707200</v>
      </c>
      <c r="Y398" s="88">
        <f t="shared" si="132"/>
        <v>6620600</v>
      </c>
      <c r="Z398" s="88">
        <f t="shared" si="133"/>
        <v>6534000</v>
      </c>
      <c r="AA398" s="88">
        <f t="shared" si="134"/>
        <v>6447400</v>
      </c>
      <c r="AB398" s="201">
        <f t="shared" si="135"/>
        <v>6360800</v>
      </c>
    </row>
    <row r="399" spans="5:28" ht="18" customHeight="1">
      <c r="E399" s="193" t="str">
        <f t="shared" si="136"/>
        <v>L-1</v>
      </c>
      <c r="F399" s="204">
        <f t="shared" si="127"/>
        <v>18</v>
      </c>
      <c r="G399" s="124">
        <f t="shared" si="128"/>
        <v>18</v>
      </c>
      <c r="H399" s="124" t="str">
        <f t="shared" si="129"/>
        <v>L-1-18</v>
      </c>
      <c r="I399" s="179">
        <v>43</v>
      </c>
      <c r="J399" s="150">
        <f>IF($E399="","",INDEX('3.サラリースケール'!$R$5:$BH$38,MATCH('7.グレード別年俸表の作成'!$E399,'3.サラリースケール'!$R$5:$R$38,0),MATCH('7.グレード別年俸表の作成'!$I399,'3.サラリースケール'!$R$5:$BH$5,0)))</f>
        <v>345500</v>
      </c>
      <c r="K399" s="194">
        <f t="shared" si="130"/>
        <v>4500</v>
      </c>
      <c r="L399" s="195">
        <f>IF($J399="","",VLOOKUP($E399,'6.モデル年俸表の作成'!$C$6:$F$48,4,0))</f>
        <v>5400</v>
      </c>
      <c r="M399" s="196">
        <f t="shared" si="137"/>
        <v>0.2</v>
      </c>
      <c r="N399" s="197">
        <f t="shared" si="138"/>
        <v>69100</v>
      </c>
      <c r="O399" s="219">
        <f t="shared" si="131"/>
        <v>27</v>
      </c>
      <c r="P399" s="198">
        <f t="shared" si="139"/>
        <v>420000</v>
      </c>
      <c r="Q399" s="195">
        <f t="shared" si="140"/>
        <v>5040000</v>
      </c>
      <c r="R399" s="187">
        <f>IF($J399="","",IF('5.手当・賞与配分の設計'!$O$4=1,ROUNDUP((J399+$L399)*$R$5,-1),ROUNDUP(J399*$R$5,-1)))</f>
        <v>701800</v>
      </c>
      <c r="S399" s="202">
        <f>IF($J399="","",IF('5.手当・賞与配分の設計'!$O$4=1,ROUNDUP(($J399+$L399)*$U$4*$S$3,-1),ROUNDUP($J399*$U$4*$S$3,-1)))</f>
        <v>1052700</v>
      </c>
      <c r="T399" s="186">
        <f>IF($J399="","",IF('5.手当・賞与配分の設計'!$O$4=1,ROUNDUP(($J399+$L399)*$U$4*$T$3,-1),ROUNDUP($J399*$U$4*$T$3,-1)))</f>
        <v>964980</v>
      </c>
      <c r="U399" s="186">
        <f>IF($J399="","",IF('5.手当・賞与配分の設計'!$O$4=1,ROUNDUP(($J399+$L399)*$U$4*$U$3,-1),ROUNDUP($J399*$U$4*$U$3,-1)))</f>
        <v>877250</v>
      </c>
      <c r="V399" s="186">
        <f>IF($J399="","",IF('5.手当・賞与配分の設計'!$O$4=1,ROUNDUP(($J399+$L399)*$U$4*$V$3,-1),ROUNDUP($J399*$U$4*$V$3,-1)))</f>
        <v>789530</v>
      </c>
      <c r="W399" s="203">
        <f>IF($J399="","",IF('5.手当・賞与配分の設計'!$O$4=1,ROUNDUP(($J399+$L399)*$U$4*$W$3,-1),ROUNDUP($J399*$U$4*$W$3,-1)))</f>
        <v>701800</v>
      </c>
      <c r="X399" s="128">
        <f t="shared" si="141"/>
        <v>6794500</v>
      </c>
      <c r="Y399" s="88">
        <f>IF($J399="","",$Q399+$R399+T399)</f>
        <v>6706780</v>
      </c>
      <c r="Z399" s="88">
        <f t="shared" si="133"/>
        <v>6619050</v>
      </c>
      <c r="AA399" s="88">
        <f t="shared" si="134"/>
        <v>6531330</v>
      </c>
      <c r="AB399" s="201">
        <f t="shared" si="135"/>
        <v>6443600</v>
      </c>
    </row>
    <row r="400" spans="5:28" ht="18" customHeight="1">
      <c r="E400" s="193" t="str">
        <f t="shared" si="136"/>
        <v>L-1</v>
      </c>
      <c r="F400" s="204">
        <f t="shared" si="127"/>
        <v>19</v>
      </c>
      <c r="G400" s="124">
        <f t="shared" si="128"/>
        <v>19</v>
      </c>
      <c r="H400" s="124" t="str">
        <f t="shared" si="129"/>
        <v>L-1-19</v>
      </c>
      <c r="I400" s="179">
        <v>44</v>
      </c>
      <c r="J400" s="150">
        <f>IF($E400="","",INDEX('3.サラリースケール'!$R$5:$BH$38,MATCH('7.グレード別年俸表の作成'!$E400,'3.サラリースケール'!$R$5:$R$38,0),MATCH('7.グレード別年俸表の作成'!$I400,'3.サラリースケール'!$R$5:$BH$5,0)))</f>
        <v>350000</v>
      </c>
      <c r="K400" s="194">
        <f t="shared" si="130"/>
        <v>4500</v>
      </c>
      <c r="L400" s="195">
        <f>IF($J400="","",VLOOKUP($E400,'6.モデル年俸表の作成'!$C$6:$F$48,4,0))</f>
        <v>5400</v>
      </c>
      <c r="M400" s="196">
        <f t="shared" si="137"/>
        <v>0.2</v>
      </c>
      <c r="N400" s="197">
        <f t="shared" si="138"/>
        <v>70000</v>
      </c>
      <c r="O400" s="219">
        <f t="shared" si="131"/>
        <v>27</v>
      </c>
      <c r="P400" s="198">
        <f t="shared" si="139"/>
        <v>425400</v>
      </c>
      <c r="Q400" s="195">
        <f t="shared" si="140"/>
        <v>5104800</v>
      </c>
      <c r="R400" s="187">
        <f>IF($J400="","",IF('5.手当・賞与配分の設計'!$O$4=1,ROUNDUP((J400+$L400)*$R$5,-1),ROUNDUP(J400*$R$5,-1)))</f>
        <v>710800</v>
      </c>
      <c r="S400" s="202">
        <f>IF($J400="","",IF('5.手当・賞与配分の設計'!$O$4=1,ROUNDUP(($J400+$L400)*$U$4*$S$3,-1),ROUNDUP($J400*$U$4*$S$3,-1)))</f>
        <v>1066200</v>
      </c>
      <c r="T400" s="186">
        <f>IF($J400="","",IF('5.手当・賞与配分の設計'!$O$4=1,ROUNDUP(($J400+$L400)*$U$4*$T$3,-1),ROUNDUP($J400*$U$4*$T$3,-1)))</f>
        <v>977350</v>
      </c>
      <c r="U400" s="186">
        <f>IF($J400="","",IF('5.手当・賞与配分の設計'!$O$4=1,ROUNDUP(($J400+$L400)*$U$4*$U$3,-1),ROUNDUP($J400*$U$4*$U$3,-1)))</f>
        <v>888500</v>
      </c>
      <c r="V400" s="186">
        <f>IF($J400="","",IF('5.手当・賞与配分の設計'!$O$4=1,ROUNDUP(($J400+$L400)*$U$4*$V$3,-1),ROUNDUP($J400*$U$4*$V$3,-1)))</f>
        <v>799650</v>
      </c>
      <c r="W400" s="203">
        <f>IF($J400="","",IF('5.手当・賞与配分の設計'!$O$4=1,ROUNDUP(($J400+$L400)*$U$4*$W$3,-1),ROUNDUP($J400*$U$4*$W$3,-1)))</f>
        <v>710800</v>
      </c>
      <c r="X400" s="128">
        <f t="shared" si="141"/>
        <v>6881800</v>
      </c>
      <c r="Y400" s="88">
        <f t="shared" ref="Y400:Y415" si="142">IF($J400="","",$Q400+$R400+T400)</f>
        <v>6792950</v>
      </c>
      <c r="Z400" s="88">
        <f t="shared" si="133"/>
        <v>6704100</v>
      </c>
      <c r="AA400" s="88">
        <f t="shared" si="134"/>
        <v>6615250</v>
      </c>
      <c r="AB400" s="201">
        <f t="shared" si="135"/>
        <v>6526400</v>
      </c>
    </row>
    <row r="401" spans="5:28" ht="18" customHeight="1">
      <c r="E401" s="193" t="str">
        <f t="shared" si="136"/>
        <v>L-1</v>
      </c>
      <c r="F401" s="204">
        <f t="shared" si="127"/>
        <v>20</v>
      </c>
      <c r="G401" s="124">
        <f t="shared" si="128"/>
        <v>20</v>
      </c>
      <c r="H401" s="124" t="str">
        <f t="shared" si="129"/>
        <v>L-1-20</v>
      </c>
      <c r="I401" s="179">
        <v>45</v>
      </c>
      <c r="J401" s="150">
        <f>IF($E401="","",INDEX('3.サラリースケール'!$R$5:$BH$38,MATCH('7.グレード別年俸表の作成'!$E401,'3.サラリースケール'!$R$5:$R$38,0),MATCH('7.グレード別年俸表の作成'!$I401,'3.サラリースケール'!$R$5:$BH$5,0)))</f>
        <v>354500</v>
      </c>
      <c r="K401" s="194">
        <f t="shared" si="130"/>
        <v>4500</v>
      </c>
      <c r="L401" s="195">
        <f>IF($J401="","",VLOOKUP($E401,'6.モデル年俸表の作成'!$C$6:$F$48,4,0))</f>
        <v>5400</v>
      </c>
      <c r="M401" s="196">
        <f t="shared" si="137"/>
        <v>0.2</v>
      </c>
      <c r="N401" s="197">
        <f t="shared" si="138"/>
        <v>70900</v>
      </c>
      <c r="O401" s="219">
        <f t="shared" si="131"/>
        <v>27</v>
      </c>
      <c r="P401" s="198">
        <f t="shared" si="139"/>
        <v>430800</v>
      </c>
      <c r="Q401" s="195">
        <f t="shared" si="140"/>
        <v>5169600</v>
      </c>
      <c r="R401" s="187">
        <f>IF($J401="","",IF('5.手当・賞与配分の設計'!$O$4=1,ROUNDUP((J401+$L401)*$R$5,-1),ROUNDUP(J401*$R$5,-1)))</f>
        <v>719800</v>
      </c>
      <c r="S401" s="202">
        <f>IF($J401="","",IF('5.手当・賞与配分の設計'!$O$4=1,ROUNDUP(($J401+$L401)*$U$4*$S$3,-1),ROUNDUP($J401*$U$4*$S$3,-1)))</f>
        <v>1079700</v>
      </c>
      <c r="T401" s="186">
        <f>IF($J401="","",IF('5.手当・賞与配分の設計'!$O$4=1,ROUNDUP(($J401+$L401)*$U$4*$T$3,-1),ROUNDUP($J401*$U$4*$T$3,-1)))</f>
        <v>989730</v>
      </c>
      <c r="U401" s="186">
        <f>IF($J401="","",IF('5.手当・賞与配分の設計'!$O$4=1,ROUNDUP(($J401+$L401)*$U$4*$U$3,-1),ROUNDUP($J401*$U$4*$U$3,-1)))</f>
        <v>899750</v>
      </c>
      <c r="V401" s="186">
        <f>IF($J401="","",IF('5.手当・賞与配分の設計'!$O$4=1,ROUNDUP(($J401+$L401)*$U$4*$V$3,-1),ROUNDUP($J401*$U$4*$V$3,-1)))</f>
        <v>809780</v>
      </c>
      <c r="W401" s="203">
        <f>IF($J401="","",IF('5.手当・賞与配分の設計'!$O$4=1,ROUNDUP(($J401+$L401)*$U$4*$W$3,-1),ROUNDUP($J401*$U$4*$W$3,-1)))</f>
        <v>719800</v>
      </c>
      <c r="X401" s="128">
        <f t="shared" si="141"/>
        <v>6969100</v>
      </c>
      <c r="Y401" s="88">
        <f t="shared" si="142"/>
        <v>6879130</v>
      </c>
      <c r="Z401" s="88">
        <f t="shared" si="133"/>
        <v>6789150</v>
      </c>
      <c r="AA401" s="88">
        <f t="shared" si="134"/>
        <v>6699180</v>
      </c>
      <c r="AB401" s="201">
        <f t="shared" si="135"/>
        <v>6609200</v>
      </c>
    </row>
    <row r="402" spans="5:28" ht="18" customHeight="1">
      <c r="E402" s="193" t="str">
        <f t="shared" si="136"/>
        <v>L-1</v>
      </c>
      <c r="F402" s="204">
        <f t="shared" si="127"/>
        <v>21</v>
      </c>
      <c r="G402" s="124">
        <f t="shared" si="128"/>
        <v>21</v>
      </c>
      <c r="H402" s="124" t="str">
        <f t="shared" si="129"/>
        <v>L-1-21</v>
      </c>
      <c r="I402" s="179">
        <v>46</v>
      </c>
      <c r="J402" s="150">
        <f>IF($E402="","",INDEX('3.サラリースケール'!$R$5:$BH$38,MATCH('7.グレード別年俸表の作成'!$E402,'3.サラリースケール'!$R$5:$R$38,0),MATCH('7.グレード別年俸表の作成'!$I402,'3.サラリースケール'!$R$5:$BH$5,0)))</f>
        <v>359000</v>
      </c>
      <c r="K402" s="194">
        <f t="shared" si="130"/>
        <v>4500</v>
      </c>
      <c r="L402" s="195">
        <f>IF($J402="","",VLOOKUP($E402,'6.モデル年俸表の作成'!$C$6:$F$48,4,0))</f>
        <v>5400</v>
      </c>
      <c r="M402" s="196">
        <f t="shared" si="137"/>
        <v>0.2</v>
      </c>
      <c r="N402" s="197">
        <f t="shared" si="138"/>
        <v>71800</v>
      </c>
      <c r="O402" s="219">
        <f t="shared" si="131"/>
        <v>27</v>
      </c>
      <c r="P402" s="198">
        <f t="shared" si="139"/>
        <v>436200</v>
      </c>
      <c r="Q402" s="195">
        <f t="shared" si="140"/>
        <v>5234400</v>
      </c>
      <c r="R402" s="187">
        <f>IF($J402="","",IF('5.手当・賞与配分の設計'!$O$4=1,ROUNDUP((J402+$L402)*$R$5,-1),ROUNDUP(J402*$R$5,-1)))</f>
        <v>728800</v>
      </c>
      <c r="S402" s="202">
        <f>IF($J402="","",IF('5.手当・賞与配分の設計'!$O$4=1,ROUNDUP(($J402+$L402)*$U$4*$S$3,-1),ROUNDUP($J402*$U$4*$S$3,-1)))</f>
        <v>1093200</v>
      </c>
      <c r="T402" s="186">
        <f>IF($J402="","",IF('5.手当・賞与配分の設計'!$O$4=1,ROUNDUP(($J402+$L402)*$U$4*$T$3,-1),ROUNDUP($J402*$U$4*$T$3,-1)))</f>
        <v>1002100</v>
      </c>
      <c r="U402" s="186">
        <f>IF($J402="","",IF('5.手当・賞与配分の設計'!$O$4=1,ROUNDUP(($J402+$L402)*$U$4*$U$3,-1),ROUNDUP($J402*$U$4*$U$3,-1)))</f>
        <v>911000</v>
      </c>
      <c r="V402" s="186">
        <f>IF($J402="","",IF('5.手当・賞与配分の設計'!$O$4=1,ROUNDUP(($J402+$L402)*$U$4*$V$3,-1),ROUNDUP($J402*$U$4*$V$3,-1)))</f>
        <v>819900</v>
      </c>
      <c r="W402" s="203">
        <f>IF($J402="","",IF('5.手当・賞与配分の設計'!$O$4=1,ROUNDUP(($J402+$L402)*$U$4*$W$3,-1),ROUNDUP($J402*$U$4*$W$3,-1)))</f>
        <v>728800</v>
      </c>
      <c r="X402" s="128">
        <f t="shared" si="141"/>
        <v>7056400</v>
      </c>
      <c r="Y402" s="88">
        <f t="shared" si="142"/>
        <v>6965300</v>
      </c>
      <c r="Z402" s="88">
        <f t="shared" si="133"/>
        <v>6874200</v>
      </c>
      <c r="AA402" s="88">
        <f t="shared" si="134"/>
        <v>6783100</v>
      </c>
      <c r="AB402" s="201">
        <f t="shared" si="135"/>
        <v>6692000</v>
      </c>
    </row>
    <row r="403" spans="5:28" ht="18" customHeight="1">
      <c r="E403" s="193" t="str">
        <f t="shared" si="136"/>
        <v>L-1</v>
      </c>
      <c r="F403" s="204">
        <f t="shared" si="127"/>
        <v>22</v>
      </c>
      <c r="G403" s="124">
        <f t="shared" si="128"/>
        <v>22</v>
      </c>
      <c r="H403" s="124" t="str">
        <f t="shared" si="129"/>
        <v>L-1-22</v>
      </c>
      <c r="I403" s="179">
        <v>47</v>
      </c>
      <c r="J403" s="150">
        <f>IF($E403="","",INDEX('3.サラリースケール'!$R$5:$BH$38,MATCH('7.グレード別年俸表の作成'!$E403,'3.サラリースケール'!$R$5:$R$38,0),MATCH('7.グレード別年俸表の作成'!$I403,'3.サラリースケール'!$R$5:$BH$5,0)))</f>
        <v>361250</v>
      </c>
      <c r="K403" s="194">
        <f t="shared" si="130"/>
        <v>2250</v>
      </c>
      <c r="L403" s="195">
        <f>IF($J403="","",VLOOKUP($E403,'6.モデル年俸表の作成'!$C$6:$F$48,4,0))</f>
        <v>5400</v>
      </c>
      <c r="M403" s="196">
        <f t="shared" si="137"/>
        <v>0.2</v>
      </c>
      <c r="N403" s="197">
        <f t="shared" si="138"/>
        <v>72250</v>
      </c>
      <c r="O403" s="219">
        <f t="shared" si="131"/>
        <v>27</v>
      </c>
      <c r="P403" s="198">
        <f t="shared" si="139"/>
        <v>438900</v>
      </c>
      <c r="Q403" s="195">
        <f t="shared" si="140"/>
        <v>5266800</v>
      </c>
      <c r="R403" s="187">
        <f>IF($J403="","",IF('5.手当・賞与配分の設計'!$O$4=1,ROUNDUP((J403+$L403)*$R$5,-1),ROUNDUP(J403*$R$5,-1)))</f>
        <v>733300</v>
      </c>
      <c r="S403" s="202">
        <f>IF($J403="","",IF('5.手当・賞与配分の設計'!$O$4=1,ROUNDUP(($J403+$L403)*$U$4*$S$3,-1),ROUNDUP($J403*$U$4*$S$3,-1)))</f>
        <v>1099950</v>
      </c>
      <c r="T403" s="186">
        <f>IF($J403="","",IF('5.手当・賞与配分の設計'!$O$4=1,ROUNDUP(($J403+$L403)*$U$4*$T$3,-1),ROUNDUP($J403*$U$4*$T$3,-1)))</f>
        <v>1008290</v>
      </c>
      <c r="U403" s="186">
        <f>IF($J403="","",IF('5.手当・賞与配分の設計'!$O$4=1,ROUNDUP(($J403+$L403)*$U$4*$U$3,-1),ROUNDUP($J403*$U$4*$U$3,-1)))</f>
        <v>916630</v>
      </c>
      <c r="V403" s="186">
        <f>IF($J403="","",IF('5.手当・賞与配分の設計'!$O$4=1,ROUNDUP(($J403+$L403)*$U$4*$V$3,-1),ROUNDUP($J403*$U$4*$V$3,-1)))</f>
        <v>824970</v>
      </c>
      <c r="W403" s="203">
        <f>IF($J403="","",IF('5.手当・賞与配分の設計'!$O$4=1,ROUNDUP(($J403+$L403)*$U$4*$W$3,-1),ROUNDUP($J403*$U$4*$W$3,-1)))</f>
        <v>733300</v>
      </c>
      <c r="X403" s="128">
        <f t="shared" si="141"/>
        <v>7100050</v>
      </c>
      <c r="Y403" s="88">
        <f t="shared" si="142"/>
        <v>7008390</v>
      </c>
      <c r="Z403" s="88">
        <f t="shared" si="133"/>
        <v>6916730</v>
      </c>
      <c r="AA403" s="88">
        <f t="shared" si="134"/>
        <v>6825070</v>
      </c>
      <c r="AB403" s="201">
        <f t="shared" si="135"/>
        <v>6733400</v>
      </c>
    </row>
    <row r="404" spans="5:28" ht="18" customHeight="1">
      <c r="E404" s="193" t="str">
        <f t="shared" si="136"/>
        <v>L-1</v>
      </c>
      <c r="F404" s="204">
        <f t="shared" si="127"/>
        <v>23</v>
      </c>
      <c r="G404" s="124">
        <f t="shared" si="128"/>
        <v>23</v>
      </c>
      <c r="H404" s="124" t="str">
        <f t="shared" si="129"/>
        <v>L-1-23</v>
      </c>
      <c r="I404" s="179">
        <v>48</v>
      </c>
      <c r="J404" s="150">
        <f>IF($E404="","",INDEX('3.サラリースケール'!$R$5:$BH$38,MATCH('7.グレード別年俸表の作成'!$E404,'3.サラリースケール'!$R$5:$R$38,0),MATCH('7.グレード別年俸表の作成'!$I404,'3.サラリースケール'!$R$5:$BH$5,0)))</f>
        <v>363500</v>
      </c>
      <c r="K404" s="194">
        <f t="shared" si="130"/>
        <v>2250</v>
      </c>
      <c r="L404" s="195">
        <f>IF($J404="","",VLOOKUP($E404,'6.モデル年俸表の作成'!$C$6:$F$48,4,0))</f>
        <v>5400</v>
      </c>
      <c r="M404" s="196">
        <f t="shared" si="137"/>
        <v>0.2</v>
      </c>
      <c r="N404" s="197">
        <f t="shared" si="138"/>
        <v>72700</v>
      </c>
      <c r="O404" s="219">
        <f t="shared" si="131"/>
        <v>27</v>
      </c>
      <c r="P404" s="198">
        <f t="shared" si="139"/>
        <v>441600</v>
      </c>
      <c r="Q404" s="195">
        <f t="shared" si="140"/>
        <v>5299200</v>
      </c>
      <c r="R404" s="187">
        <f>IF($J404="","",IF('5.手当・賞与配分の設計'!$O$4=1,ROUNDUP((J404+$L404)*$R$5,-1),ROUNDUP(J404*$R$5,-1)))</f>
        <v>737800</v>
      </c>
      <c r="S404" s="202">
        <f>IF($J404="","",IF('5.手当・賞与配分の設計'!$O$4=1,ROUNDUP(($J404+$L404)*$U$4*$S$3,-1),ROUNDUP($J404*$U$4*$S$3,-1)))</f>
        <v>1106700</v>
      </c>
      <c r="T404" s="186">
        <f>IF($J404="","",IF('5.手当・賞与配分の設計'!$O$4=1,ROUNDUP(($J404+$L404)*$U$4*$T$3,-1),ROUNDUP($J404*$U$4*$T$3,-1)))</f>
        <v>1014480</v>
      </c>
      <c r="U404" s="186">
        <f>IF($J404="","",IF('5.手当・賞与配分の設計'!$O$4=1,ROUNDUP(($J404+$L404)*$U$4*$U$3,-1),ROUNDUP($J404*$U$4*$U$3,-1)))</f>
        <v>922250</v>
      </c>
      <c r="V404" s="186">
        <f>IF($J404="","",IF('5.手当・賞与配分の設計'!$O$4=1,ROUNDUP(($J404+$L404)*$U$4*$V$3,-1),ROUNDUP($J404*$U$4*$V$3,-1)))</f>
        <v>830030</v>
      </c>
      <c r="W404" s="203">
        <f>IF($J404="","",IF('5.手当・賞与配分の設計'!$O$4=1,ROUNDUP(($J404+$L404)*$U$4*$W$3,-1),ROUNDUP($J404*$U$4*$W$3,-1)))</f>
        <v>737800</v>
      </c>
      <c r="X404" s="128">
        <f t="shared" si="141"/>
        <v>7143700</v>
      </c>
      <c r="Y404" s="88">
        <f t="shared" si="142"/>
        <v>7051480</v>
      </c>
      <c r="Z404" s="88">
        <f t="shared" si="133"/>
        <v>6959250</v>
      </c>
      <c r="AA404" s="88">
        <f t="shared" si="134"/>
        <v>6867030</v>
      </c>
      <c r="AB404" s="201">
        <f t="shared" si="135"/>
        <v>6774800</v>
      </c>
    </row>
    <row r="405" spans="5:28" ht="18" customHeight="1">
      <c r="E405" s="193" t="str">
        <f t="shared" si="136"/>
        <v>L-1</v>
      </c>
      <c r="F405" s="204">
        <f t="shared" si="127"/>
        <v>24</v>
      </c>
      <c r="G405" s="124">
        <f t="shared" si="128"/>
        <v>24</v>
      </c>
      <c r="H405" s="124" t="str">
        <f t="shared" si="129"/>
        <v>L-1-24</v>
      </c>
      <c r="I405" s="179">
        <v>49</v>
      </c>
      <c r="J405" s="150">
        <f>IF($E405="","",INDEX('3.サラリースケール'!$R$5:$BH$38,MATCH('7.グレード別年俸表の作成'!$E405,'3.サラリースケール'!$R$5:$R$38,0),MATCH('7.グレード別年俸表の作成'!$I405,'3.サラリースケール'!$R$5:$BH$5,0)))</f>
        <v>365750</v>
      </c>
      <c r="K405" s="194">
        <f t="shared" si="130"/>
        <v>2250</v>
      </c>
      <c r="L405" s="195">
        <f>IF($J405="","",VLOOKUP($E405,'6.モデル年俸表の作成'!$C$6:$F$48,4,0))</f>
        <v>5400</v>
      </c>
      <c r="M405" s="196">
        <f t="shared" si="137"/>
        <v>0.2</v>
      </c>
      <c r="N405" s="197">
        <f t="shared" si="138"/>
        <v>73150</v>
      </c>
      <c r="O405" s="219">
        <f t="shared" si="131"/>
        <v>27</v>
      </c>
      <c r="P405" s="198">
        <f t="shared" si="139"/>
        <v>444300</v>
      </c>
      <c r="Q405" s="195">
        <f t="shared" si="140"/>
        <v>5331600</v>
      </c>
      <c r="R405" s="187">
        <f>IF($J405="","",IF('5.手当・賞与配分の設計'!$O$4=1,ROUNDUP((J405+$L405)*$R$5,-1),ROUNDUP(J405*$R$5,-1)))</f>
        <v>742300</v>
      </c>
      <c r="S405" s="202">
        <f>IF($J405="","",IF('5.手当・賞与配分の設計'!$O$4=1,ROUNDUP(($J405+$L405)*$U$4*$S$3,-1),ROUNDUP($J405*$U$4*$S$3,-1)))</f>
        <v>1113450</v>
      </c>
      <c r="T405" s="186">
        <f>IF($J405="","",IF('5.手当・賞与配分の設計'!$O$4=1,ROUNDUP(($J405+$L405)*$U$4*$T$3,-1),ROUNDUP($J405*$U$4*$T$3,-1)))</f>
        <v>1020670</v>
      </c>
      <c r="U405" s="186">
        <f>IF($J405="","",IF('5.手当・賞与配分の設計'!$O$4=1,ROUNDUP(($J405+$L405)*$U$4*$U$3,-1),ROUNDUP($J405*$U$4*$U$3,-1)))</f>
        <v>927880</v>
      </c>
      <c r="V405" s="186">
        <f>IF($J405="","",IF('5.手当・賞与配分の設計'!$O$4=1,ROUNDUP(($J405+$L405)*$U$4*$V$3,-1),ROUNDUP($J405*$U$4*$V$3,-1)))</f>
        <v>835090</v>
      </c>
      <c r="W405" s="203">
        <f>IF($J405="","",IF('5.手当・賞与配分の設計'!$O$4=1,ROUNDUP(($J405+$L405)*$U$4*$W$3,-1),ROUNDUP($J405*$U$4*$W$3,-1)))</f>
        <v>742300</v>
      </c>
      <c r="X405" s="128">
        <f t="shared" si="141"/>
        <v>7187350</v>
      </c>
      <c r="Y405" s="88">
        <f t="shared" si="142"/>
        <v>7094570</v>
      </c>
      <c r="Z405" s="88">
        <f t="shared" si="133"/>
        <v>7001780</v>
      </c>
      <c r="AA405" s="88">
        <f t="shared" si="134"/>
        <v>6908990</v>
      </c>
      <c r="AB405" s="201">
        <f t="shared" si="135"/>
        <v>6816200</v>
      </c>
    </row>
    <row r="406" spans="5:28" ht="18" customHeight="1">
      <c r="E406" s="193" t="str">
        <f t="shared" si="136"/>
        <v>L-1</v>
      </c>
      <c r="F406" s="204">
        <f t="shared" si="127"/>
        <v>25</v>
      </c>
      <c r="G406" s="124">
        <f t="shared" si="128"/>
        <v>25</v>
      </c>
      <c r="H406" s="124" t="str">
        <f t="shared" si="129"/>
        <v>L-1-25</v>
      </c>
      <c r="I406" s="179">
        <v>50</v>
      </c>
      <c r="J406" s="150">
        <f>IF($E406="","",INDEX('3.サラリースケール'!$R$5:$BH$38,MATCH('7.グレード別年俸表の作成'!$E406,'3.サラリースケール'!$R$5:$R$38,0),MATCH('7.グレード別年俸表の作成'!$I406,'3.サラリースケール'!$R$5:$BH$5,0)))</f>
        <v>368000</v>
      </c>
      <c r="K406" s="194">
        <f t="shared" si="130"/>
        <v>2250</v>
      </c>
      <c r="L406" s="195">
        <f>IF($J406="","",VLOOKUP($E406,'6.モデル年俸表の作成'!$C$6:$F$48,4,0))</f>
        <v>5400</v>
      </c>
      <c r="M406" s="196">
        <f t="shared" si="137"/>
        <v>0.2</v>
      </c>
      <c r="N406" s="197">
        <f t="shared" si="138"/>
        <v>73600</v>
      </c>
      <c r="O406" s="219">
        <f t="shared" si="131"/>
        <v>27</v>
      </c>
      <c r="P406" s="198">
        <f t="shared" si="139"/>
        <v>447000</v>
      </c>
      <c r="Q406" s="195">
        <f t="shared" si="140"/>
        <v>5364000</v>
      </c>
      <c r="R406" s="187">
        <f>IF($J406="","",IF('5.手当・賞与配分の設計'!$O$4=1,ROUNDUP((J406+$L406)*$R$5,-1),ROUNDUP(J406*$R$5,-1)))</f>
        <v>746800</v>
      </c>
      <c r="S406" s="202">
        <f>IF($J406="","",IF('5.手当・賞与配分の設計'!$O$4=1,ROUNDUP(($J406+$L406)*$U$4*$S$3,-1),ROUNDUP($J406*$U$4*$S$3,-1)))</f>
        <v>1120200</v>
      </c>
      <c r="T406" s="186">
        <f>IF($J406="","",IF('5.手当・賞与配分の設計'!$O$4=1,ROUNDUP(($J406+$L406)*$U$4*$T$3,-1),ROUNDUP($J406*$U$4*$T$3,-1)))</f>
        <v>1026850</v>
      </c>
      <c r="U406" s="186">
        <f>IF($J406="","",IF('5.手当・賞与配分の設計'!$O$4=1,ROUNDUP(($J406+$L406)*$U$4*$U$3,-1),ROUNDUP($J406*$U$4*$U$3,-1)))</f>
        <v>933500</v>
      </c>
      <c r="V406" s="186">
        <f>IF($J406="","",IF('5.手当・賞与配分の設計'!$O$4=1,ROUNDUP(($J406+$L406)*$U$4*$V$3,-1),ROUNDUP($J406*$U$4*$V$3,-1)))</f>
        <v>840150</v>
      </c>
      <c r="W406" s="203">
        <f>IF($J406="","",IF('5.手当・賞与配分の設計'!$O$4=1,ROUNDUP(($J406+$L406)*$U$4*$W$3,-1),ROUNDUP($J406*$U$4*$W$3,-1)))</f>
        <v>746800</v>
      </c>
      <c r="X406" s="128">
        <f t="shared" si="141"/>
        <v>7231000</v>
      </c>
      <c r="Y406" s="88">
        <f t="shared" si="142"/>
        <v>7137650</v>
      </c>
      <c r="Z406" s="88">
        <f t="shared" si="133"/>
        <v>7044300</v>
      </c>
      <c r="AA406" s="88">
        <f t="shared" si="134"/>
        <v>6950950</v>
      </c>
      <c r="AB406" s="201">
        <f t="shared" si="135"/>
        <v>6857600</v>
      </c>
    </row>
    <row r="407" spans="5:28" ht="18" customHeight="1">
      <c r="E407" s="193" t="str">
        <f t="shared" si="136"/>
        <v>L-1</v>
      </c>
      <c r="F407" s="204">
        <f t="shared" si="127"/>
        <v>26</v>
      </c>
      <c r="G407" s="124">
        <f t="shared" si="128"/>
        <v>26</v>
      </c>
      <c r="H407" s="124" t="str">
        <f t="shared" si="129"/>
        <v>L-1-26</v>
      </c>
      <c r="I407" s="179">
        <v>51</v>
      </c>
      <c r="J407" s="150">
        <f>IF($E407="","",INDEX('3.サラリースケール'!$R$5:$BH$38,MATCH('7.グレード別年俸表の作成'!$E407,'3.サラリースケール'!$R$5:$R$38,0),MATCH('7.グレード別年俸表の作成'!$I407,'3.サラリースケール'!$R$5:$BH$5,0)))</f>
        <v>370250</v>
      </c>
      <c r="K407" s="194">
        <f t="shared" si="130"/>
        <v>2250</v>
      </c>
      <c r="L407" s="195">
        <f>IF($J407="","",VLOOKUP($E407,'6.モデル年俸表の作成'!$C$6:$F$48,4,0))</f>
        <v>5400</v>
      </c>
      <c r="M407" s="196">
        <f t="shared" si="137"/>
        <v>0.2</v>
      </c>
      <c r="N407" s="197">
        <f t="shared" si="138"/>
        <v>74050</v>
      </c>
      <c r="O407" s="219">
        <f t="shared" si="131"/>
        <v>27</v>
      </c>
      <c r="P407" s="198">
        <f t="shared" si="139"/>
        <v>449700</v>
      </c>
      <c r="Q407" s="195">
        <f t="shared" si="140"/>
        <v>5396400</v>
      </c>
      <c r="R407" s="187">
        <f>IF($J407="","",IF('5.手当・賞与配分の設計'!$O$4=1,ROUNDUP((J407+$L407)*$R$5,-1),ROUNDUP(J407*$R$5,-1)))</f>
        <v>751300</v>
      </c>
      <c r="S407" s="202">
        <f>IF($J407="","",IF('5.手当・賞与配分の設計'!$O$4=1,ROUNDUP(($J407+$L407)*$U$4*$S$3,-1),ROUNDUP($J407*$U$4*$S$3,-1)))</f>
        <v>1126950</v>
      </c>
      <c r="T407" s="186">
        <f>IF($J407="","",IF('5.手当・賞与配分の設計'!$O$4=1,ROUNDUP(($J407+$L407)*$U$4*$T$3,-1),ROUNDUP($J407*$U$4*$T$3,-1)))</f>
        <v>1033040</v>
      </c>
      <c r="U407" s="186">
        <f>IF($J407="","",IF('5.手当・賞与配分の設計'!$O$4=1,ROUNDUP(($J407+$L407)*$U$4*$U$3,-1),ROUNDUP($J407*$U$4*$U$3,-1)))</f>
        <v>939130</v>
      </c>
      <c r="V407" s="186">
        <f>IF($J407="","",IF('5.手当・賞与配分の設計'!$O$4=1,ROUNDUP(($J407+$L407)*$U$4*$V$3,-1),ROUNDUP($J407*$U$4*$V$3,-1)))</f>
        <v>845220</v>
      </c>
      <c r="W407" s="203">
        <f>IF($J407="","",IF('5.手当・賞与配分の設計'!$O$4=1,ROUNDUP(($J407+$L407)*$U$4*$W$3,-1),ROUNDUP($J407*$U$4*$W$3,-1)))</f>
        <v>751300</v>
      </c>
      <c r="X407" s="128">
        <f t="shared" si="141"/>
        <v>7274650</v>
      </c>
      <c r="Y407" s="88">
        <f t="shared" si="142"/>
        <v>7180740</v>
      </c>
      <c r="Z407" s="88">
        <f t="shared" si="133"/>
        <v>7086830</v>
      </c>
      <c r="AA407" s="88">
        <f t="shared" si="134"/>
        <v>6992920</v>
      </c>
      <c r="AB407" s="201">
        <f t="shared" si="135"/>
        <v>6899000</v>
      </c>
    </row>
    <row r="408" spans="5:28" ht="18" customHeight="1">
      <c r="E408" s="193" t="str">
        <f t="shared" si="136"/>
        <v>L-1</v>
      </c>
      <c r="F408" s="204">
        <f t="shared" si="127"/>
        <v>27</v>
      </c>
      <c r="G408" s="124">
        <f t="shared" si="128"/>
        <v>27</v>
      </c>
      <c r="H408" s="124" t="str">
        <f t="shared" si="129"/>
        <v>L-1-27</v>
      </c>
      <c r="I408" s="179">
        <v>52</v>
      </c>
      <c r="J408" s="150">
        <f>IF($E408="","",INDEX('3.サラリースケール'!$R$5:$BH$38,MATCH('7.グレード別年俸表の作成'!$E408,'3.サラリースケール'!$R$5:$R$38,0),MATCH('7.グレード別年俸表の作成'!$I408,'3.サラリースケール'!$R$5:$BH$5,0)))</f>
        <v>372500</v>
      </c>
      <c r="K408" s="194">
        <f t="shared" si="130"/>
        <v>2250</v>
      </c>
      <c r="L408" s="195">
        <f>IF($J408="","",VLOOKUP($E408,'6.モデル年俸表の作成'!$C$6:$F$48,4,0))</f>
        <v>5400</v>
      </c>
      <c r="M408" s="196">
        <f t="shared" si="137"/>
        <v>0.2</v>
      </c>
      <c r="N408" s="197">
        <f t="shared" si="138"/>
        <v>74500</v>
      </c>
      <c r="O408" s="219">
        <f t="shared" si="131"/>
        <v>27</v>
      </c>
      <c r="P408" s="198">
        <f t="shared" si="139"/>
        <v>452400</v>
      </c>
      <c r="Q408" s="195">
        <f t="shared" si="140"/>
        <v>5428800</v>
      </c>
      <c r="R408" s="187">
        <f>IF($J408="","",IF('5.手当・賞与配分の設計'!$O$4=1,ROUNDUP((J408+$L408)*$R$5,-1),ROUNDUP(J408*$R$5,-1)))</f>
        <v>755800</v>
      </c>
      <c r="S408" s="202">
        <f>IF($J408="","",IF('5.手当・賞与配分の設計'!$O$4=1,ROUNDUP(($J408+$L408)*$U$4*$S$3,-1),ROUNDUP($J408*$U$4*$S$3,-1)))</f>
        <v>1133700</v>
      </c>
      <c r="T408" s="186">
        <f>IF($J408="","",IF('5.手当・賞与配分の設計'!$O$4=1,ROUNDUP(($J408+$L408)*$U$4*$T$3,-1),ROUNDUP($J408*$U$4*$T$3,-1)))</f>
        <v>1039230</v>
      </c>
      <c r="U408" s="186">
        <f>IF($J408="","",IF('5.手当・賞与配分の設計'!$O$4=1,ROUNDUP(($J408+$L408)*$U$4*$U$3,-1),ROUNDUP($J408*$U$4*$U$3,-1)))</f>
        <v>944750</v>
      </c>
      <c r="V408" s="186">
        <f>IF($J408="","",IF('5.手当・賞与配分の設計'!$O$4=1,ROUNDUP(($J408+$L408)*$U$4*$V$3,-1),ROUNDUP($J408*$U$4*$V$3,-1)))</f>
        <v>850280</v>
      </c>
      <c r="W408" s="203">
        <f>IF($J408="","",IF('5.手当・賞与配分の設計'!$O$4=1,ROUNDUP(($J408+$L408)*$U$4*$W$3,-1),ROUNDUP($J408*$U$4*$W$3,-1)))</f>
        <v>755800</v>
      </c>
      <c r="X408" s="128">
        <f t="shared" si="141"/>
        <v>7318300</v>
      </c>
      <c r="Y408" s="88">
        <f t="shared" si="142"/>
        <v>7223830</v>
      </c>
      <c r="Z408" s="88">
        <f t="shared" si="133"/>
        <v>7129350</v>
      </c>
      <c r="AA408" s="88">
        <f t="shared" si="134"/>
        <v>7034880</v>
      </c>
      <c r="AB408" s="201">
        <f t="shared" si="135"/>
        <v>6940400</v>
      </c>
    </row>
    <row r="409" spans="5:28" ht="18" customHeight="1">
      <c r="E409" s="193" t="str">
        <f t="shared" si="136"/>
        <v>L-1</v>
      </c>
      <c r="F409" s="204">
        <f t="shared" si="127"/>
        <v>28</v>
      </c>
      <c r="G409" s="124">
        <f t="shared" si="128"/>
        <v>28</v>
      </c>
      <c r="H409" s="124" t="str">
        <f t="shared" si="129"/>
        <v>L-1-28</v>
      </c>
      <c r="I409" s="179">
        <v>53</v>
      </c>
      <c r="J409" s="150">
        <f>IF($E409="","",INDEX('3.サラリースケール'!$R$5:$BH$38,MATCH('7.グレード別年俸表の作成'!$E409,'3.サラリースケール'!$R$5:$R$38,0),MATCH('7.グレード別年俸表の作成'!$I409,'3.サラリースケール'!$R$5:$BH$5,0)))</f>
        <v>374750</v>
      </c>
      <c r="K409" s="194">
        <f t="shared" si="130"/>
        <v>2250</v>
      </c>
      <c r="L409" s="195">
        <f>IF($J409="","",VLOOKUP($E409,'6.モデル年俸表の作成'!$C$6:$F$48,4,0))</f>
        <v>5400</v>
      </c>
      <c r="M409" s="196">
        <f t="shared" si="137"/>
        <v>0.2</v>
      </c>
      <c r="N409" s="197">
        <f t="shared" si="138"/>
        <v>74950</v>
      </c>
      <c r="O409" s="219">
        <f t="shared" si="131"/>
        <v>27</v>
      </c>
      <c r="P409" s="198">
        <f t="shared" si="139"/>
        <v>455100</v>
      </c>
      <c r="Q409" s="195">
        <f t="shared" si="140"/>
        <v>5461200</v>
      </c>
      <c r="R409" s="187">
        <f>IF($J409="","",IF('5.手当・賞与配分の設計'!$O$4=1,ROUNDUP((J409+$L409)*$R$5,-1),ROUNDUP(J409*$R$5,-1)))</f>
        <v>760300</v>
      </c>
      <c r="S409" s="202">
        <f>IF($J409="","",IF('5.手当・賞与配分の設計'!$O$4=1,ROUNDUP(($J409+$L409)*$U$4*$S$3,-1),ROUNDUP($J409*$U$4*$S$3,-1)))</f>
        <v>1140450</v>
      </c>
      <c r="T409" s="186">
        <f>IF($J409="","",IF('5.手当・賞与配分の設計'!$O$4=1,ROUNDUP(($J409+$L409)*$U$4*$T$3,-1),ROUNDUP($J409*$U$4*$T$3,-1)))</f>
        <v>1045420</v>
      </c>
      <c r="U409" s="186">
        <f>IF($J409="","",IF('5.手当・賞与配分の設計'!$O$4=1,ROUNDUP(($J409+$L409)*$U$4*$U$3,-1),ROUNDUP($J409*$U$4*$U$3,-1)))</f>
        <v>950380</v>
      </c>
      <c r="V409" s="186">
        <f>IF($J409="","",IF('5.手当・賞与配分の設計'!$O$4=1,ROUNDUP(($J409+$L409)*$U$4*$V$3,-1),ROUNDUP($J409*$U$4*$V$3,-1)))</f>
        <v>855340</v>
      </c>
      <c r="W409" s="203">
        <f>IF($J409="","",IF('5.手当・賞与配分の設計'!$O$4=1,ROUNDUP(($J409+$L409)*$U$4*$W$3,-1),ROUNDUP($J409*$U$4*$W$3,-1)))</f>
        <v>760300</v>
      </c>
      <c r="X409" s="128">
        <f t="shared" si="141"/>
        <v>7361950</v>
      </c>
      <c r="Y409" s="88">
        <f t="shared" si="142"/>
        <v>7266920</v>
      </c>
      <c r="Z409" s="88">
        <f t="shared" si="133"/>
        <v>7171880</v>
      </c>
      <c r="AA409" s="88">
        <f t="shared" si="134"/>
        <v>7076840</v>
      </c>
      <c r="AB409" s="201">
        <f t="shared" si="135"/>
        <v>6981800</v>
      </c>
    </row>
    <row r="410" spans="5:28" ht="18" customHeight="1">
      <c r="E410" s="193" t="str">
        <f t="shared" si="136"/>
        <v>L-1</v>
      </c>
      <c r="F410" s="204">
        <f t="shared" si="127"/>
        <v>29</v>
      </c>
      <c r="G410" s="124">
        <f t="shared" si="128"/>
        <v>29</v>
      </c>
      <c r="H410" s="124" t="str">
        <f t="shared" si="129"/>
        <v>L-1-29</v>
      </c>
      <c r="I410" s="179">
        <v>54</v>
      </c>
      <c r="J410" s="150">
        <f>IF($E410="","",INDEX('3.サラリースケール'!$R$5:$BH$38,MATCH('7.グレード別年俸表の作成'!$E410,'3.サラリースケール'!$R$5:$R$38,0),MATCH('7.グレード別年俸表の作成'!$I410,'3.サラリースケール'!$R$5:$BH$5,0)))</f>
        <v>377000</v>
      </c>
      <c r="K410" s="194">
        <f t="shared" si="130"/>
        <v>2250</v>
      </c>
      <c r="L410" s="195">
        <f>IF($J410="","",VLOOKUP($E410,'6.モデル年俸表の作成'!$C$6:$F$48,4,0))</f>
        <v>5400</v>
      </c>
      <c r="M410" s="196">
        <f t="shared" si="137"/>
        <v>0.2</v>
      </c>
      <c r="N410" s="197">
        <f t="shared" si="138"/>
        <v>75400</v>
      </c>
      <c r="O410" s="219">
        <f t="shared" si="131"/>
        <v>27</v>
      </c>
      <c r="P410" s="198">
        <f t="shared" si="139"/>
        <v>457800</v>
      </c>
      <c r="Q410" s="195">
        <f t="shared" si="140"/>
        <v>5493600</v>
      </c>
      <c r="R410" s="187">
        <f>IF($J410="","",IF('5.手当・賞与配分の設計'!$O$4=1,ROUNDUP((J410+$L410)*$R$5,-1),ROUNDUP(J410*$R$5,-1)))</f>
        <v>764800</v>
      </c>
      <c r="S410" s="202">
        <f>IF($J410="","",IF('5.手当・賞与配分の設計'!$O$4=1,ROUNDUP(($J410+$L410)*$U$4*$S$3,-1),ROUNDUP($J410*$U$4*$S$3,-1)))</f>
        <v>1147200</v>
      </c>
      <c r="T410" s="186">
        <f>IF($J410="","",IF('5.手当・賞与配分の設計'!$O$4=1,ROUNDUP(($J410+$L410)*$U$4*$T$3,-1),ROUNDUP($J410*$U$4*$T$3,-1)))</f>
        <v>1051600</v>
      </c>
      <c r="U410" s="186">
        <f>IF($J410="","",IF('5.手当・賞与配分の設計'!$O$4=1,ROUNDUP(($J410+$L410)*$U$4*$U$3,-1),ROUNDUP($J410*$U$4*$U$3,-1)))</f>
        <v>956000</v>
      </c>
      <c r="V410" s="186">
        <f>IF($J410="","",IF('5.手当・賞与配分の設計'!$O$4=1,ROUNDUP(($J410+$L410)*$U$4*$V$3,-1),ROUNDUP($J410*$U$4*$V$3,-1)))</f>
        <v>860400</v>
      </c>
      <c r="W410" s="203">
        <f>IF($J410="","",IF('5.手当・賞与配分の設計'!$O$4=1,ROUNDUP(($J410+$L410)*$U$4*$W$3,-1),ROUNDUP($J410*$U$4*$W$3,-1)))</f>
        <v>764800</v>
      </c>
      <c r="X410" s="128">
        <f t="shared" si="141"/>
        <v>7405600</v>
      </c>
      <c r="Y410" s="88">
        <f t="shared" si="142"/>
        <v>7310000</v>
      </c>
      <c r="Z410" s="88">
        <f t="shared" si="133"/>
        <v>7214400</v>
      </c>
      <c r="AA410" s="88">
        <f t="shared" si="134"/>
        <v>7118800</v>
      </c>
      <c r="AB410" s="201">
        <f t="shared" si="135"/>
        <v>7023200</v>
      </c>
    </row>
    <row r="411" spans="5:28" ht="18" customHeight="1">
      <c r="E411" s="193" t="str">
        <f t="shared" si="136"/>
        <v>L-1</v>
      </c>
      <c r="F411" s="204">
        <f t="shared" si="127"/>
        <v>30</v>
      </c>
      <c r="G411" s="124">
        <f t="shared" si="128"/>
        <v>30</v>
      </c>
      <c r="H411" s="124" t="str">
        <f t="shared" si="129"/>
        <v>L-1-30</v>
      </c>
      <c r="I411" s="179">
        <v>55</v>
      </c>
      <c r="J411" s="150">
        <f>IF($E411="","",INDEX('3.サラリースケール'!$R$5:$BH$38,MATCH('7.グレード別年俸表の作成'!$E411,'3.サラリースケール'!$R$5:$R$38,0),MATCH('7.グレード別年俸表の作成'!$I411,'3.サラリースケール'!$R$5:$BH$5,0)))</f>
        <v>379250</v>
      </c>
      <c r="K411" s="194">
        <f t="shared" si="130"/>
        <v>2250</v>
      </c>
      <c r="L411" s="195">
        <f>IF($J411="","",VLOOKUP($E411,'6.モデル年俸表の作成'!$C$6:$F$48,4,0))</f>
        <v>5400</v>
      </c>
      <c r="M411" s="196">
        <f t="shared" si="137"/>
        <v>0.2</v>
      </c>
      <c r="N411" s="197">
        <f t="shared" si="138"/>
        <v>75850</v>
      </c>
      <c r="O411" s="219">
        <f t="shared" si="131"/>
        <v>27</v>
      </c>
      <c r="P411" s="198">
        <f t="shared" si="139"/>
        <v>460500</v>
      </c>
      <c r="Q411" s="195">
        <f t="shared" si="140"/>
        <v>5526000</v>
      </c>
      <c r="R411" s="187">
        <f>IF($J411="","",IF('5.手当・賞与配分の設計'!$O$4=1,ROUNDUP((J411+$L411)*$R$5,-1),ROUNDUP(J411*$R$5,-1)))</f>
        <v>769300</v>
      </c>
      <c r="S411" s="202">
        <f>IF($J411="","",IF('5.手当・賞与配分の設計'!$O$4=1,ROUNDUP(($J411+$L411)*$U$4*$S$3,-1),ROUNDUP($J411*$U$4*$S$3,-1)))</f>
        <v>1153950</v>
      </c>
      <c r="T411" s="186">
        <f>IF($J411="","",IF('5.手当・賞与配分の設計'!$O$4=1,ROUNDUP(($J411+$L411)*$U$4*$T$3,-1),ROUNDUP($J411*$U$4*$T$3,-1)))</f>
        <v>1057790</v>
      </c>
      <c r="U411" s="186">
        <f>IF($J411="","",IF('5.手当・賞与配分の設計'!$O$4=1,ROUNDUP(($J411+$L411)*$U$4*$U$3,-1),ROUNDUP($J411*$U$4*$U$3,-1)))</f>
        <v>961630</v>
      </c>
      <c r="V411" s="186">
        <f>IF($J411="","",IF('5.手当・賞与配分の設計'!$O$4=1,ROUNDUP(($J411+$L411)*$U$4*$V$3,-1),ROUNDUP($J411*$U$4*$V$3,-1)))</f>
        <v>865470</v>
      </c>
      <c r="W411" s="203">
        <f>IF($J411="","",IF('5.手当・賞与配分の設計'!$O$4=1,ROUNDUP(($J411+$L411)*$U$4*$W$3,-1),ROUNDUP($J411*$U$4*$W$3,-1)))</f>
        <v>769300</v>
      </c>
      <c r="X411" s="128">
        <f t="shared" si="141"/>
        <v>7449250</v>
      </c>
      <c r="Y411" s="88">
        <f t="shared" si="142"/>
        <v>7353090</v>
      </c>
      <c r="Z411" s="88">
        <f t="shared" si="133"/>
        <v>7256930</v>
      </c>
      <c r="AA411" s="88">
        <f t="shared" si="134"/>
        <v>7160770</v>
      </c>
      <c r="AB411" s="201">
        <f t="shared" si="135"/>
        <v>7064600</v>
      </c>
    </row>
    <row r="412" spans="5:28" ht="18" customHeight="1">
      <c r="E412" s="193" t="str">
        <f t="shared" si="136"/>
        <v>L-1</v>
      </c>
      <c r="F412" s="204">
        <f t="shared" si="127"/>
        <v>30</v>
      </c>
      <c r="G412" s="124">
        <f t="shared" si="128"/>
        <v>30</v>
      </c>
      <c r="H412" s="124" t="str">
        <f t="shared" si="129"/>
        <v/>
      </c>
      <c r="I412" s="179">
        <v>56</v>
      </c>
      <c r="J412" s="150">
        <f>IF($E412="","",INDEX('3.サラリースケール'!$R$5:$BH$38,MATCH('7.グレード別年俸表の作成'!$E412,'3.サラリースケール'!$R$5:$R$38,0),MATCH('7.グレード別年俸表の作成'!$I412,'3.サラリースケール'!$R$5:$BH$5,0)))</f>
        <v>379250</v>
      </c>
      <c r="K412" s="194">
        <f t="shared" si="130"/>
        <v>0</v>
      </c>
      <c r="L412" s="195">
        <f>IF($J412="","",VLOOKUP($E412,'6.モデル年俸表の作成'!$C$6:$F$48,4,0))</f>
        <v>5400</v>
      </c>
      <c r="M412" s="196">
        <f t="shared" si="137"/>
        <v>0.2</v>
      </c>
      <c r="N412" s="197">
        <f t="shared" si="138"/>
        <v>75850</v>
      </c>
      <c r="O412" s="219">
        <f t="shared" si="131"/>
        <v>27</v>
      </c>
      <c r="P412" s="198">
        <f t="shared" si="139"/>
        <v>460500</v>
      </c>
      <c r="Q412" s="195">
        <f t="shared" si="140"/>
        <v>5526000</v>
      </c>
      <c r="R412" s="187">
        <f>IF($J412="","",IF('5.手当・賞与配分の設計'!$O$4=1,ROUNDUP((J412+$L412)*$R$5,-1),ROUNDUP(J412*$R$5,-1)))</f>
        <v>769300</v>
      </c>
      <c r="S412" s="202">
        <f>IF($J412="","",IF('5.手当・賞与配分の設計'!$O$4=1,ROUNDUP(($J412+$L412)*$U$4*$S$3,-1),ROUNDUP($J412*$U$4*$S$3,-1)))</f>
        <v>1153950</v>
      </c>
      <c r="T412" s="186">
        <f>IF($J412="","",IF('5.手当・賞与配分の設計'!$O$4=1,ROUNDUP(($J412+$L412)*$U$4*$T$3,-1),ROUNDUP($J412*$U$4*$T$3,-1)))</f>
        <v>1057790</v>
      </c>
      <c r="U412" s="186">
        <f>IF($J412="","",IF('5.手当・賞与配分の設計'!$O$4=1,ROUNDUP(($J412+$L412)*$U$4*$U$3,-1),ROUNDUP($J412*$U$4*$U$3,-1)))</f>
        <v>961630</v>
      </c>
      <c r="V412" s="186">
        <f>IF($J412="","",IF('5.手当・賞与配分の設計'!$O$4=1,ROUNDUP(($J412+$L412)*$U$4*$V$3,-1),ROUNDUP($J412*$U$4*$V$3,-1)))</f>
        <v>865470</v>
      </c>
      <c r="W412" s="203">
        <f>IF($J412="","",IF('5.手当・賞与配分の設計'!$O$4=1,ROUNDUP(($J412+$L412)*$U$4*$W$3,-1),ROUNDUP($J412*$U$4*$W$3,-1)))</f>
        <v>769300</v>
      </c>
      <c r="X412" s="128">
        <f t="shared" si="141"/>
        <v>7449250</v>
      </c>
      <c r="Y412" s="88">
        <f t="shared" si="142"/>
        <v>7353090</v>
      </c>
      <c r="Z412" s="88">
        <f t="shared" si="133"/>
        <v>7256930</v>
      </c>
      <c r="AA412" s="88">
        <f t="shared" si="134"/>
        <v>7160770</v>
      </c>
      <c r="AB412" s="201">
        <f t="shared" si="135"/>
        <v>7064600</v>
      </c>
    </row>
    <row r="413" spans="5:28" ht="18" customHeight="1">
      <c r="E413" s="193" t="str">
        <f t="shared" si="136"/>
        <v>L-1</v>
      </c>
      <c r="F413" s="204">
        <f t="shared" si="127"/>
        <v>30</v>
      </c>
      <c r="G413" s="124">
        <f t="shared" si="128"/>
        <v>30</v>
      </c>
      <c r="H413" s="124" t="str">
        <f t="shared" si="129"/>
        <v/>
      </c>
      <c r="I413" s="179">
        <v>57</v>
      </c>
      <c r="J413" s="150">
        <f>IF($E413="","",INDEX('3.サラリースケール'!$R$5:$BH$38,MATCH('7.グレード別年俸表の作成'!$E413,'3.サラリースケール'!$R$5:$R$38,0),MATCH('7.グレード別年俸表の作成'!$I413,'3.サラリースケール'!$R$5:$BH$5,0)))</f>
        <v>379250</v>
      </c>
      <c r="K413" s="194">
        <f t="shared" si="130"/>
        <v>0</v>
      </c>
      <c r="L413" s="195">
        <f>IF($J413="","",VLOOKUP($E413,'6.モデル年俸表の作成'!$C$6:$F$48,4,0))</f>
        <v>5400</v>
      </c>
      <c r="M413" s="196">
        <f t="shared" si="137"/>
        <v>0.2</v>
      </c>
      <c r="N413" s="197">
        <f t="shared" si="138"/>
        <v>75850</v>
      </c>
      <c r="O413" s="219">
        <f t="shared" si="131"/>
        <v>27</v>
      </c>
      <c r="P413" s="198">
        <f t="shared" si="139"/>
        <v>460500</v>
      </c>
      <c r="Q413" s="195">
        <f t="shared" si="140"/>
        <v>5526000</v>
      </c>
      <c r="R413" s="187">
        <f>IF($J413="","",IF('5.手当・賞与配分の設計'!$O$4=1,ROUNDUP((J413+$L413)*$R$5,-1),ROUNDUP(J413*$R$5,-1)))</f>
        <v>769300</v>
      </c>
      <c r="S413" s="202">
        <f>IF($J413="","",IF('5.手当・賞与配分の設計'!$O$4=1,ROUNDUP(($J413+$L413)*$U$4*$S$3,-1),ROUNDUP($J413*$U$4*$S$3,-1)))</f>
        <v>1153950</v>
      </c>
      <c r="T413" s="186">
        <f>IF($J413="","",IF('5.手当・賞与配分の設計'!$O$4=1,ROUNDUP(($J413+$L413)*$U$4*$T$3,-1),ROUNDUP($J413*$U$4*$T$3,-1)))</f>
        <v>1057790</v>
      </c>
      <c r="U413" s="186">
        <f>IF($J413="","",IF('5.手当・賞与配分の設計'!$O$4=1,ROUNDUP(($J413+$L413)*$U$4*$U$3,-1),ROUNDUP($J413*$U$4*$U$3,-1)))</f>
        <v>961630</v>
      </c>
      <c r="V413" s="186">
        <f>IF($J413="","",IF('5.手当・賞与配分の設計'!$O$4=1,ROUNDUP(($J413+$L413)*$U$4*$V$3,-1),ROUNDUP($J413*$U$4*$V$3,-1)))</f>
        <v>865470</v>
      </c>
      <c r="W413" s="203">
        <f>IF($J413="","",IF('5.手当・賞与配分の設計'!$O$4=1,ROUNDUP(($J413+$L413)*$U$4*$W$3,-1),ROUNDUP($J413*$U$4*$W$3,-1)))</f>
        <v>769300</v>
      </c>
      <c r="X413" s="128">
        <f t="shared" si="141"/>
        <v>7449250</v>
      </c>
      <c r="Y413" s="88">
        <f t="shared" si="142"/>
        <v>7353090</v>
      </c>
      <c r="Z413" s="88">
        <f t="shared" si="133"/>
        <v>7256930</v>
      </c>
      <c r="AA413" s="88">
        <f t="shared" si="134"/>
        <v>7160770</v>
      </c>
      <c r="AB413" s="201">
        <f t="shared" si="135"/>
        <v>7064600</v>
      </c>
    </row>
    <row r="414" spans="5:28" ht="18" customHeight="1">
      <c r="E414" s="193" t="str">
        <f t="shared" si="136"/>
        <v>L-1</v>
      </c>
      <c r="F414" s="204">
        <f t="shared" si="127"/>
        <v>30</v>
      </c>
      <c r="G414" s="124">
        <f t="shared" si="128"/>
        <v>30</v>
      </c>
      <c r="H414" s="124" t="str">
        <f t="shared" si="129"/>
        <v/>
      </c>
      <c r="I414" s="179">
        <v>58</v>
      </c>
      <c r="J414" s="150">
        <f>IF($E414="","",INDEX('3.サラリースケール'!$R$5:$BH$38,MATCH('7.グレード別年俸表の作成'!$E414,'3.サラリースケール'!$R$5:$R$38,0),MATCH('7.グレード別年俸表の作成'!$I414,'3.サラリースケール'!$R$5:$BH$5,0)))</f>
        <v>379250</v>
      </c>
      <c r="K414" s="194">
        <f t="shared" si="130"/>
        <v>0</v>
      </c>
      <c r="L414" s="195">
        <f>IF($J414="","",VLOOKUP($E414,'6.モデル年俸表の作成'!$C$6:$F$48,4,0))</f>
        <v>5400</v>
      </c>
      <c r="M414" s="196">
        <f t="shared" si="137"/>
        <v>0.2</v>
      </c>
      <c r="N414" s="197">
        <f t="shared" si="138"/>
        <v>75850</v>
      </c>
      <c r="O414" s="219">
        <f t="shared" si="131"/>
        <v>27</v>
      </c>
      <c r="P414" s="198">
        <f t="shared" si="139"/>
        <v>460500</v>
      </c>
      <c r="Q414" s="195">
        <f t="shared" si="140"/>
        <v>5526000</v>
      </c>
      <c r="R414" s="187">
        <f>IF($J414="","",IF('5.手当・賞与配分の設計'!$O$4=1,ROUNDUP((J414+$L414)*$R$5,-1),ROUNDUP(J414*$R$5,-1)))</f>
        <v>769300</v>
      </c>
      <c r="S414" s="202">
        <f>IF($J414="","",IF('5.手当・賞与配分の設計'!$O$4=1,ROUNDUP(($J414+$L414)*$U$4*$S$3,-1),ROUNDUP($J414*$U$4*$S$3,-1)))</f>
        <v>1153950</v>
      </c>
      <c r="T414" s="186">
        <f>IF($J414="","",IF('5.手当・賞与配分の設計'!$O$4=1,ROUNDUP(($J414+$L414)*$U$4*$T$3,-1),ROUNDUP($J414*$U$4*$T$3,-1)))</f>
        <v>1057790</v>
      </c>
      <c r="U414" s="186">
        <f>IF($J414="","",IF('5.手当・賞与配分の設計'!$O$4=1,ROUNDUP(($J414+$L414)*$U$4*$U$3,-1),ROUNDUP($J414*$U$4*$U$3,-1)))</f>
        <v>961630</v>
      </c>
      <c r="V414" s="186">
        <f>IF($J414="","",IF('5.手当・賞与配分の設計'!$O$4=1,ROUNDUP(($J414+$L414)*$U$4*$V$3,-1),ROUNDUP($J414*$U$4*$V$3,-1)))</f>
        <v>865470</v>
      </c>
      <c r="W414" s="203">
        <f>IF($J414="","",IF('5.手当・賞与配分の設計'!$O$4=1,ROUNDUP(($J414+$L414)*$U$4*$W$3,-1),ROUNDUP($J414*$U$4*$W$3,-1)))</f>
        <v>769300</v>
      </c>
      <c r="X414" s="128">
        <f t="shared" si="141"/>
        <v>7449250</v>
      </c>
      <c r="Y414" s="88">
        <f t="shared" si="142"/>
        <v>7353090</v>
      </c>
      <c r="Z414" s="88">
        <f t="shared" si="133"/>
        <v>7256930</v>
      </c>
      <c r="AA414" s="88">
        <f t="shared" si="134"/>
        <v>7160770</v>
      </c>
      <c r="AB414" s="201">
        <f t="shared" si="135"/>
        <v>7064600</v>
      </c>
    </row>
    <row r="415" spans="5:28" ht="18" customHeight="1" thickBot="1">
      <c r="E415" s="193" t="str">
        <f t="shared" si="136"/>
        <v>L-1</v>
      </c>
      <c r="F415" s="204">
        <f t="shared" si="127"/>
        <v>30</v>
      </c>
      <c r="G415" s="124">
        <f t="shared" si="128"/>
        <v>30</v>
      </c>
      <c r="H415" s="124" t="str">
        <f t="shared" si="129"/>
        <v/>
      </c>
      <c r="I415" s="179">
        <v>59</v>
      </c>
      <c r="J415" s="205">
        <f>IF($E415="","",INDEX('3.サラリースケール'!$R$5:$BH$38,MATCH('7.グレード別年俸表の作成'!$E415,'3.サラリースケール'!$R$5:$R$38,0),MATCH('7.グレード別年俸表の作成'!$I415,'3.サラリースケール'!$R$5:$BH$5,0)))</f>
        <v>379250</v>
      </c>
      <c r="K415" s="206">
        <f t="shared" si="130"/>
        <v>0</v>
      </c>
      <c r="L415" s="207">
        <f>IF($J415="","",VLOOKUP($E415,'6.モデル年俸表の作成'!$C$6:$F$48,4,0))</f>
        <v>5400</v>
      </c>
      <c r="M415" s="208">
        <f t="shared" si="137"/>
        <v>0.2</v>
      </c>
      <c r="N415" s="209">
        <f t="shared" si="138"/>
        <v>75850</v>
      </c>
      <c r="O415" s="220">
        <f t="shared" si="131"/>
        <v>27</v>
      </c>
      <c r="P415" s="210">
        <f t="shared" si="139"/>
        <v>460500</v>
      </c>
      <c r="Q415" s="207">
        <f t="shared" si="140"/>
        <v>5526000</v>
      </c>
      <c r="R415" s="211">
        <f>IF($J415="","",IF('5.手当・賞与配分の設計'!$O$4=1,ROUNDUP((J415+$L415)*$R$5,-1),ROUNDUP(J415*$R$5,-1)))</f>
        <v>769300</v>
      </c>
      <c r="S415" s="212">
        <f>IF($J415="","",IF('5.手当・賞与配分の設計'!$O$4=1,ROUNDUP(($J415+$L415)*$U$4*$S$3,-1),ROUNDUP($J415*$U$4*$S$3,-1)))</f>
        <v>1153950</v>
      </c>
      <c r="T415" s="213">
        <f>IF($J415="","",IF('5.手当・賞与配分の設計'!$O$4=1,ROUNDUP(($J415+$L415)*$U$4*$T$3,-1),ROUNDUP($J415*$U$4*$T$3,-1)))</f>
        <v>1057790</v>
      </c>
      <c r="U415" s="213">
        <f>IF($J415="","",IF('5.手当・賞与配分の設計'!$O$4=1,ROUNDUP(($J415+$L415)*$U$4*$U$3,-1),ROUNDUP($J415*$U$4*$U$3,-1)))</f>
        <v>961630</v>
      </c>
      <c r="V415" s="213">
        <f>IF($J415="","",IF('5.手当・賞与配分の設計'!$O$4=1,ROUNDUP(($J415+$L415)*$U$4*$V$3,-1),ROUNDUP($J415*$U$4*$V$3,-1)))</f>
        <v>865470</v>
      </c>
      <c r="W415" s="214">
        <f>IF($J415="","",IF('5.手当・賞与配分の設計'!$O$4=1,ROUNDUP(($J415+$L415)*$U$4*$W$3,-1),ROUNDUP($J415*$U$4*$W$3,-1)))</f>
        <v>769300</v>
      </c>
      <c r="X415" s="215">
        <f t="shared" si="141"/>
        <v>7449250</v>
      </c>
      <c r="Y415" s="216">
        <f t="shared" si="142"/>
        <v>7353090</v>
      </c>
      <c r="Z415" s="216">
        <f t="shared" si="133"/>
        <v>7256930</v>
      </c>
      <c r="AA415" s="216">
        <f t="shared" si="134"/>
        <v>7160770</v>
      </c>
      <c r="AB415" s="217">
        <f t="shared" si="135"/>
        <v>7064600</v>
      </c>
    </row>
    <row r="416" spans="5:28" ht="9" customHeight="1">
      <c r="M416" s="99"/>
    </row>
    <row r="417" spans="5:28" ht="20.100000000000001" customHeight="1" thickBot="1">
      <c r="E417" s="102"/>
      <c r="F417" s="102"/>
      <c r="G417" s="102"/>
      <c r="H417" s="102"/>
      <c r="L417" s="102"/>
      <c r="O417" s="98" t="s">
        <v>95</v>
      </c>
      <c r="S417" s="218"/>
      <c r="T417" s="218"/>
    </row>
    <row r="418" spans="5:28" ht="23.1" customHeight="1" thickBot="1">
      <c r="E418" s="161" t="s">
        <v>84</v>
      </c>
      <c r="F418" s="162" t="s">
        <v>29</v>
      </c>
      <c r="G418" s="537" t="s">
        <v>85</v>
      </c>
      <c r="H418" s="537" t="s">
        <v>29</v>
      </c>
      <c r="I418" s="539" t="s">
        <v>92</v>
      </c>
      <c r="J418" s="543" t="s">
        <v>96</v>
      </c>
      <c r="K418" s="535" t="s">
        <v>98</v>
      </c>
      <c r="L418" s="541" t="s">
        <v>94</v>
      </c>
      <c r="M418" s="531" t="s">
        <v>130</v>
      </c>
      <c r="N418" s="532"/>
      <c r="O418" s="163">
        <f>IF($E419="","",'5.手当・賞与配分の設計'!$L$4)</f>
        <v>173</v>
      </c>
      <c r="P418" s="533" t="s">
        <v>89</v>
      </c>
      <c r="Q418" s="535" t="s">
        <v>90</v>
      </c>
      <c r="R418" s="164" t="s">
        <v>91</v>
      </c>
      <c r="S418" s="524" t="s">
        <v>131</v>
      </c>
      <c r="T418" s="525"/>
      <c r="U418" s="526">
        <f>IF($E419="","",'5.手当・賞与配分の設計'!$O$11)</f>
        <v>2.5</v>
      </c>
      <c r="V418" s="527"/>
      <c r="W418" s="165"/>
      <c r="X418" s="528" t="s">
        <v>132</v>
      </c>
      <c r="Y418" s="529"/>
      <c r="Z418" s="529"/>
      <c r="AA418" s="529"/>
      <c r="AB418" s="530"/>
    </row>
    <row r="419" spans="5:28" ht="27.9" customHeight="1" thickBot="1">
      <c r="E419" s="168" t="str">
        <f>IF(C$14="","",$C$14)</f>
        <v>L-2</v>
      </c>
      <c r="F419" s="162">
        <v>0</v>
      </c>
      <c r="G419" s="538"/>
      <c r="H419" s="538"/>
      <c r="I419" s="540"/>
      <c r="J419" s="544"/>
      <c r="K419" s="536"/>
      <c r="L419" s="542"/>
      <c r="M419" s="169">
        <f>IF($E419="","",VLOOKUP($E419,'5.手当・賞与配分の設計'!$C$7:$L$48,8,0))</f>
        <v>0.2</v>
      </c>
      <c r="N419" s="170" t="s">
        <v>87</v>
      </c>
      <c r="O419" s="171" t="s">
        <v>88</v>
      </c>
      <c r="P419" s="534"/>
      <c r="Q419" s="536"/>
      <c r="R419" s="400">
        <f>IF($E419="","",'5.手当・賞与配分の設計'!$N$11)</f>
        <v>2</v>
      </c>
      <c r="S419" s="172" t="str">
        <f>IF('5.手当・賞与配分の設計'!$N$16="","",'5.手当・賞与配分の設計'!$N$16)</f>
        <v>S</v>
      </c>
      <c r="T419" s="173" t="str">
        <f>IF('5.手当・賞与配分の設計'!$N$17="","",'5.手当・賞与配分の設計'!$N$17)</f>
        <v>A</v>
      </c>
      <c r="U419" s="174" t="str">
        <f>IF('5.手当・賞与配分の設計'!$N$18="","",'5.手当・賞与配分の設計'!$N$18)</f>
        <v>B</v>
      </c>
      <c r="V419" s="174" t="str">
        <f>IF('5.手当・賞与配分の設計'!$N$19="","",'5.手当・賞与配分の設計'!$N$19)</f>
        <v>C</v>
      </c>
      <c r="W419" s="175" t="str">
        <f>IF('5.手当・賞与配分の設計'!$N$20="","",'5.手当・賞与配分の設計'!$N$20)</f>
        <v>D</v>
      </c>
      <c r="X419" s="176" t="str">
        <f>IF($E419="","",$E419&amp;"-"&amp;S419)</f>
        <v>L-2-S</v>
      </c>
      <c r="Y419" s="170" t="str">
        <f>IF($E419="","",$E419&amp;"-"&amp;T419)</f>
        <v>L-2-A</v>
      </c>
      <c r="Z419" s="170" t="str">
        <f>IF($E419="","",$E419&amp;"-"&amp;U419)</f>
        <v>L-2-B</v>
      </c>
      <c r="AA419" s="170" t="str">
        <f>IF($E419="","",$E419&amp;"-"&amp;V419)</f>
        <v>L-2-C</v>
      </c>
      <c r="AB419" s="177" t="str">
        <f>IF($E419="","",$E419&amp;"-"&amp;W419)</f>
        <v>L-2-D</v>
      </c>
    </row>
    <row r="420" spans="5:28" ht="18" customHeight="1">
      <c r="E420" s="178" t="str">
        <f>IF($E$419="","",$E$419)</f>
        <v>L-2</v>
      </c>
      <c r="F420" s="124">
        <f t="shared" ref="F420:F461" si="143">IF(J420="",0,IF(AND(J419&lt;J420,J420=J421),F419+1,IF(J420&lt;J421,F419+1,F419)))</f>
        <v>0</v>
      </c>
      <c r="G420" s="124" t="str">
        <f t="shared" ref="G420:G461" si="144">IF(AND(F420=0,J420=""),"",IF(AND(F420=0,J420&gt;0),1,IF(F420=0,"",F420)))</f>
        <v/>
      </c>
      <c r="H420" s="124" t="str">
        <f t="shared" ref="H420:H461" si="145">IF($G420="","",IF(F419&lt;F420,$E420&amp;"-"&amp;$G420,""))</f>
        <v/>
      </c>
      <c r="I420" s="179">
        <v>18</v>
      </c>
      <c r="J420" s="180" t="str">
        <f>IF($E420="","",INDEX('3.サラリースケール'!$R$5:$BH$38,MATCH('7.グレード別年俸表の作成'!$E420,'3.サラリースケール'!$R$5:$R$38,0),MATCH('7.グレード別年俸表の作成'!$I420,'3.サラリースケール'!$R$5:$BH$5,0)))</f>
        <v/>
      </c>
      <c r="K420" s="181" t="str">
        <f t="shared" ref="K420:K461" si="146">IF($F420&lt;=1,"",IF($J419="",0,$J420-$J419))</f>
        <v/>
      </c>
      <c r="L420" s="182" t="str">
        <f>IF($J420="","",VLOOKUP($E420,'6.モデル年俸表の作成'!$C$6:$F$48,4,0))</f>
        <v/>
      </c>
      <c r="M420" s="183" t="str">
        <f>IF($G420="","",$M$419)</f>
        <v/>
      </c>
      <c r="N420" s="184" t="str">
        <f>IF($J420="","",ROUNDUP((J420*$M420),-1))</f>
        <v/>
      </c>
      <c r="O420" s="185" t="str">
        <f t="shared" ref="O420:O461" si="147">IF($J420="","",ROUNDDOWN($N420/($J420/$O$4*1.25),0))</f>
        <v/>
      </c>
      <c r="P420" s="186" t="str">
        <f>IF($J420="","",$J420+$L420+$N420)</f>
        <v/>
      </c>
      <c r="Q420" s="182" t="str">
        <f>IF($J420="","",$P420*12)</f>
        <v/>
      </c>
      <c r="R420" s="187" t="str">
        <f>IF($J420="","",IF('5.手当・賞与配分の設計'!$O$4=1,ROUNDUP((J420+$L420)*$R$5,-1),ROUNDUP(J420*$R$5,-1)))</f>
        <v/>
      </c>
      <c r="S420" s="188" t="str">
        <f>IF($J420="","",IF('5.手当・賞与配分の設計'!$O$4=1,ROUNDUP(($J420+$L420)*$U$4*$S$3,-1),ROUNDUP($J420*$U$4*$S$3,-1)))</f>
        <v/>
      </c>
      <c r="T420" s="189" t="str">
        <f>IF($J420="","",IF('5.手当・賞与配分の設計'!$O$4=1,ROUNDUP(($J420+$L420)*$U$4*$T$3,-1),ROUNDUP($J420*$U$4*$T$3,-1)))</f>
        <v/>
      </c>
      <c r="U420" s="189" t="str">
        <f>IF($J420="","",IF('5.手当・賞与配分の設計'!$O$4=1,ROUNDUP(($J420+$L420)*$U$4*$U$3,-1),ROUNDUP($J420*$U$4*$U$3,-1)))</f>
        <v/>
      </c>
      <c r="V420" s="189" t="str">
        <f>IF($J420="","",IF('5.手当・賞与配分の設計'!$O$4=1,ROUNDUP(($J420+$L420)*$U$4*$V$3,-1),ROUNDUP($J420*$U$4*$V$3,-1)))</f>
        <v/>
      </c>
      <c r="W420" s="190" t="str">
        <f>IF($J420="","",IF('5.手当・賞与配分の設計'!$O$4=1,ROUNDUP(($J420+$L420)*$U$4*$W$3,-1),ROUNDUP($J420*$U$4*$W$3,-1)))</f>
        <v/>
      </c>
      <c r="X420" s="191" t="str">
        <f>IF($J420="","",$Q420+$R420+S420)</f>
        <v/>
      </c>
      <c r="Y420" s="152" t="str">
        <f t="shared" ref="Y420:Y444" si="148">IF($J420="","",$Q420+$R420+T420)</f>
        <v/>
      </c>
      <c r="Z420" s="152" t="str">
        <f t="shared" ref="Z420:Z461" si="149">IF($J420="","",$Q420+$R420+U420)</f>
        <v/>
      </c>
      <c r="AA420" s="152" t="str">
        <f t="shared" ref="AA420:AA461" si="150">IF($J420="","",$Q420+$R420+V420)</f>
        <v/>
      </c>
      <c r="AB420" s="192" t="str">
        <f t="shared" ref="AB420:AB461" si="151">IF($J420="","",$Q420+$R420+W420)</f>
        <v/>
      </c>
    </row>
    <row r="421" spans="5:28" ht="18" customHeight="1">
      <c r="E421" s="193" t="str">
        <f t="shared" ref="E421:E461" si="152">IF($E$419="","",$E$419)</f>
        <v>L-2</v>
      </c>
      <c r="F421" s="124">
        <f t="shared" si="143"/>
        <v>0</v>
      </c>
      <c r="G421" s="124" t="str">
        <f t="shared" si="144"/>
        <v/>
      </c>
      <c r="H421" s="124" t="str">
        <f t="shared" si="145"/>
        <v/>
      </c>
      <c r="I421" s="179">
        <v>19</v>
      </c>
      <c r="J421" s="180" t="str">
        <f>IF($E421="","",INDEX('3.サラリースケール'!$R$5:$BH$38,MATCH('7.グレード別年俸表の作成'!$E421,'3.サラリースケール'!$R$5:$R$38,0),MATCH('7.グレード別年俸表の作成'!$I421,'3.サラリースケール'!$R$5:$BH$5,0)))</f>
        <v/>
      </c>
      <c r="K421" s="194" t="str">
        <f t="shared" si="146"/>
        <v/>
      </c>
      <c r="L421" s="195" t="str">
        <f>IF($J421="","",VLOOKUP($E421,'6.モデル年俸表の作成'!$C$6:$F$48,4,0))</f>
        <v/>
      </c>
      <c r="M421" s="196" t="str">
        <f t="shared" ref="M421:M461" si="153">IF($G421="","",$M$419)</f>
        <v/>
      </c>
      <c r="N421" s="197" t="str">
        <f t="shared" ref="N421:N461" si="154">IF($J421="","",ROUNDUP((J421*$M421),-1))</f>
        <v/>
      </c>
      <c r="O421" s="219" t="str">
        <f t="shared" si="147"/>
        <v/>
      </c>
      <c r="P421" s="198" t="str">
        <f t="shared" ref="P421:P461" si="155">IF($J421="","",$J421+$L421+$N421)</f>
        <v/>
      </c>
      <c r="Q421" s="195" t="str">
        <f t="shared" ref="Q421:Q461" si="156">IF($J421="","",$P421*12)</f>
        <v/>
      </c>
      <c r="R421" s="187" t="str">
        <f>IF($J421="","",IF('5.手当・賞与配分の設計'!$O$4=1,ROUNDUP((J421+$L421)*$R$5,-1),ROUNDUP(J421*$R$5,-1)))</f>
        <v/>
      </c>
      <c r="S421" s="199" t="str">
        <f>IF($J421="","",IF('5.手当・賞与配分の設計'!$O$4=1,ROUNDUP(($J421+$L421)*$U$4*$S$3,-1),ROUNDUP($J421*$U$4*$S$3,-1)))</f>
        <v/>
      </c>
      <c r="T421" s="198" t="str">
        <f>IF($J421="","",IF('5.手当・賞与配分の設計'!$O$4=1,ROUNDUP(($J421+$L421)*$U$4*$T$3,-1),ROUNDUP($J421*$U$4*$T$3,-1)))</f>
        <v/>
      </c>
      <c r="U421" s="198" t="str">
        <f>IF($J421="","",IF('5.手当・賞与配分の設計'!$O$4=1,ROUNDUP(($J421+$L421)*$U$4*$U$3,-1),ROUNDUP($J421*$U$4*$U$3,-1)))</f>
        <v/>
      </c>
      <c r="V421" s="198" t="str">
        <f>IF($J421="","",IF('5.手当・賞与配分の設計'!$O$4=1,ROUNDUP(($J421+$L421)*$U$4*$V$3,-1),ROUNDUP($J421*$U$4*$V$3,-1)))</f>
        <v/>
      </c>
      <c r="W421" s="200" t="str">
        <f>IF($J421="","",IF('5.手当・賞与配分の設計'!$O$4=1,ROUNDUP(($J421+$L421)*$U$4*$W$3,-1),ROUNDUP($J421*$U$4*$W$3,-1)))</f>
        <v/>
      </c>
      <c r="X421" s="128" t="str">
        <f>IF($J421="","",$Q421+$R421+S421)</f>
        <v/>
      </c>
      <c r="Y421" s="88" t="str">
        <f t="shared" si="148"/>
        <v/>
      </c>
      <c r="Z421" s="88" t="str">
        <f t="shared" si="149"/>
        <v/>
      </c>
      <c r="AA421" s="88" t="str">
        <f t="shared" si="150"/>
        <v/>
      </c>
      <c r="AB421" s="201" t="str">
        <f t="shared" si="151"/>
        <v/>
      </c>
    </row>
    <row r="422" spans="5:28" ht="18" customHeight="1">
      <c r="E422" s="193" t="str">
        <f t="shared" si="152"/>
        <v>L-2</v>
      </c>
      <c r="F422" s="124">
        <f t="shared" si="143"/>
        <v>0</v>
      </c>
      <c r="G422" s="124" t="str">
        <f t="shared" si="144"/>
        <v/>
      </c>
      <c r="H422" s="124" t="str">
        <f t="shared" si="145"/>
        <v/>
      </c>
      <c r="I422" s="179">
        <v>20</v>
      </c>
      <c r="J422" s="150" t="str">
        <f>IF($E422="","",INDEX('3.サラリースケール'!$R$5:$BH$38,MATCH('7.グレード別年俸表の作成'!$E422,'3.サラリースケール'!$R$5:$R$38,0),MATCH('7.グレード別年俸表の作成'!$I422,'3.サラリースケール'!$R$5:$BH$5,0)))</f>
        <v/>
      </c>
      <c r="K422" s="194" t="str">
        <f t="shared" si="146"/>
        <v/>
      </c>
      <c r="L422" s="195" t="str">
        <f>IF($J422="","",VLOOKUP($E422,'6.モデル年俸表の作成'!$C$6:$F$48,4,0))</f>
        <v/>
      </c>
      <c r="M422" s="196" t="str">
        <f t="shared" si="153"/>
        <v/>
      </c>
      <c r="N422" s="197" t="str">
        <f t="shared" si="154"/>
        <v/>
      </c>
      <c r="O422" s="219" t="str">
        <f t="shared" si="147"/>
        <v/>
      </c>
      <c r="P422" s="198" t="str">
        <f t="shared" si="155"/>
        <v/>
      </c>
      <c r="Q422" s="195" t="str">
        <f t="shared" si="156"/>
        <v/>
      </c>
      <c r="R422" s="187" t="str">
        <f>IF($J422="","",IF('5.手当・賞与配分の設計'!$O$4=1,ROUNDUP((J422+$L422)*$R$5,-1),ROUNDUP(J422*$R$5,-1)))</f>
        <v/>
      </c>
      <c r="S422" s="199" t="str">
        <f>IF($J422="","",IF('5.手当・賞与配分の設計'!$O$4=1,ROUNDUP(($J422+$L422)*$U$4*$S$3,-1),ROUNDUP($J422*$U$4*$S$3,-1)))</f>
        <v/>
      </c>
      <c r="T422" s="198" t="str">
        <f>IF($J422="","",IF('5.手当・賞与配分の設計'!$O$4=1,ROUNDUP(($J422+$L422)*$U$4*$T$3,-1),ROUNDUP($J422*$U$4*$T$3,-1)))</f>
        <v/>
      </c>
      <c r="U422" s="198" t="str">
        <f>IF($J422="","",IF('5.手当・賞与配分の設計'!$O$4=1,ROUNDUP(($J422+$L422)*$U$4*$U$3,-1),ROUNDUP($J422*$U$4*$U$3,-1)))</f>
        <v/>
      </c>
      <c r="V422" s="198" t="str">
        <f>IF($J422="","",IF('5.手当・賞与配分の設計'!$O$4=1,ROUNDUP(($J422+$L422)*$U$4*$V$3,-1),ROUNDUP($J422*$U$4*$V$3,-1)))</f>
        <v/>
      </c>
      <c r="W422" s="200" t="str">
        <f>IF($J422="","",IF('5.手当・賞与配分の設計'!$O$4=1,ROUNDUP(($J422+$L422)*$U$4*$W$3,-1),ROUNDUP($J422*$U$4*$W$3,-1)))</f>
        <v/>
      </c>
      <c r="X422" s="128" t="str">
        <f>IF($J422="","",$Q422+$R422+S422)</f>
        <v/>
      </c>
      <c r="Y422" s="88" t="str">
        <f t="shared" si="148"/>
        <v/>
      </c>
      <c r="Z422" s="88" t="str">
        <f t="shared" si="149"/>
        <v/>
      </c>
      <c r="AA422" s="88" t="str">
        <f t="shared" si="150"/>
        <v/>
      </c>
      <c r="AB422" s="201" t="str">
        <f t="shared" si="151"/>
        <v/>
      </c>
    </row>
    <row r="423" spans="5:28" ht="18" customHeight="1">
      <c r="E423" s="193" t="str">
        <f t="shared" si="152"/>
        <v>L-2</v>
      </c>
      <c r="F423" s="124">
        <f t="shared" si="143"/>
        <v>0</v>
      </c>
      <c r="G423" s="124" t="str">
        <f t="shared" si="144"/>
        <v/>
      </c>
      <c r="H423" s="124" t="str">
        <f t="shared" si="145"/>
        <v/>
      </c>
      <c r="I423" s="179">
        <v>21</v>
      </c>
      <c r="J423" s="150" t="str">
        <f>IF($E423="","",INDEX('3.サラリースケール'!$R$5:$BH$38,MATCH('7.グレード別年俸表の作成'!$E423,'3.サラリースケール'!$R$5:$R$38,0),MATCH('7.グレード別年俸表の作成'!$I423,'3.サラリースケール'!$R$5:$BH$5,0)))</f>
        <v/>
      </c>
      <c r="K423" s="194" t="str">
        <f t="shared" si="146"/>
        <v/>
      </c>
      <c r="L423" s="195" t="str">
        <f>IF($J423="","",VLOOKUP($E423,'6.モデル年俸表の作成'!$C$6:$F$48,4,0))</f>
        <v/>
      </c>
      <c r="M423" s="196" t="str">
        <f t="shared" si="153"/>
        <v/>
      </c>
      <c r="N423" s="197" t="str">
        <f t="shared" si="154"/>
        <v/>
      </c>
      <c r="O423" s="219" t="str">
        <f t="shared" si="147"/>
        <v/>
      </c>
      <c r="P423" s="198" t="str">
        <f t="shared" si="155"/>
        <v/>
      </c>
      <c r="Q423" s="195" t="str">
        <f t="shared" si="156"/>
        <v/>
      </c>
      <c r="R423" s="187" t="str">
        <f>IF($J423="","",IF('5.手当・賞与配分の設計'!$O$4=1,ROUNDUP((J423+$L423)*$R$5,-1),ROUNDUP(J423*$R$5,-1)))</f>
        <v/>
      </c>
      <c r="S423" s="202" t="str">
        <f>IF($J423="","",IF('5.手当・賞与配分の設計'!$O$4=1,ROUNDUP(($J423+$L423)*$U$4*$S$3,-1),ROUNDUP($J423*$U$4*$S$3,-1)))</f>
        <v/>
      </c>
      <c r="T423" s="186" t="str">
        <f>IF($J423="","",IF('5.手当・賞与配分の設計'!$O$4=1,ROUNDUP(($J423+$L423)*$U$4*$T$3,-1),ROUNDUP($J423*$U$4*$T$3,-1)))</f>
        <v/>
      </c>
      <c r="U423" s="186" t="str">
        <f>IF($J423="","",IF('5.手当・賞与配分の設計'!$O$4=1,ROUNDUP(($J423+$L423)*$U$4*$U$3,-1),ROUNDUP($J423*$U$4*$U$3,-1)))</f>
        <v/>
      </c>
      <c r="V423" s="186" t="str">
        <f>IF($J423="","",IF('5.手当・賞与配分の設計'!$O$4=1,ROUNDUP(($J423+$L423)*$U$4*$V$3,-1),ROUNDUP($J423*$U$4*$V$3,-1)))</f>
        <v/>
      </c>
      <c r="W423" s="203" t="str">
        <f>IF($J423="","",IF('5.手当・賞与配分の設計'!$O$4=1,ROUNDUP(($J423+$L423)*$U$4*$W$3,-1),ROUNDUP($J423*$U$4*$W$3,-1)))</f>
        <v/>
      </c>
      <c r="X423" s="128" t="str">
        <f t="shared" ref="X423:X461" si="157">IF($J423="","",$Q423+$R423+S423)</f>
        <v/>
      </c>
      <c r="Y423" s="88" t="str">
        <f t="shared" si="148"/>
        <v/>
      </c>
      <c r="Z423" s="88" t="str">
        <f t="shared" si="149"/>
        <v/>
      </c>
      <c r="AA423" s="88" t="str">
        <f t="shared" si="150"/>
        <v/>
      </c>
      <c r="AB423" s="201" t="str">
        <f t="shared" si="151"/>
        <v/>
      </c>
    </row>
    <row r="424" spans="5:28" ht="18" customHeight="1">
      <c r="E424" s="193" t="str">
        <f t="shared" si="152"/>
        <v>L-2</v>
      </c>
      <c r="F424" s="124">
        <f t="shared" si="143"/>
        <v>0</v>
      </c>
      <c r="G424" s="124" t="str">
        <f t="shared" si="144"/>
        <v/>
      </c>
      <c r="H424" s="124" t="str">
        <f t="shared" si="145"/>
        <v/>
      </c>
      <c r="I424" s="179">
        <v>22</v>
      </c>
      <c r="J424" s="150" t="str">
        <f>IF($E424="","",INDEX('3.サラリースケール'!$R$5:$BH$38,MATCH('7.グレード別年俸表の作成'!$E424,'3.サラリースケール'!$R$5:$R$38,0),MATCH('7.グレード別年俸表の作成'!$I424,'3.サラリースケール'!$R$5:$BH$5,0)))</f>
        <v/>
      </c>
      <c r="K424" s="194" t="str">
        <f t="shared" si="146"/>
        <v/>
      </c>
      <c r="L424" s="195" t="str">
        <f>IF($J424="","",VLOOKUP($E424,'6.モデル年俸表の作成'!$C$6:$F$48,4,0))</f>
        <v/>
      </c>
      <c r="M424" s="196" t="str">
        <f t="shared" si="153"/>
        <v/>
      </c>
      <c r="N424" s="197" t="str">
        <f t="shared" si="154"/>
        <v/>
      </c>
      <c r="O424" s="219" t="str">
        <f t="shared" si="147"/>
        <v/>
      </c>
      <c r="P424" s="198" t="str">
        <f t="shared" si="155"/>
        <v/>
      </c>
      <c r="Q424" s="195" t="str">
        <f t="shared" si="156"/>
        <v/>
      </c>
      <c r="R424" s="187" t="str">
        <f>IF($J424="","",IF('5.手当・賞与配分の設計'!$O$4=1,ROUNDUP((J424+$L424)*$R$5,-1),ROUNDUP(J424*$R$5,-1)))</f>
        <v/>
      </c>
      <c r="S424" s="202" t="str">
        <f>IF($J424="","",IF('5.手当・賞与配分の設計'!$O$4=1,ROUNDUP(($J424+$L424)*$U$4*$S$3,-1),ROUNDUP($J424*$U$4*$S$3,-1)))</f>
        <v/>
      </c>
      <c r="T424" s="186" t="str">
        <f>IF($J424="","",IF('5.手当・賞与配分の設計'!$O$4=1,ROUNDUP(($J424+$L424)*$U$4*$T$3,-1),ROUNDUP($J424*$U$4*$T$3,-1)))</f>
        <v/>
      </c>
      <c r="U424" s="186" t="str">
        <f>IF($J424="","",IF('5.手当・賞与配分の設計'!$O$4=1,ROUNDUP(($J424+$L424)*$U$4*$U$3,-1),ROUNDUP($J424*$U$4*$U$3,-1)))</f>
        <v/>
      </c>
      <c r="V424" s="186" t="str">
        <f>IF($J424="","",IF('5.手当・賞与配分の設計'!$O$4=1,ROUNDUP(($J424+$L424)*$U$4*$V$3,-1),ROUNDUP($J424*$U$4*$V$3,-1)))</f>
        <v/>
      </c>
      <c r="W424" s="203" t="str">
        <f>IF($J424="","",IF('5.手当・賞与配分の設計'!$O$4=1,ROUNDUP(($J424+$L424)*$U$4*$W$3,-1),ROUNDUP($J424*$U$4*$W$3,-1)))</f>
        <v/>
      </c>
      <c r="X424" s="128" t="str">
        <f t="shared" si="157"/>
        <v/>
      </c>
      <c r="Y424" s="88" t="str">
        <f t="shared" si="148"/>
        <v/>
      </c>
      <c r="Z424" s="88" t="str">
        <f t="shared" si="149"/>
        <v/>
      </c>
      <c r="AA424" s="88" t="str">
        <f t="shared" si="150"/>
        <v/>
      </c>
      <c r="AB424" s="201" t="str">
        <f t="shared" si="151"/>
        <v/>
      </c>
    </row>
    <row r="425" spans="5:28" ht="18" customHeight="1">
      <c r="E425" s="193" t="str">
        <f t="shared" si="152"/>
        <v>L-2</v>
      </c>
      <c r="F425" s="124">
        <f t="shared" si="143"/>
        <v>0</v>
      </c>
      <c r="G425" s="124" t="str">
        <f t="shared" si="144"/>
        <v/>
      </c>
      <c r="H425" s="124" t="str">
        <f t="shared" si="145"/>
        <v/>
      </c>
      <c r="I425" s="179">
        <v>23</v>
      </c>
      <c r="J425" s="150" t="str">
        <f>IF($E425="","",INDEX('3.サラリースケール'!$R$5:$BH$38,MATCH('7.グレード別年俸表の作成'!$E425,'3.サラリースケール'!$R$5:$R$38,0),MATCH('7.グレード別年俸表の作成'!$I425,'3.サラリースケール'!$R$5:$BH$5,0)))</f>
        <v/>
      </c>
      <c r="K425" s="194" t="str">
        <f t="shared" si="146"/>
        <v/>
      </c>
      <c r="L425" s="195" t="str">
        <f>IF($J425="","",VLOOKUP($E425,'6.モデル年俸表の作成'!$C$6:$F$48,4,0))</f>
        <v/>
      </c>
      <c r="M425" s="196" t="str">
        <f t="shared" si="153"/>
        <v/>
      </c>
      <c r="N425" s="197" t="str">
        <f t="shared" si="154"/>
        <v/>
      </c>
      <c r="O425" s="219" t="str">
        <f>IF($J425="","",ROUNDDOWN($N425/($J425/$O$4*1.25),0))</f>
        <v/>
      </c>
      <c r="P425" s="198" t="str">
        <f t="shared" si="155"/>
        <v/>
      </c>
      <c r="Q425" s="195" t="str">
        <f t="shared" si="156"/>
        <v/>
      </c>
      <c r="R425" s="187" t="str">
        <f>IF($J425="","",IF('5.手当・賞与配分の設計'!$O$4=1,ROUNDUP((J425+$L425)*$R$5,-1),ROUNDUP(J425*$R$5,-1)))</f>
        <v/>
      </c>
      <c r="S425" s="202" t="str">
        <f>IF($J425="","",IF('5.手当・賞与配分の設計'!$O$4=1,ROUNDUP(($J425+$L425)*$U$4*$S$3,-1),ROUNDUP($J425*$U$4*$S$3,-1)))</f>
        <v/>
      </c>
      <c r="T425" s="186" t="str">
        <f>IF($J425="","",IF('5.手当・賞与配分の設計'!$O$4=1,ROUNDUP(($J425+$L425)*$U$4*$T$3,-1),ROUNDUP($J425*$U$4*$T$3,-1)))</f>
        <v/>
      </c>
      <c r="U425" s="186" t="str">
        <f>IF($J425="","",IF('5.手当・賞与配分の設計'!$O$4=1,ROUNDUP(($J425+$L425)*$U$4*$U$3,-1),ROUNDUP($J425*$U$4*$U$3,-1)))</f>
        <v/>
      </c>
      <c r="V425" s="186" t="str">
        <f>IF($J425="","",IF('5.手当・賞与配分の設計'!$O$4=1,ROUNDUP(($J425+$L425)*$U$4*$V$3,-1),ROUNDUP($J425*$U$4*$V$3,-1)))</f>
        <v/>
      </c>
      <c r="W425" s="203" t="str">
        <f>IF($J425="","",IF('5.手当・賞与配分の設計'!$O$4=1,ROUNDUP(($J425+$L425)*$U$4*$W$3,-1),ROUNDUP($J425*$U$4*$W$3,-1)))</f>
        <v/>
      </c>
      <c r="X425" s="128" t="str">
        <f t="shared" si="157"/>
        <v/>
      </c>
      <c r="Y425" s="88" t="str">
        <f t="shared" si="148"/>
        <v/>
      </c>
      <c r="Z425" s="88" t="str">
        <f t="shared" si="149"/>
        <v/>
      </c>
      <c r="AA425" s="88" t="str">
        <f t="shared" si="150"/>
        <v/>
      </c>
      <c r="AB425" s="201" t="str">
        <f t="shared" si="151"/>
        <v/>
      </c>
    </row>
    <row r="426" spans="5:28" ht="18" customHeight="1">
      <c r="E426" s="193" t="str">
        <f t="shared" si="152"/>
        <v>L-2</v>
      </c>
      <c r="F426" s="124">
        <f t="shared" si="143"/>
        <v>0</v>
      </c>
      <c r="G426" s="124" t="str">
        <f t="shared" si="144"/>
        <v/>
      </c>
      <c r="H426" s="124" t="str">
        <f t="shared" si="145"/>
        <v/>
      </c>
      <c r="I426" s="179">
        <v>24</v>
      </c>
      <c r="J426" s="150" t="str">
        <f>IF($E426="","",INDEX('3.サラリースケール'!$R$5:$BH$38,MATCH('7.グレード別年俸表の作成'!$E426,'3.サラリースケール'!$R$5:$R$38,0),MATCH('7.グレード別年俸表の作成'!$I426,'3.サラリースケール'!$R$5:$BH$5,0)))</f>
        <v/>
      </c>
      <c r="K426" s="194" t="str">
        <f t="shared" si="146"/>
        <v/>
      </c>
      <c r="L426" s="195" t="str">
        <f>IF($J426="","",VLOOKUP($E426,'6.モデル年俸表の作成'!$C$6:$F$48,4,0))</f>
        <v/>
      </c>
      <c r="M426" s="196" t="str">
        <f t="shared" si="153"/>
        <v/>
      </c>
      <c r="N426" s="197" t="str">
        <f t="shared" si="154"/>
        <v/>
      </c>
      <c r="O426" s="219" t="str">
        <f t="shared" si="147"/>
        <v/>
      </c>
      <c r="P426" s="198" t="str">
        <f t="shared" si="155"/>
        <v/>
      </c>
      <c r="Q426" s="195" t="str">
        <f t="shared" si="156"/>
        <v/>
      </c>
      <c r="R426" s="187" t="str">
        <f>IF($J426="","",IF('5.手当・賞与配分の設計'!$O$4=1,ROUNDUP((J426+$L426)*$R$5,-1),ROUNDUP(J426*$R$5,-1)))</f>
        <v/>
      </c>
      <c r="S426" s="202" t="str">
        <f>IF($J426="","",IF('5.手当・賞与配分の設計'!$O$4=1,ROUNDUP(($J426+$L426)*$U$4*$S$3,-1),ROUNDUP($J426*$U$4*$S$3,-1)))</f>
        <v/>
      </c>
      <c r="T426" s="186" t="str">
        <f>IF($J426="","",IF('5.手当・賞与配分の設計'!$O$4=1,ROUNDUP(($J426+$L426)*$U$4*$T$3,-1),ROUNDUP($J426*$U$4*$T$3,-1)))</f>
        <v/>
      </c>
      <c r="U426" s="186" t="str">
        <f>IF($J426="","",IF('5.手当・賞与配分の設計'!$O$4=1,ROUNDUP(($J426+$L426)*$U$4*$U$3,-1),ROUNDUP($J426*$U$4*$U$3,-1)))</f>
        <v/>
      </c>
      <c r="V426" s="186" t="str">
        <f>IF($J426="","",IF('5.手当・賞与配分の設計'!$O$4=1,ROUNDUP(($J426+$L426)*$U$4*$V$3,-1),ROUNDUP($J426*$U$4*$V$3,-1)))</f>
        <v/>
      </c>
      <c r="W426" s="203" t="str">
        <f>IF($J426="","",IF('5.手当・賞与配分の設計'!$O$4=1,ROUNDUP(($J426+$L426)*$U$4*$W$3,-1),ROUNDUP($J426*$U$4*$W$3,-1)))</f>
        <v/>
      </c>
      <c r="X426" s="128" t="str">
        <f t="shared" si="157"/>
        <v/>
      </c>
      <c r="Y426" s="88" t="str">
        <f t="shared" si="148"/>
        <v/>
      </c>
      <c r="Z426" s="88" t="str">
        <f t="shared" si="149"/>
        <v/>
      </c>
      <c r="AA426" s="88" t="str">
        <f t="shared" si="150"/>
        <v/>
      </c>
      <c r="AB426" s="201" t="str">
        <f t="shared" si="151"/>
        <v/>
      </c>
    </row>
    <row r="427" spans="5:28" ht="18" customHeight="1">
      <c r="E427" s="193" t="str">
        <f t="shared" si="152"/>
        <v>L-2</v>
      </c>
      <c r="F427" s="124">
        <f t="shared" si="143"/>
        <v>0</v>
      </c>
      <c r="G427" s="124" t="str">
        <f t="shared" si="144"/>
        <v/>
      </c>
      <c r="H427" s="124" t="str">
        <f t="shared" si="145"/>
        <v/>
      </c>
      <c r="I427" s="179">
        <v>25</v>
      </c>
      <c r="J427" s="150" t="str">
        <f>IF($E427="","",INDEX('3.サラリースケール'!$R$5:$BH$38,MATCH('7.グレード別年俸表の作成'!$E427,'3.サラリースケール'!$R$5:$R$38,0),MATCH('7.グレード別年俸表の作成'!$I427,'3.サラリースケール'!$R$5:$BH$5,0)))</f>
        <v/>
      </c>
      <c r="K427" s="194" t="str">
        <f t="shared" si="146"/>
        <v/>
      </c>
      <c r="L427" s="195" t="str">
        <f>IF($J427="","",VLOOKUP($E427,'6.モデル年俸表の作成'!$C$6:$F$48,4,0))</f>
        <v/>
      </c>
      <c r="M427" s="196" t="str">
        <f t="shared" si="153"/>
        <v/>
      </c>
      <c r="N427" s="197" t="str">
        <f t="shared" si="154"/>
        <v/>
      </c>
      <c r="O427" s="219" t="str">
        <f t="shared" si="147"/>
        <v/>
      </c>
      <c r="P427" s="198" t="str">
        <f t="shared" si="155"/>
        <v/>
      </c>
      <c r="Q427" s="195" t="str">
        <f t="shared" si="156"/>
        <v/>
      </c>
      <c r="R427" s="187" t="str">
        <f>IF($J427="","",IF('5.手当・賞与配分の設計'!$O$4=1,ROUNDUP((J427+$L427)*$R$5,-1),ROUNDUP(J427*$R$5,-1)))</f>
        <v/>
      </c>
      <c r="S427" s="202" t="str">
        <f>IF($J427="","",IF('5.手当・賞与配分の設計'!$O$4=1,ROUNDUP(($J427+$L427)*$U$4*$S$3,-1),ROUNDUP($J427*$U$4*$S$3,-1)))</f>
        <v/>
      </c>
      <c r="T427" s="186" t="str">
        <f>IF($J427="","",IF('5.手当・賞与配分の設計'!$O$4=1,ROUNDUP(($J427+$L427)*$U$4*$T$3,-1),ROUNDUP($J427*$U$4*$T$3,-1)))</f>
        <v/>
      </c>
      <c r="U427" s="186" t="str">
        <f>IF($J427="","",IF('5.手当・賞与配分の設計'!$O$4=1,ROUNDUP(($J427+$L427)*$U$4*$U$3,-1),ROUNDUP($J427*$U$4*$U$3,-1)))</f>
        <v/>
      </c>
      <c r="V427" s="186" t="str">
        <f>IF($J427="","",IF('5.手当・賞与配分の設計'!$O$4=1,ROUNDUP(($J427+$L427)*$U$4*$V$3,-1),ROUNDUP($J427*$U$4*$V$3,-1)))</f>
        <v/>
      </c>
      <c r="W427" s="203" t="str">
        <f>IF($J427="","",IF('5.手当・賞与配分の設計'!$O$4=1,ROUNDUP(($J427+$L427)*$U$4*$W$3,-1),ROUNDUP($J427*$U$4*$W$3,-1)))</f>
        <v/>
      </c>
      <c r="X427" s="128" t="str">
        <f t="shared" si="157"/>
        <v/>
      </c>
      <c r="Y427" s="88" t="str">
        <f t="shared" si="148"/>
        <v/>
      </c>
      <c r="Z427" s="88" t="str">
        <f t="shared" si="149"/>
        <v/>
      </c>
      <c r="AA427" s="88" t="str">
        <f t="shared" si="150"/>
        <v/>
      </c>
      <c r="AB427" s="201" t="str">
        <f t="shared" si="151"/>
        <v/>
      </c>
    </row>
    <row r="428" spans="5:28" ht="18" customHeight="1">
      <c r="E428" s="193" t="str">
        <f t="shared" si="152"/>
        <v>L-2</v>
      </c>
      <c r="F428" s="124">
        <f t="shared" si="143"/>
        <v>0</v>
      </c>
      <c r="G428" s="124" t="str">
        <f t="shared" si="144"/>
        <v/>
      </c>
      <c r="H428" s="124" t="str">
        <f t="shared" si="145"/>
        <v/>
      </c>
      <c r="I428" s="179">
        <v>26</v>
      </c>
      <c r="J428" s="150" t="str">
        <f>IF($E428="","",INDEX('3.サラリースケール'!$R$5:$BH$38,MATCH('7.グレード別年俸表の作成'!$E428,'3.サラリースケール'!$R$5:$R$38,0),MATCH('7.グレード別年俸表の作成'!$I428,'3.サラリースケール'!$R$5:$BH$5,0)))</f>
        <v/>
      </c>
      <c r="K428" s="194" t="str">
        <f t="shared" si="146"/>
        <v/>
      </c>
      <c r="L428" s="195" t="str">
        <f>IF($J428="","",VLOOKUP($E428,'6.モデル年俸表の作成'!$C$6:$F$48,4,0))</f>
        <v/>
      </c>
      <c r="M428" s="196" t="str">
        <f t="shared" si="153"/>
        <v/>
      </c>
      <c r="N428" s="197" t="str">
        <f t="shared" si="154"/>
        <v/>
      </c>
      <c r="O428" s="219" t="str">
        <f t="shared" si="147"/>
        <v/>
      </c>
      <c r="P428" s="198" t="str">
        <f t="shared" si="155"/>
        <v/>
      </c>
      <c r="Q428" s="195" t="str">
        <f t="shared" si="156"/>
        <v/>
      </c>
      <c r="R428" s="187" t="str">
        <f>IF($J428="","",IF('5.手当・賞与配分の設計'!$O$4=1,ROUNDUP((J428+$L428)*$R$5,-1),ROUNDUP(J428*$R$5,-1)))</f>
        <v/>
      </c>
      <c r="S428" s="202" t="str">
        <f>IF($J428="","",IF('5.手当・賞与配分の設計'!$O$4=1,ROUNDUP(($J428+$L428)*$U$4*$S$3,-1),ROUNDUP($J428*$U$4*$S$3,-1)))</f>
        <v/>
      </c>
      <c r="T428" s="186" t="str">
        <f>IF($J428="","",IF('5.手当・賞与配分の設計'!$O$4=1,ROUNDUP(($J428+$L428)*$U$4*$T$3,-1),ROUNDUP($J428*$U$4*$T$3,-1)))</f>
        <v/>
      </c>
      <c r="U428" s="186" t="str">
        <f>IF($J428="","",IF('5.手当・賞与配分の設計'!$O$4=1,ROUNDUP(($J428+$L428)*$U$4*$U$3,-1),ROUNDUP($J428*$U$4*$U$3,-1)))</f>
        <v/>
      </c>
      <c r="V428" s="186" t="str">
        <f>IF($J428="","",IF('5.手当・賞与配分の設計'!$O$4=1,ROUNDUP(($J428+$L428)*$U$4*$V$3,-1),ROUNDUP($J428*$U$4*$V$3,-1)))</f>
        <v/>
      </c>
      <c r="W428" s="203" t="str">
        <f>IF($J428="","",IF('5.手当・賞与配分の設計'!$O$4=1,ROUNDUP(($J428+$L428)*$U$4*$W$3,-1),ROUNDUP($J428*$U$4*$W$3,-1)))</f>
        <v/>
      </c>
      <c r="X428" s="128" t="str">
        <f t="shared" si="157"/>
        <v/>
      </c>
      <c r="Y428" s="88" t="str">
        <f t="shared" si="148"/>
        <v/>
      </c>
      <c r="Z428" s="88" t="str">
        <f t="shared" si="149"/>
        <v/>
      </c>
      <c r="AA428" s="88" t="str">
        <f t="shared" si="150"/>
        <v/>
      </c>
      <c r="AB428" s="201" t="str">
        <f t="shared" si="151"/>
        <v/>
      </c>
    </row>
    <row r="429" spans="5:28" ht="18" customHeight="1">
      <c r="E429" s="193" t="str">
        <f t="shared" si="152"/>
        <v>L-2</v>
      </c>
      <c r="F429" s="124">
        <f t="shared" si="143"/>
        <v>1</v>
      </c>
      <c r="G429" s="124">
        <f t="shared" si="144"/>
        <v>1</v>
      </c>
      <c r="H429" s="124" t="str">
        <f t="shared" si="145"/>
        <v>L-2-1</v>
      </c>
      <c r="I429" s="179">
        <v>27</v>
      </c>
      <c r="J429" s="150">
        <f>IF($E429="","",INDEX('3.サラリースケール'!$R$5:$BH$38,MATCH('7.グレード別年俸表の作成'!$E429,'3.サラリースケール'!$R$5:$R$38,0),MATCH('7.グレード別年俸表の作成'!$I429,'3.サラリースケール'!$R$5:$BH$5,0)))</f>
        <v>277100</v>
      </c>
      <c r="K429" s="194" t="str">
        <f t="shared" si="146"/>
        <v/>
      </c>
      <c r="L429" s="195">
        <f>IF($J429="","",VLOOKUP($E429,'6.モデル年俸表の作成'!$C$6:$F$48,4,0))</f>
        <v>5600</v>
      </c>
      <c r="M429" s="196">
        <f t="shared" si="153"/>
        <v>0.2</v>
      </c>
      <c r="N429" s="197">
        <f t="shared" si="154"/>
        <v>55420</v>
      </c>
      <c r="O429" s="219">
        <f t="shared" si="147"/>
        <v>27</v>
      </c>
      <c r="P429" s="198">
        <f t="shared" si="155"/>
        <v>338120</v>
      </c>
      <c r="Q429" s="195">
        <f t="shared" si="156"/>
        <v>4057440</v>
      </c>
      <c r="R429" s="187">
        <f>IF($J429="","",IF('5.手当・賞与配分の設計'!$O$4=1,ROUNDUP((J429+$L429)*$R$5,-1),ROUNDUP(J429*$R$5,-1)))</f>
        <v>565400</v>
      </c>
      <c r="S429" s="202">
        <f>IF($J429="","",IF('5.手当・賞与配分の設計'!$O$4=1,ROUNDUP(($J429+$L429)*$U$4*$S$3,-1),ROUNDUP($J429*$U$4*$S$3,-1)))</f>
        <v>848100</v>
      </c>
      <c r="T429" s="186">
        <f>IF($J429="","",IF('5.手当・賞与配分の設計'!$O$4=1,ROUNDUP(($J429+$L429)*$U$4*$T$3,-1),ROUNDUP($J429*$U$4*$T$3,-1)))</f>
        <v>777430</v>
      </c>
      <c r="U429" s="186">
        <f>IF($J429="","",IF('5.手当・賞与配分の設計'!$O$4=1,ROUNDUP(($J429+$L429)*$U$4*$U$3,-1),ROUNDUP($J429*$U$4*$U$3,-1)))</f>
        <v>706750</v>
      </c>
      <c r="V429" s="186">
        <f>IF($J429="","",IF('5.手当・賞与配分の設計'!$O$4=1,ROUNDUP(($J429+$L429)*$U$4*$V$3,-1),ROUNDUP($J429*$U$4*$V$3,-1)))</f>
        <v>636080</v>
      </c>
      <c r="W429" s="203">
        <f>IF($J429="","",IF('5.手当・賞与配分の設計'!$O$4=1,ROUNDUP(($J429+$L429)*$U$4*$W$3,-1),ROUNDUP($J429*$U$4*$W$3,-1)))</f>
        <v>565400</v>
      </c>
      <c r="X429" s="128">
        <f t="shared" si="157"/>
        <v>5470940</v>
      </c>
      <c r="Y429" s="88">
        <f t="shared" si="148"/>
        <v>5400270</v>
      </c>
      <c r="Z429" s="88">
        <f t="shared" si="149"/>
        <v>5329590</v>
      </c>
      <c r="AA429" s="88">
        <f t="shared" si="150"/>
        <v>5258920</v>
      </c>
      <c r="AB429" s="201">
        <f t="shared" si="151"/>
        <v>5188240</v>
      </c>
    </row>
    <row r="430" spans="5:28" ht="18" customHeight="1">
      <c r="E430" s="193" t="str">
        <f t="shared" si="152"/>
        <v>L-2</v>
      </c>
      <c r="F430" s="124">
        <f t="shared" si="143"/>
        <v>2</v>
      </c>
      <c r="G430" s="124">
        <f t="shared" si="144"/>
        <v>2</v>
      </c>
      <c r="H430" s="124" t="str">
        <f t="shared" si="145"/>
        <v>L-2-2</v>
      </c>
      <c r="I430" s="179">
        <v>28</v>
      </c>
      <c r="J430" s="150">
        <f>IF($E430="","",INDEX('3.サラリースケール'!$R$5:$BH$38,MATCH('7.グレード別年俸表の作成'!$E430,'3.サラリースケール'!$R$5:$R$38,0),MATCH('7.グレード別年俸表の作成'!$I430,'3.サラリースケール'!$R$5:$BH$5,0)))</f>
        <v>281600</v>
      </c>
      <c r="K430" s="194">
        <f t="shared" si="146"/>
        <v>4500</v>
      </c>
      <c r="L430" s="195">
        <f>IF($J430="","",VLOOKUP($E430,'6.モデル年俸表の作成'!$C$6:$F$48,4,0))</f>
        <v>5600</v>
      </c>
      <c r="M430" s="196">
        <f t="shared" si="153"/>
        <v>0.2</v>
      </c>
      <c r="N430" s="197">
        <f t="shared" si="154"/>
        <v>56320</v>
      </c>
      <c r="O430" s="219">
        <f t="shared" si="147"/>
        <v>27</v>
      </c>
      <c r="P430" s="198">
        <f t="shared" si="155"/>
        <v>343520</v>
      </c>
      <c r="Q430" s="195">
        <f t="shared" si="156"/>
        <v>4122240</v>
      </c>
      <c r="R430" s="187">
        <f>IF($J430="","",IF('5.手当・賞与配分の設計'!$O$4=1,ROUNDUP((J430+$L430)*$R$5,-1),ROUNDUP(J430*$R$5,-1)))</f>
        <v>574400</v>
      </c>
      <c r="S430" s="202">
        <f>IF($J430="","",IF('5.手当・賞与配分の設計'!$O$4=1,ROUNDUP(($J430+$L430)*$U$4*$S$3,-1),ROUNDUP($J430*$U$4*$S$3,-1)))</f>
        <v>861600</v>
      </c>
      <c r="T430" s="186">
        <f>IF($J430="","",IF('5.手当・賞与配分の設計'!$O$4=1,ROUNDUP(($J430+$L430)*$U$4*$T$3,-1),ROUNDUP($J430*$U$4*$T$3,-1)))</f>
        <v>789800</v>
      </c>
      <c r="U430" s="186">
        <f>IF($J430="","",IF('5.手当・賞与配分の設計'!$O$4=1,ROUNDUP(($J430+$L430)*$U$4*$U$3,-1),ROUNDUP($J430*$U$4*$U$3,-1)))</f>
        <v>718000</v>
      </c>
      <c r="V430" s="186">
        <f>IF($J430="","",IF('5.手当・賞与配分の設計'!$O$4=1,ROUNDUP(($J430+$L430)*$U$4*$V$3,-1),ROUNDUP($J430*$U$4*$V$3,-1)))</f>
        <v>646200</v>
      </c>
      <c r="W430" s="203">
        <f>IF($J430="","",IF('5.手当・賞与配分の設計'!$O$4=1,ROUNDUP(($J430+$L430)*$U$4*$W$3,-1),ROUNDUP($J430*$U$4*$W$3,-1)))</f>
        <v>574400</v>
      </c>
      <c r="X430" s="128">
        <f t="shared" si="157"/>
        <v>5558240</v>
      </c>
      <c r="Y430" s="88">
        <f t="shared" si="148"/>
        <v>5486440</v>
      </c>
      <c r="Z430" s="88">
        <f t="shared" si="149"/>
        <v>5414640</v>
      </c>
      <c r="AA430" s="88">
        <f t="shared" si="150"/>
        <v>5342840</v>
      </c>
      <c r="AB430" s="201">
        <f t="shared" si="151"/>
        <v>5271040</v>
      </c>
    </row>
    <row r="431" spans="5:28" ht="18" customHeight="1">
      <c r="E431" s="193" t="str">
        <f t="shared" si="152"/>
        <v>L-2</v>
      </c>
      <c r="F431" s="124">
        <f t="shared" si="143"/>
        <v>3</v>
      </c>
      <c r="G431" s="124">
        <f t="shared" si="144"/>
        <v>3</v>
      </c>
      <c r="H431" s="124" t="str">
        <f t="shared" si="145"/>
        <v>L-2-3</v>
      </c>
      <c r="I431" s="179">
        <v>29</v>
      </c>
      <c r="J431" s="150">
        <f>IF($E431="","",INDEX('3.サラリースケール'!$R$5:$BH$38,MATCH('7.グレード別年俸表の作成'!$E431,'3.サラリースケール'!$R$5:$R$38,0),MATCH('7.グレード別年俸表の作成'!$I431,'3.サラリースケール'!$R$5:$BH$5,0)))</f>
        <v>286100</v>
      </c>
      <c r="K431" s="194">
        <f t="shared" si="146"/>
        <v>4500</v>
      </c>
      <c r="L431" s="195">
        <f>IF($J431="","",VLOOKUP($E431,'6.モデル年俸表の作成'!$C$6:$F$48,4,0))</f>
        <v>5600</v>
      </c>
      <c r="M431" s="196">
        <f t="shared" si="153"/>
        <v>0.2</v>
      </c>
      <c r="N431" s="197">
        <f t="shared" si="154"/>
        <v>57220</v>
      </c>
      <c r="O431" s="219">
        <f t="shared" si="147"/>
        <v>27</v>
      </c>
      <c r="P431" s="198">
        <f t="shared" si="155"/>
        <v>348920</v>
      </c>
      <c r="Q431" s="195">
        <f t="shared" si="156"/>
        <v>4187040</v>
      </c>
      <c r="R431" s="187">
        <f>IF($J431="","",IF('5.手当・賞与配分の設計'!$O$4=1,ROUNDUP((J431+$L431)*$R$5,-1),ROUNDUP(J431*$R$5,-1)))</f>
        <v>583400</v>
      </c>
      <c r="S431" s="202">
        <f>IF($J431="","",IF('5.手当・賞与配分の設計'!$O$4=1,ROUNDUP(($J431+$L431)*$U$4*$S$3,-1),ROUNDUP($J431*$U$4*$S$3,-1)))</f>
        <v>875100</v>
      </c>
      <c r="T431" s="186">
        <f>IF($J431="","",IF('5.手当・賞与配分の設計'!$O$4=1,ROUNDUP(($J431+$L431)*$U$4*$T$3,-1),ROUNDUP($J431*$U$4*$T$3,-1)))</f>
        <v>802180</v>
      </c>
      <c r="U431" s="186">
        <f>IF($J431="","",IF('5.手当・賞与配分の設計'!$O$4=1,ROUNDUP(($J431+$L431)*$U$4*$U$3,-1),ROUNDUP($J431*$U$4*$U$3,-1)))</f>
        <v>729250</v>
      </c>
      <c r="V431" s="186">
        <f>IF($J431="","",IF('5.手当・賞与配分の設計'!$O$4=1,ROUNDUP(($J431+$L431)*$U$4*$V$3,-1),ROUNDUP($J431*$U$4*$V$3,-1)))</f>
        <v>656330</v>
      </c>
      <c r="W431" s="203">
        <f>IF($J431="","",IF('5.手当・賞与配分の設計'!$O$4=1,ROUNDUP(($J431+$L431)*$U$4*$W$3,-1),ROUNDUP($J431*$U$4*$W$3,-1)))</f>
        <v>583400</v>
      </c>
      <c r="X431" s="128">
        <f t="shared" si="157"/>
        <v>5645540</v>
      </c>
      <c r="Y431" s="88">
        <f t="shared" si="148"/>
        <v>5572620</v>
      </c>
      <c r="Z431" s="88">
        <f t="shared" si="149"/>
        <v>5499690</v>
      </c>
      <c r="AA431" s="88">
        <f t="shared" si="150"/>
        <v>5426770</v>
      </c>
      <c r="AB431" s="201">
        <f t="shared" si="151"/>
        <v>5353840</v>
      </c>
    </row>
    <row r="432" spans="5:28" ht="18" customHeight="1">
      <c r="E432" s="193" t="str">
        <f t="shared" si="152"/>
        <v>L-2</v>
      </c>
      <c r="F432" s="124">
        <f t="shared" si="143"/>
        <v>4</v>
      </c>
      <c r="G432" s="124">
        <f t="shared" si="144"/>
        <v>4</v>
      </c>
      <c r="H432" s="124" t="str">
        <f t="shared" si="145"/>
        <v>L-2-4</v>
      </c>
      <c r="I432" s="179">
        <v>30</v>
      </c>
      <c r="J432" s="150">
        <f>IF($E432="","",INDEX('3.サラリースケール'!$R$5:$BH$38,MATCH('7.グレード別年俸表の作成'!$E432,'3.サラリースケール'!$R$5:$R$38,0),MATCH('7.グレード別年俸表の作成'!$I432,'3.サラリースケール'!$R$5:$BH$5,0)))</f>
        <v>290600</v>
      </c>
      <c r="K432" s="194">
        <f t="shared" si="146"/>
        <v>4500</v>
      </c>
      <c r="L432" s="195">
        <f>IF($J432="","",VLOOKUP($E432,'6.モデル年俸表の作成'!$C$6:$F$48,4,0))</f>
        <v>5600</v>
      </c>
      <c r="M432" s="196">
        <f t="shared" si="153"/>
        <v>0.2</v>
      </c>
      <c r="N432" s="197">
        <f t="shared" si="154"/>
        <v>58120</v>
      </c>
      <c r="O432" s="219">
        <f t="shared" si="147"/>
        <v>27</v>
      </c>
      <c r="P432" s="198">
        <f t="shared" si="155"/>
        <v>354320</v>
      </c>
      <c r="Q432" s="195">
        <f t="shared" si="156"/>
        <v>4251840</v>
      </c>
      <c r="R432" s="187">
        <f>IF($J432="","",IF('5.手当・賞与配分の設計'!$O$4=1,ROUNDUP((J432+$L432)*$R$5,-1),ROUNDUP(J432*$R$5,-1)))</f>
        <v>592400</v>
      </c>
      <c r="S432" s="202">
        <f>IF($J432="","",IF('5.手当・賞与配分の設計'!$O$4=1,ROUNDUP(($J432+$L432)*$U$4*$S$3,-1),ROUNDUP($J432*$U$4*$S$3,-1)))</f>
        <v>888600</v>
      </c>
      <c r="T432" s="186">
        <f>IF($J432="","",IF('5.手当・賞与配分の設計'!$O$4=1,ROUNDUP(($J432+$L432)*$U$4*$T$3,-1),ROUNDUP($J432*$U$4*$T$3,-1)))</f>
        <v>814550</v>
      </c>
      <c r="U432" s="186">
        <f>IF($J432="","",IF('5.手当・賞与配分の設計'!$O$4=1,ROUNDUP(($J432+$L432)*$U$4*$U$3,-1),ROUNDUP($J432*$U$4*$U$3,-1)))</f>
        <v>740500</v>
      </c>
      <c r="V432" s="186">
        <f>IF($J432="","",IF('5.手当・賞与配分の設計'!$O$4=1,ROUNDUP(($J432+$L432)*$U$4*$V$3,-1),ROUNDUP($J432*$U$4*$V$3,-1)))</f>
        <v>666450</v>
      </c>
      <c r="W432" s="203">
        <f>IF($J432="","",IF('5.手当・賞与配分の設計'!$O$4=1,ROUNDUP(($J432+$L432)*$U$4*$W$3,-1),ROUNDUP($J432*$U$4*$W$3,-1)))</f>
        <v>592400</v>
      </c>
      <c r="X432" s="128">
        <f t="shared" si="157"/>
        <v>5732840</v>
      </c>
      <c r="Y432" s="88">
        <f t="shared" si="148"/>
        <v>5658790</v>
      </c>
      <c r="Z432" s="88">
        <f t="shared" si="149"/>
        <v>5584740</v>
      </c>
      <c r="AA432" s="88">
        <f t="shared" si="150"/>
        <v>5510690</v>
      </c>
      <c r="AB432" s="201">
        <f t="shared" si="151"/>
        <v>5436640</v>
      </c>
    </row>
    <row r="433" spans="5:28" ht="18" customHeight="1">
      <c r="E433" s="193" t="str">
        <f t="shared" si="152"/>
        <v>L-2</v>
      </c>
      <c r="F433" s="124">
        <f t="shared" si="143"/>
        <v>5</v>
      </c>
      <c r="G433" s="124">
        <f t="shared" si="144"/>
        <v>5</v>
      </c>
      <c r="H433" s="124" t="str">
        <f t="shared" si="145"/>
        <v>L-2-5</v>
      </c>
      <c r="I433" s="179">
        <v>31</v>
      </c>
      <c r="J433" s="150">
        <f>IF($E433="","",INDEX('3.サラリースケール'!$R$5:$BH$38,MATCH('7.グレード別年俸表の作成'!$E433,'3.サラリースケール'!$R$5:$R$38,0),MATCH('7.グレード別年俸表の作成'!$I433,'3.サラリースケール'!$R$5:$BH$5,0)))</f>
        <v>295100</v>
      </c>
      <c r="K433" s="194">
        <f t="shared" si="146"/>
        <v>4500</v>
      </c>
      <c r="L433" s="195">
        <f>IF($J433="","",VLOOKUP($E433,'6.モデル年俸表の作成'!$C$6:$F$48,4,0))</f>
        <v>5600</v>
      </c>
      <c r="M433" s="196">
        <f t="shared" si="153"/>
        <v>0.2</v>
      </c>
      <c r="N433" s="197">
        <f t="shared" si="154"/>
        <v>59020</v>
      </c>
      <c r="O433" s="219">
        <f t="shared" si="147"/>
        <v>27</v>
      </c>
      <c r="P433" s="198">
        <f t="shared" si="155"/>
        <v>359720</v>
      </c>
      <c r="Q433" s="195">
        <f t="shared" si="156"/>
        <v>4316640</v>
      </c>
      <c r="R433" s="187">
        <f>IF($J433="","",IF('5.手当・賞与配分の設計'!$O$4=1,ROUNDUP((J433+$L433)*$R$5,-1),ROUNDUP(J433*$R$5,-1)))</f>
        <v>601400</v>
      </c>
      <c r="S433" s="202">
        <f>IF($J433="","",IF('5.手当・賞与配分の設計'!$O$4=1,ROUNDUP(($J433+$L433)*$U$4*$S$3,-1),ROUNDUP($J433*$U$4*$S$3,-1)))</f>
        <v>902100</v>
      </c>
      <c r="T433" s="186">
        <f>IF($J433="","",IF('5.手当・賞与配分の設計'!$O$4=1,ROUNDUP(($J433+$L433)*$U$4*$T$3,-1),ROUNDUP($J433*$U$4*$T$3,-1)))</f>
        <v>826930</v>
      </c>
      <c r="U433" s="186">
        <f>IF($J433="","",IF('5.手当・賞与配分の設計'!$O$4=1,ROUNDUP(($J433+$L433)*$U$4*$U$3,-1),ROUNDUP($J433*$U$4*$U$3,-1)))</f>
        <v>751750</v>
      </c>
      <c r="V433" s="186">
        <f>IF($J433="","",IF('5.手当・賞与配分の設計'!$O$4=1,ROUNDUP(($J433+$L433)*$U$4*$V$3,-1),ROUNDUP($J433*$U$4*$V$3,-1)))</f>
        <v>676580</v>
      </c>
      <c r="W433" s="203">
        <f>IF($J433="","",IF('5.手当・賞与配分の設計'!$O$4=1,ROUNDUP(($J433+$L433)*$U$4*$W$3,-1),ROUNDUP($J433*$U$4*$W$3,-1)))</f>
        <v>601400</v>
      </c>
      <c r="X433" s="128">
        <f t="shared" si="157"/>
        <v>5820140</v>
      </c>
      <c r="Y433" s="88">
        <f t="shared" si="148"/>
        <v>5744970</v>
      </c>
      <c r="Z433" s="88">
        <f t="shared" si="149"/>
        <v>5669790</v>
      </c>
      <c r="AA433" s="88">
        <f t="shared" si="150"/>
        <v>5594620</v>
      </c>
      <c r="AB433" s="201">
        <f t="shared" si="151"/>
        <v>5519440</v>
      </c>
    </row>
    <row r="434" spans="5:28" ht="18" customHeight="1">
      <c r="E434" s="193" t="str">
        <f t="shared" si="152"/>
        <v>L-2</v>
      </c>
      <c r="F434" s="124">
        <f t="shared" si="143"/>
        <v>6</v>
      </c>
      <c r="G434" s="124">
        <f t="shared" si="144"/>
        <v>6</v>
      </c>
      <c r="H434" s="124" t="str">
        <f t="shared" si="145"/>
        <v>L-2-6</v>
      </c>
      <c r="I434" s="179">
        <v>32</v>
      </c>
      <c r="J434" s="150">
        <f>IF($E434="","",INDEX('3.サラリースケール'!$R$5:$BH$38,MATCH('7.グレード別年俸表の作成'!$E434,'3.サラリースケール'!$R$5:$R$38,0),MATCH('7.グレード別年俸表の作成'!$I434,'3.サラリースケール'!$R$5:$BH$5,0)))</f>
        <v>299600</v>
      </c>
      <c r="K434" s="194">
        <f t="shared" si="146"/>
        <v>4500</v>
      </c>
      <c r="L434" s="195">
        <f>IF($J434="","",VLOOKUP($E434,'6.モデル年俸表の作成'!$C$6:$F$48,4,0))</f>
        <v>5600</v>
      </c>
      <c r="M434" s="196">
        <f t="shared" si="153"/>
        <v>0.2</v>
      </c>
      <c r="N434" s="197">
        <f t="shared" si="154"/>
        <v>59920</v>
      </c>
      <c r="O434" s="219">
        <f t="shared" si="147"/>
        <v>27</v>
      </c>
      <c r="P434" s="198">
        <f t="shared" si="155"/>
        <v>365120</v>
      </c>
      <c r="Q434" s="195">
        <f t="shared" si="156"/>
        <v>4381440</v>
      </c>
      <c r="R434" s="187">
        <f>IF($J434="","",IF('5.手当・賞与配分の設計'!$O$4=1,ROUNDUP((J434+$L434)*$R$5,-1),ROUNDUP(J434*$R$5,-1)))</f>
        <v>610400</v>
      </c>
      <c r="S434" s="202">
        <f>IF($J434="","",IF('5.手当・賞与配分の設計'!$O$4=1,ROUNDUP(($J434+$L434)*$U$4*$S$3,-1),ROUNDUP($J434*$U$4*$S$3,-1)))</f>
        <v>915600</v>
      </c>
      <c r="T434" s="186">
        <f>IF($J434="","",IF('5.手当・賞与配分の設計'!$O$4=1,ROUNDUP(($J434+$L434)*$U$4*$T$3,-1),ROUNDUP($J434*$U$4*$T$3,-1)))</f>
        <v>839300</v>
      </c>
      <c r="U434" s="186">
        <f>IF($J434="","",IF('5.手当・賞与配分の設計'!$O$4=1,ROUNDUP(($J434+$L434)*$U$4*$U$3,-1),ROUNDUP($J434*$U$4*$U$3,-1)))</f>
        <v>763000</v>
      </c>
      <c r="V434" s="186">
        <f>IF($J434="","",IF('5.手当・賞与配分の設計'!$O$4=1,ROUNDUP(($J434+$L434)*$U$4*$V$3,-1),ROUNDUP($J434*$U$4*$V$3,-1)))</f>
        <v>686700</v>
      </c>
      <c r="W434" s="203">
        <f>IF($J434="","",IF('5.手当・賞与配分の設計'!$O$4=1,ROUNDUP(($J434+$L434)*$U$4*$W$3,-1),ROUNDUP($J434*$U$4*$W$3,-1)))</f>
        <v>610400</v>
      </c>
      <c r="X434" s="128">
        <f t="shared" si="157"/>
        <v>5907440</v>
      </c>
      <c r="Y434" s="88">
        <f t="shared" si="148"/>
        <v>5831140</v>
      </c>
      <c r="Z434" s="88">
        <f t="shared" si="149"/>
        <v>5754840</v>
      </c>
      <c r="AA434" s="88">
        <f t="shared" si="150"/>
        <v>5678540</v>
      </c>
      <c r="AB434" s="201">
        <f t="shared" si="151"/>
        <v>5602240</v>
      </c>
    </row>
    <row r="435" spans="5:28" ht="18" customHeight="1">
      <c r="E435" s="193" t="str">
        <f t="shared" si="152"/>
        <v>L-2</v>
      </c>
      <c r="F435" s="124">
        <f t="shared" si="143"/>
        <v>7</v>
      </c>
      <c r="G435" s="124">
        <f t="shared" si="144"/>
        <v>7</v>
      </c>
      <c r="H435" s="124" t="str">
        <f t="shared" si="145"/>
        <v>L-2-7</v>
      </c>
      <c r="I435" s="179">
        <v>33</v>
      </c>
      <c r="J435" s="150">
        <f>IF($E435="","",INDEX('3.サラリースケール'!$R$5:$BH$38,MATCH('7.グレード別年俸表の作成'!$E435,'3.サラリースケール'!$R$5:$R$38,0),MATCH('7.グレード別年俸表の作成'!$I435,'3.サラリースケール'!$R$5:$BH$5,0)))</f>
        <v>304100</v>
      </c>
      <c r="K435" s="194">
        <f t="shared" si="146"/>
        <v>4500</v>
      </c>
      <c r="L435" s="195">
        <f>IF($J435="","",VLOOKUP($E435,'6.モデル年俸表の作成'!$C$6:$F$48,4,0))</f>
        <v>5600</v>
      </c>
      <c r="M435" s="196">
        <f t="shared" si="153"/>
        <v>0.2</v>
      </c>
      <c r="N435" s="197">
        <f t="shared" si="154"/>
        <v>60820</v>
      </c>
      <c r="O435" s="219">
        <f t="shared" si="147"/>
        <v>27</v>
      </c>
      <c r="P435" s="198">
        <f t="shared" si="155"/>
        <v>370520</v>
      </c>
      <c r="Q435" s="195">
        <f t="shared" si="156"/>
        <v>4446240</v>
      </c>
      <c r="R435" s="187">
        <f>IF($J435="","",IF('5.手当・賞与配分の設計'!$O$4=1,ROUNDUP((J435+$L435)*$R$5,-1),ROUNDUP(J435*$R$5,-1)))</f>
        <v>619400</v>
      </c>
      <c r="S435" s="202">
        <f>IF($J435="","",IF('5.手当・賞与配分の設計'!$O$4=1,ROUNDUP(($J435+$L435)*$U$4*$S$3,-1),ROUNDUP($J435*$U$4*$S$3,-1)))</f>
        <v>929100</v>
      </c>
      <c r="T435" s="186">
        <f>IF($J435="","",IF('5.手当・賞与配分の設計'!$O$4=1,ROUNDUP(($J435+$L435)*$U$4*$T$3,-1),ROUNDUP($J435*$U$4*$T$3,-1)))</f>
        <v>851680</v>
      </c>
      <c r="U435" s="186">
        <f>IF($J435="","",IF('5.手当・賞与配分の設計'!$O$4=1,ROUNDUP(($J435+$L435)*$U$4*$U$3,-1),ROUNDUP($J435*$U$4*$U$3,-1)))</f>
        <v>774250</v>
      </c>
      <c r="V435" s="186">
        <f>IF($J435="","",IF('5.手当・賞与配分の設計'!$O$4=1,ROUNDUP(($J435+$L435)*$U$4*$V$3,-1),ROUNDUP($J435*$U$4*$V$3,-1)))</f>
        <v>696830</v>
      </c>
      <c r="W435" s="203">
        <f>IF($J435="","",IF('5.手当・賞与配分の設計'!$O$4=1,ROUNDUP(($J435+$L435)*$U$4*$W$3,-1),ROUNDUP($J435*$U$4*$W$3,-1)))</f>
        <v>619400</v>
      </c>
      <c r="X435" s="128">
        <f t="shared" si="157"/>
        <v>5994740</v>
      </c>
      <c r="Y435" s="88">
        <f t="shared" si="148"/>
        <v>5917320</v>
      </c>
      <c r="Z435" s="88">
        <f t="shared" si="149"/>
        <v>5839890</v>
      </c>
      <c r="AA435" s="88">
        <f t="shared" si="150"/>
        <v>5762470</v>
      </c>
      <c r="AB435" s="201">
        <f t="shared" si="151"/>
        <v>5685040</v>
      </c>
    </row>
    <row r="436" spans="5:28" ht="18" customHeight="1">
      <c r="E436" s="193" t="str">
        <f t="shared" si="152"/>
        <v>L-2</v>
      </c>
      <c r="F436" s="124">
        <f t="shared" si="143"/>
        <v>8</v>
      </c>
      <c r="G436" s="124">
        <f t="shared" si="144"/>
        <v>8</v>
      </c>
      <c r="H436" s="124" t="str">
        <f t="shared" si="145"/>
        <v>L-2-8</v>
      </c>
      <c r="I436" s="179">
        <v>34</v>
      </c>
      <c r="J436" s="150">
        <f>IF($E436="","",INDEX('3.サラリースケール'!$R$5:$BH$38,MATCH('7.グレード別年俸表の作成'!$E436,'3.サラリースケール'!$R$5:$R$38,0),MATCH('7.グレード別年俸表の作成'!$I436,'3.サラリースケール'!$R$5:$BH$5,0)))</f>
        <v>308600</v>
      </c>
      <c r="K436" s="194">
        <f t="shared" si="146"/>
        <v>4500</v>
      </c>
      <c r="L436" s="195">
        <f>IF($J436="","",VLOOKUP($E436,'6.モデル年俸表の作成'!$C$6:$F$48,4,0))</f>
        <v>5600</v>
      </c>
      <c r="M436" s="196">
        <f t="shared" si="153"/>
        <v>0.2</v>
      </c>
      <c r="N436" s="197">
        <f t="shared" si="154"/>
        <v>61720</v>
      </c>
      <c r="O436" s="219">
        <f t="shared" si="147"/>
        <v>27</v>
      </c>
      <c r="P436" s="198">
        <f t="shared" si="155"/>
        <v>375920</v>
      </c>
      <c r="Q436" s="195">
        <f t="shared" si="156"/>
        <v>4511040</v>
      </c>
      <c r="R436" s="187">
        <f>IF($J436="","",IF('5.手当・賞与配分の設計'!$O$4=1,ROUNDUP((J436+$L436)*$R$5,-1),ROUNDUP(J436*$R$5,-1)))</f>
        <v>628400</v>
      </c>
      <c r="S436" s="202">
        <f>IF($J436="","",IF('5.手当・賞与配分の設計'!$O$4=1,ROUNDUP(($J436+$L436)*$U$4*$S$3,-1),ROUNDUP($J436*$U$4*$S$3,-1)))</f>
        <v>942600</v>
      </c>
      <c r="T436" s="186">
        <f>IF($J436="","",IF('5.手当・賞与配分の設計'!$O$4=1,ROUNDUP(($J436+$L436)*$U$4*$T$3,-1),ROUNDUP($J436*$U$4*$T$3,-1)))</f>
        <v>864050</v>
      </c>
      <c r="U436" s="186">
        <f>IF($J436="","",IF('5.手当・賞与配分の設計'!$O$4=1,ROUNDUP(($J436+$L436)*$U$4*$U$3,-1),ROUNDUP($J436*$U$4*$U$3,-1)))</f>
        <v>785500</v>
      </c>
      <c r="V436" s="186">
        <f>IF($J436="","",IF('5.手当・賞与配分の設計'!$O$4=1,ROUNDUP(($J436+$L436)*$U$4*$V$3,-1),ROUNDUP($J436*$U$4*$V$3,-1)))</f>
        <v>706950</v>
      </c>
      <c r="W436" s="203">
        <f>IF($J436="","",IF('5.手当・賞与配分の設計'!$O$4=1,ROUNDUP(($J436+$L436)*$U$4*$W$3,-1),ROUNDUP($J436*$U$4*$W$3,-1)))</f>
        <v>628400</v>
      </c>
      <c r="X436" s="128">
        <f t="shared" si="157"/>
        <v>6082040</v>
      </c>
      <c r="Y436" s="88">
        <f t="shared" si="148"/>
        <v>6003490</v>
      </c>
      <c r="Z436" s="88">
        <f t="shared" si="149"/>
        <v>5924940</v>
      </c>
      <c r="AA436" s="88">
        <f t="shared" si="150"/>
        <v>5846390</v>
      </c>
      <c r="AB436" s="201">
        <f t="shared" si="151"/>
        <v>5767840</v>
      </c>
    </row>
    <row r="437" spans="5:28" ht="18" customHeight="1">
      <c r="E437" s="193" t="str">
        <f t="shared" si="152"/>
        <v>L-2</v>
      </c>
      <c r="F437" s="124">
        <f t="shared" si="143"/>
        <v>9</v>
      </c>
      <c r="G437" s="124">
        <f t="shared" si="144"/>
        <v>9</v>
      </c>
      <c r="H437" s="124" t="str">
        <f t="shared" si="145"/>
        <v>L-2-9</v>
      </c>
      <c r="I437" s="179">
        <v>35</v>
      </c>
      <c r="J437" s="150">
        <f>IF($E437="","",INDEX('3.サラリースケール'!$R$5:$BH$38,MATCH('7.グレード別年俸表の作成'!$E437,'3.サラリースケール'!$R$5:$R$38,0),MATCH('7.グレード別年俸表の作成'!$I437,'3.サラリースケール'!$R$5:$BH$5,0)))</f>
        <v>313100</v>
      </c>
      <c r="K437" s="194">
        <f t="shared" si="146"/>
        <v>4500</v>
      </c>
      <c r="L437" s="195">
        <f>IF($J437="","",VLOOKUP($E437,'6.モデル年俸表の作成'!$C$6:$F$48,4,0))</f>
        <v>5600</v>
      </c>
      <c r="M437" s="196">
        <f t="shared" si="153"/>
        <v>0.2</v>
      </c>
      <c r="N437" s="197">
        <f t="shared" si="154"/>
        <v>62620</v>
      </c>
      <c r="O437" s="219">
        <f t="shared" si="147"/>
        <v>27</v>
      </c>
      <c r="P437" s="198">
        <f t="shared" si="155"/>
        <v>381320</v>
      </c>
      <c r="Q437" s="195">
        <f t="shared" si="156"/>
        <v>4575840</v>
      </c>
      <c r="R437" s="187">
        <f>IF($J437="","",IF('5.手当・賞与配分の設計'!$O$4=1,ROUNDUP((J437+$L437)*$R$5,-1),ROUNDUP(J437*$R$5,-1)))</f>
        <v>637400</v>
      </c>
      <c r="S437" s="202">
        <f>IF($J437="","",IF('5.手当・賞与配分の設計'!$O$4=1,ROUNDUP(($J437+$L437)*$U$4*$S$3,-1),ROUNDUP($J437*$U$4*$S$3,-1)))</f>
        <v>956100</v>
      </c>
      <c r="T437" s="186">
        <f>IF($J437="","",IF('5.手当・賞与配分の設計'!$O$4=1,ROUNDUP(($J437+$L437)*$U$4*$T$3,-1),ROUNDUP($J437*$U$4*$T$3,-1)))</f>
        <v>876430</v>
      </c>
      <c r="U437" s="186">
        <f>IF($J437="","",IF('5.手当・賞与配分の設計'!$O$4=1,ROUNDUP(($J437+$L437)*$U$4*$U$3,-1),ROUNDUP($J437*$U$4*$U$3,-1)))</f>
        <v>796750</v>
      </c>
      <c r="V437" s="186">
        <f>IF($J437="","",IF('5.手当・賞与配分の設計'!$O$4=1,ROUNDUP(($J437+$L437)*$U$4*$V$3,-1),ROUNDUP($J437*$U$4*$V$3,-1)))</f>
        <v>717080</v>
      </c>
      <c r="W437" s="203">
        <f>IF($J437="","",IF('5.手当・賞与配分の設計'!$O$4=1,ROUNDUP(($J437+$L437)*$U$4*$W$3,-1),ROUNDUP($J437*$U$4*$W$3,-1)))</f>
        <v>637400</v>
      </c>
      <c r="X437" s="128">
        <f t="shared" si="157"/>
        <v>6169340</v>
      </c>
      <c r="Y437" s="88">
        <f t="shared" si="148"/>
        <v>6089670</v>
      </c>
      <c r="Z437" s="88">
        <f t="shared" si="149"/>
        <v>6009990</v>
      </c>
      <c r="AA437" s="88">
        <f t="shared" si="150"/>
        <v>5930320</v>
      </c>
      <c r="AB437" s="201">
        <f t="shared" si="151"/>
        <v>5850640</v>
      </c>
    </row>
    <row r="438" spans="5:28" ht="18" customHeight="1">
      <c r="E438" s="193" t="str">
        <f t="shared" si="152"/>
        <v>L-2</v>
      </c>
      <c r="F438" s="124">
        <f t="shared" si="143"/>
        <v>10</v>
      </c>
      <c r="G438" s="124">
        <f t="shared" si="144"/>
        <v>10</v>
      </c>
      <c r="H438" s="124" t="str">
        <f t="shared" si="145"/>
        <v>L-2-10</v>
      </c>
      <c r="I438" s="179">
        <v>36</v>
      </c>
      <c r="J438" s="150">
        <f>IF($E438="","",INDEX('3.サラリースケール'!$R$5:$BH$38,MATCH('7.グレード別年俸表の作成'!$E438,'3.サラリースケール'!$R$5:$R$38,0),MATCH('7.グレード別年俸表の作成'!$I438,'3.サラリースケール'!$R$5:$BH$5,0)))</f>
        <v>317600</v>
      </c>
      <c r="K438" s="194">
        <f t="shared" si="146"/>
        <v>4500</v>
      </c>
      <c r="L438" s="195">
        <f>IF($J438="","",VLOOKUP($E438,'6.モデル年俸表の作成'!$C$6:$F$48,4,0))</f>
        <v>5600</v>
      </c>
      <c r="M438" s="196">
        <f t="shared" si="153"/>
        <v>0.2</v>
      </c>
      <c r="N438" s="197">
        <f t="shared" si="154"/>
        <v>63520</v>
      </c>
      <c r="O438" s="219">
        <f t="shared" si="147"/>
        <v>27</v>
      </c>
      <c r="P438" s="198">
        <f t="shared" si="155"/>
        <v>386720</v>
      </c>
      <c r="Q438" s="195">
        <f t="shared" si="156"/>
        <v>4640640</v>
      </c>
      <c r="R438" s="187">
        <f>IF($J438="","",IF('5.手当・賞与配分の設計'!$O$4=1,ROUNDUP((J438+$L438)*$R$5,-1),ROUNDUP(J438*$R$5,-1)))</f>
        <v>646400</v>
      </c>
      <c r="S438" s="202">
        <f>IF($J438="","",IF('5.手当・賞与配分の設計'!$O$4=1,ROUNDUP(($J438+$L438)*$U$4*$S$3,-1),ROUNDUP($J438*$U$4*$S$3,-1)))</f>
        <v>969600</v>
      </c>
      <c r="T438" s="186">
        <f>IF($J438="","",IF('5.手当・賞与配分の設計'!$O$4=1,ROUNDUP(($J438+$L438)*$U$4*$T$3,-1),ROUNDUP($J438*$U$4*$T$3,-1)))</f>
        <v>888800</v>
      </c>
      <c r="U438" s="186">
        <f>IF($J438="","",IF('5.手当・賞与配分の設計'!$O$4=1,ROUNDUP(($J438+$L438)*$U$4*$U$3,-1),ROUNDUP($J438*$U$4*$U$3,-1)))</f>
        <v>808000</v>
      </c>
      <c r="V438" s="186">
        <f>IF($J438="","",IF('5.手当・賞与配分の設計'!$O$4=1,ROUNDUP(($J438+$L438)*$U$4*$V$3,-1),ROUNDUP($J438*$U$4*$V$3,-1)))</f>
        <v>727200</v>
      </c>
      <c r="W438" s="203">
        <f>IF($J438="","",IF('5.手当・賞与配分の設計'!$O$4=1,ROUNDUP(($J438+$L438)*$U$4*$W$3,-1),ROUNDUP($J438*$U$4*$W$3,-1)))</f>
        <v>646400</v>
      </c>
      <c r="X438" s="128">
        <f t="shared" si="157"/>
        <v>6256640</v>
      </c>
      <c r="Y438" s="88">
        <f t="shared" si="148"/>
        <v>6175840</v>
      </c>
      <c r="Z438" s="88">
        <f t="shared" si="149"/>
        <v>6095040</v>
      </c>
      <c r="AA438" s="88">
        <f t="shared" si="150"/>
        <v>6014240</v>
      </c>
      <c r="AB438" s="201">
        <f t="shared" si="151"/>
        <v>5933440</v>
      </c>
    </row>
    <row r="439" spans="5:28" ht="18" customHeight="1">
      <c r="E439" s="193" t="str">
        <f t="shared" si="152"/>
        <v>L-2</v>
      </c>
      <c r="F439" s="124">
        <f t="shared" si="143"/>
        <v>11</v>
      </c>
      <c r="G439" s="124">
        <f t="shared" si="144"/>
        <v>11</v>
      </c>
      <c r="H439" s="124" t="str">
        <f t="shared" si="145"/>
        <v>L-2-11</v>
      </c>
      <c r="I439" s="179">
        <v>37</v>
      </c>
      <c r="J439" s="150">
        <f>IF($E439="","",INDEX('3.サラリースケール'!$R$5:$BH$38,MATCH('7.グレード別年俸表の作成'!$E439,'3.サラリースケール'!$R$5:$R$38,0),MATCH('7.グレード別年俸表の作成'!$I439,'3.サラリースケール'!$R$5:$BH$5,0)))</f>
        <v>322100</v>
      </c>
      <c r="K439" s="194">
        <f t="shared" si="146"/>
        <v>4500</v>
      </c>
      <c r="L439" s="195">
        <f>IF($J439="","",VLOOKUP($E439,'6.モデル年俸表の作成'!$C$6:$F$48,4,0))</f>
        <v>5600</v>
      </c>
      <c r="M439" s="196">
        <f t="shared" si="153"/>
        <v>0.2</v>
      </c>
      <c r="N439" s="197">
        <f t="shared" si="154"/>
        <v>64420</v>
      </c>
      <c r="O439" s="219">
        <f t="shared" si="147"/>
        <v>27</v>
      </c>
      <c r="P439" s="198">
        <f t="shared" si="155"/>
        <v>392120</v>
      </c>
      <c r="Q439" s="195">
        <f t="shared" si="156"/>
        <v>4705440</v>
      </c>
      <c r="R439" s="187">
        <f>IF($J439="","",IF('5.手当・賞与配分の設計'!$O$4=1,ROUNDUP((J439+$L439)*$R$5,-1),ROUNDUP(J439*$R$5,-1)))</f>
        <v>655400</v>
      </c>
      <c r="S439" s="202">
        <f>IF($J439="","",IF('5.手当・賞与配分の設計'!$O$4=1,ROUNDUP(($J439+$L439)*$U$4*$S$3,-1),ROUNDUP($J439*$U$4*$S$3,-1)))</f>
        <v>983100</v>
      </c>
      <c r="T439" s="186">
        <f>IF($J439="","",IF('5.手当・賞与配分の設計'!$O$4=1,ROUNDUP(($J439+$L439)*$U$4*$T$3,-1),ROUNDUP($J439*$U$4*$T$3,-1)))</f>
        <v>901180</v>
      </c>
      <c r="U439" s="186">
        <f>IF($J439="","",IF('5.手当・賞与配分の設計'!$O$4=1,ROUNDUP(($J439+$L439)*$U$4*$U$3,-1),ROUNDUP($J439*$U$4*$U$3,-1)))</f>
        <v>819250</v>
      </c>
      <c r="V439" s="186">
        <f>IF($J439="","",IF('5.手当・賞与配分の設計'!$O$4=1,ROUNDUP(($J439+$L439)*$U$4*$V$3,-1),ROUNDUP($J439*$U$4*$V$3,-1)))</f>
        <v>737330</v>
      </c>
      <c r="W439" s="203">
        <f>IF($J439="","",IF('5.手当・賞与配分の設計'!$O$4=1,ROUNDUP(($J439+$L439)*$U$4*$W$3,-1),ROUNDUP($J439*$U$4*$W$3,-1)))</f>
        <v>655400</v>
      </c>
      <c r="X439" s="128">
        <f t="shared" si="157"/>
        <v>6343940</v>
      </c>
      <c r="Y439" s="88">
        <f t="shared" si="148"/>
        <v>6262020</v>
      </c>
      <c r="Z439" s="88">
        <f t="shared" si="149"/>
        <v>6180090</v>
      </c>
      <c r="AA439" s="88">
        <f t="shared" si="150"/>
        <v>6098170</v>
      </c>
      <c r="AB439" s="201">
        <f t="shared" si="151"/>
        <v>6016240</v>
      </c>
    </row>
    <row r="440" spans="5:28" ht="18" customHeight="1">
      <c r="E440" s="193" t="str">
        <f t="shared" si="152"/>
        <v>L-2</v>
      </c>
      <c r="F440" s="124">
        <f t="shared" si="143"/>
        <v>12</v>
      </c>
      <c r="G440" s="124">
        <f t="shared" si="144"/>
        <v>12</v>
      </c>
      <c r="H440" s="124" t="str">
        <f t="shared" si="145"/>
        <v>L-2-12</v>
      </c>
      <c r="I440" s="179">
        <v>38</v>
      </c>
      <c r="J440" s="150">
        <f>IF($E440="","",INDEX('3.サラリースケール'!$R$5:$BH$38,MATCH('7.グレード別年俸表の作成'!$E440,'3.サラリースケール'!$R$5:$R$38,0),MATCH('7.グレード別年俸表の作成'!$I440,'3.サラリースケール'!$R$5:$BH$5,0)))</f>
        <v>326600</v>
      </c>
      <c r="K440" s="194">
        <f t="shared" si="146"/>
        <v>4500</v>
      </c>
      <c r="L440" s="195">
        <f>IF($J440="","",VLOOKUP($E440,'6.モデル年俸表の作成'!$C$6:$F$48,4,0))</f>
        <v>5600</v>
      </c>
      <c r="M440" s="196">
        <f t="shared" si="153"/>
        <v>0.2</v>
      </c>
      <c r="N440" s="197">
        <f t="shared" si="154"/>
        <v>65320</v>
      </c>
      <c r="O440" s="219">
        <f t="shared" si="147"/>
        <v>27</v>
      </c>
      <c r="P440" s="198">
        <f t="shared" si="155"/>
        <v>397520</v>
      </c>
      <c r="Q440" s="195">
        <f t="shared" si="156"/>
        <v>4770240</v>
      </c>
      <c r="R440" s="187">
        <f>IF($J440="","",IF('5.手当・賞与配分の設計'!$O$4=1,ROUNDUP((J440+$L440)*$R$5,-1),ROUNDUP(J440*$R$5,-1)))</f>
        <v>664400</v>
      </c>
      <c r="S440" s="202">
        <f>IF($J440="","",IF('5.手当・賞与配分の設計'!$O$4=1,ROUNDUP(($J440+$L440)*$U$4*$S$3,-1),ROUNDUP($J440*$U$4*$S$3,-1)))</f>
        <v>996600</v>
      </c>
      <c r="T440" s="186">
        <f>IF($J440="","",IF('5.手当・賞与配分の設計'!$O$4=1,ROUNDUP(($J440+$L440)*$U$4*$T$3,-1),ROUNDUP($J440*$U$4*$T$3,-1)))</f>
        <v>913550</v>
      </c>
      <c r="U440" s="186">
        <f>IF($J440="","",IF('5.手当・賞与配分の設計'!$O$4=1,ROUNDUP(($J440+$L440)*$U$4*$U$3,-1),ROUNDUP($J440*$U$4*$U$3,-1)))</f>
        <v>830500</v>
      </c>
      <c r="V440" s="186">
        <f>IF($J440="","",IF('5.手当・賞与配分の設計'!$O$4=1,ROUNDUP(($J440+$L440)*$U$4*$V$3,-1),ROUNDUP($J440*$U$4*$V$3,-1)))</f>
        <v>747450</v>
      </c>
      <c r="W440" s="203">
        <f>IF($J440="","",IF('5.手当・賞与配分の設計'!$O$4=1,ROUNDUP(($J440+$L440)*$U$4*$W$3,-1),ROUNDUP($J440*$U$4*$W$3,-1)))</f>
        <v>664400</v>
      </c>
      <c r="X440" s="128">
        <f t="shared" si="157"/>
        <v>6431240</v>
      </c>
      <c r="Y440" s="88">
        <f t="shared" si="148"/>
        <v>6348190</v>
      </c>
      <c r="Z440" s="88">
        <f t="shared" si="149"/>
        <v>6265140</v>
      </c>
      <c r="AA440" s="88">
        <f t="shared" si="150"/>
        <v>6182090</v>
      </c>
      <c r="AB440" s="201">
        <f t="shared" si="151"/>
        <v>6099040</v>
      </c>
    </row>
    <row r="441" spans="5:28" ht="18" customHeight="1">
      <c r="E441" s="193" t="str">
        <f t="shared" si="152"/>
        <v>L-2</v>
      </c>
      <c r="F441" s="124">
        <f t="shared" si="143"/>
        <v>13</v>
      </c>
      <c r="G441" s="124">
        <f t="shared" si="144"/>
        <v>13</v>
      </c>
      <c r="H441" s="124" t="str">
        <f t="shared" si="145"/>
        <v>L-2-13</v>
      </c>
      <c r="I441" s="179">
        <v>39</v>
      </c>
      <c r="J441" s="150">
        <f>IF($E441="","",INDEX('3.サラリースケール'!$R$5:$BH$38,MATCH('7.グレード別年俸表の作成'!$E441,'3.サラリースケール'!$R$5:$R$38,0),MATCH('7.グレード別年俸表の作成'!$I441,'3.サラリースケール'!$R$5:$BH$5,0)))</f>
        <v>331100</v>
      </c>
      <c r="K441" s="194">
        <f t="shared" si="146"/>
        <v>4500</v>
      </c>
      <c r="L441" s="195">
        <f>IF($J441="","",VLOOKUP($E441,'6.モデル年俸表の作成'!$C$6:$F$48,4,0))</f>
        <v>5600</v>
      </c>
      <c r="M441" s="196">
        <f t="shared" si="153"/>
        <v>0.2</v>
      </c>
      <c r="N441" s="197">
        <f t="shared" si="154"/>
        <v>66220</v>
      </c>
      <c r="O441" s="219">
        <f t="shared" si="147"/>
        <v>27</v>
      </c>
      <c r="P441" s="198">
        <f t="shared" si="155"/>
        <v>402920</v>
      </c>
      <c r="Q441" s="195">
        <f t="shared" si="156"/>
        <v>4835040</v>
      </c>
      <c r="R441" s="187">
        <f>IF($J441="","",IF('5.手当・賞与配分の設計'!$O$4=1,ROUNDUP((J441+$L441)*$R$5,-1),ROUNDUP(J441*$R$5,-1)))</f>
        <v>673400</v>
      </c>
      <c r="S441" s="202">
        <f>IF($J441="","",IF('5.手当・賞与配分の設計'!$O$4=1,ROUNDUP(($J441+$L441)*$U$4*$S$3,-1),ROUNDUP($J441*$U$4*$S$3,-1)))</f>
        <v>1010100</v>
      </c>
      <c r="T441" s="186">
        <f>IF($J441="","",IF('5.手当・賞与配分の設計'!$O$4=1,ROUNDUP(($J441+$L441)*$U$4*$T$3,-1),ROUNDUP($J441*$U$4*$T$3,-1)))</f>
        <v>925930</v>
      </c>
      <c r="U441" s="186">
        <f>IF($J441="","",IF('5.手当・賞与配分の設計'!$O$4=1,ROUNDUP(($J441+$L441)*$U$4*$U$3,-1),ROUNDUP($J441*$U$4*$U$3,-1)))</f>
        <v>841750</v>
      </c>
      <c r="V441" s="186">
        <f>IF($J441="","",IF('5.手当・賞与配分の設計'!$O$4=1,ROUNDUP(($J441+$L441)*$U$4*$V$3,-1),ROUNDUP($J441*$U$4*$V$3,-1)))</f>
        <v>757580</v>
      </c>
      <c r="W441" s="203">
        <f>IF($J441="","",IF('5.手当・賞与配分の設計'!$O$4=1,ROUNDUP(($J441+$L441)*$U$4*$W$3,-1),ROUNDUP($J441*$U$4*$W$3,-1)))</f>
        <v>673400</v>
      </c>
      <c r="X441" s="128">
        <f t="shared" si="157"/>
        <v>6518540</v>
      </c>
      <c r="Y441" s="88">
        <f t="shared" si="148"/>
        <v>6434370</v>
      </c>
      <c r="Z441" s="88">
        <f t="shared" si="149"/>
        <v>6350190</v>
      </c>
      <c r="AA441" s="88">
        <f t="shared" si="150"/>
        <v>6266020</v>
      </c>
      <c r="AB441" s="201">
        <f t="shared" si="151"/>
        <v>6181840</v>
      </c>
    </row>
    <row r="442" spans="5:28" ht="18" customHeight="1">
      <c r="E442" s="193" t="str">
        <f t="shared" si="152"/>
        <v>L-2</v>
      </c>
      <c r="F442" s="124">
        <f t="shared" si="143"/>
        <v>14</v>
      </c>
      <c r="G442" s="124">
        <f t="shared" si="144"/>
        <v>14</v>
      </c>
      <c r="H442" s="124" t="str">
        <f t="shared" si="145"/>
        <v>L-2-14</v>
      </c>
      <c r="I442" s="179">
        <v>40</v>
      </c>
      <c r="J442" s="150">
        <f>IF($E442="","",INDEX('3.サラリースケール'!$R$5:$BH$38,MATCH('7.グレード別年俸表の作成'!$E442,'3.サラリースケール'!$R$5:$R$38,0),MATCH('7.グレード別年俸表の作成'!$I442,'3.サラリースケール'!$R$5:$BH$5,0)))</f>
        <v>335600</v>
      </c>
      <c r="K442" s="194">
        <f t="shared" si="146"/>
        <v>4500</v>
      </c>
      <c r="L442" s="195">
        <f>IF($J442="","",VLOOKUP($E442,'6.モデル年俸表の作成'!$C$6:$F$48,4,0))</f>
        <v>5600</v>
      </c>
      <c r="M442" s="196">
        <f t="shared" si="153"/>
        <v>0.2</v>
      </c>
      <c r="N442" s="197">
        <f t="shared" si="154"/>
        <v>67120</v>
      </c>
      <c r="O442" s="219">
        <f t="shared" si="147"/>
        <v>27</v>
      </c>
      <c r="P442" s="198">
        <f t="shared" si="155"/>
        <v>408320</v>
      </c>
      <c r="Q442" s="195">
        <f t="shared" si="156"/>
        <v>4899840</v>
      </c>
      <c r="R442" s="187">
        <f>IF($J442="","",IF('5.手当・賞与配分の設計'!$O$4=1,ROUNDUP((J442+$L442)*$R$5,-1),ROUNDUP(J442*$R$5,-1)))</f>
        <v>682400</v>
      </c>
      <c r="S442" s="202">
        <f>IF($J442="","",IF('5.手当・賞与配分の設計'!$O$4=1,ROUNDUP(($J442+$L442)*$U$4*$S$3,-1),ROUNDUP($J442*$U$4*$S$3,-1)))</f>
        <v>1023600</v>
      </c>
      <c r="T442" s="186">
        <f>IF($J442="","",IF('5.手当・賞与配分の設計'!$O$4=1,ROUNDUP(($J442+$L442)*$U$4*$T$3,-1),ROUNDUP($J442*$U$4*$T$3,-1)))</f>
        <v>938300</v>
      </c>
      <c r="U442" s="186">
        <f>IF($J442="","",IF('5.手当・賞与配分の設計'!$O$4=1,ROUNDUP(($J442+$L442)*$U$4*$U$3,-1),ROUNDUP($J442*$U$4*$U$3,-1)))</f>
        <v>853000</v>
      </c>
      <c r="V442" s="186">
        <f>IF($J442="","",IF('5.手当・賞与配分の設計'!$O$4=1,ROUNDUP(($J442+$L442)*$U$4*$V$3,-1),ROUNDUP($J442*$U$4*$V$3,-1)))</f>
        <v>767700</v>
      </c>
      <c r="W442" s="203">
        <f>IF($J442="","",IF('5.手当・賞与配分の設計'!$O$4=1,ROUNDUP(($J442+$L442)*$U$4*$W$3,-1),ROUNDUP($J442*$U$4*$W$3,-1)))</f>
        <v>682400</v>
      </c>
      <c r="X442" s="128">
        <f t="shared" si="157"/>
        <v>6605840</v>
      </c>
      <c r="Y442" s="88">
        <f t="shared" si="148"/>
        <v>6520540</v>
      </c>
      <c r="Z442" s="88">
        <f t="shared" si="149"/>
        <v>6435240</v>
      </c>
      <c r="AA442" s="88">
        <f t="shared" si="150"/>
        <v>6349940</v>
      </c>
      <c r="AB442" s="201">
        <f t="shared" si="151"/>
        <v>6264640</v>
      </c>
    </row>
    <row r="443" spans="5:28" ht="18" customHeight="1">
      <c r="E443" s="193" t="str">
        <f t="shared" si="152"/>
        <v>L-2</v>
      </c>
      <c r="F443" s="124">
        <f t="shared" si="143"/>
        <v>15</v>
      </c>
      <c r="G443" s="124">
        <f t="shared" si="144"/>
        <v>15</v>
      </c>
      <c r="H443" s="124" t="str">
        <f t="shared" si="145"/>
        <v>L-2-15</v>
      </c>
      <c r="I443" s="179">
        <v>41</v>
      </c>
      <c r="J443" s="150">
        <f>IF($E443="","",INDEX('3.サラリースケール'!$R$5:$BH$38,MATCH('7.グレード別年俸表の作成'!$E443,'3.サラリースケール'!$R$5:$R$38,0),MATCH('7.グレード別年俸表の作成'!$I443,'3.サラリースケール'!$R$5:$BH$5,0)))</f>
        <v>340100</v>
      </c>
      <c r="K443" s="194">
        <f t="shared" si="146"/>
        <v>4500</v>
      </c>
      <c r="L443" s="195">
        <f>IF($J443="","",VLOOKUP($E443,'6.モデル年俸表の作成'!$C$6:$F$48,4,0))</f>
        <v>5600</v>
      </c>
      <c r="M443" s="196">
        <f t="shared" si="153"/>
        <v>0.2</v>
      </c>
      <c r="N443" s="197">
        <f t="shared" si="154"/>
        <v>68020</v>
      </c>
      <c r="O443" s="219">
        <f t="shared" si="147"/>
        <v>27</v>
      </c>
      <c r="P443" s="198">
        <f t="shared" si="155"/>
        <v>413720</v>
      </c>
      <c r="Q443" s="195">
        <f t="shared" si="156"/>
        <v>4964640</v>
      </c>
      <c r="R443" s="187">
        <f>IF($J443="","",IF('5.手当・賞与配分の設計'!$O$4=1,ROUNDUP((J443+$L443)*$R$5,-1),ROUNDUP(J443*$R$5,-1)))</f>
        <v>691400</v>
      </c>
      <c r="S443" s="202">
        <f>IF($J443="","",IF('5.手当・賞与配分の設計'!$O$4=1,ROUNDUP(($J443+$L443)*$U$4*$S$3,-1),ROUNDUP($J443*$U$4*$S$3,-1)))</f>
        <v>1037100</v>
      </c>
      <c r="T443" s="186">
        <f>IF($J443="","",IF('5.手当・賞与配分の設計'!$O$4=1,ROUNDUP(($J443+$L443)*$U$4*$T$3,-1),ROUNDUP($J443*$U$4*$T$3,-1)))</f>
        <v>950680</v>
      </c>
      <c r="U443" s="186">
        <f>IF($J443="","",IF('5.手当・賞与配分の設計'!$O$4=1,ROUNDUP(($J443+$L443)*$U$4*$U$3,-1),ROUNDUP($J443*$U$4*$U$3,-1)))</f>
        <v>864250</v>
      </c>
      <c r="V443" s="186">
        <f>IF($J443="","",IF('5.手当・賞与配分の設計'!$O$4=1,ROUNDUP(($J443+$L443)*$U$4*$V$3,-1),ROUNDUP($J443*$U$4*$V$3,-1)))</f>
        <v>777830</v>
      </c>
      <c r="W443" s="203">
        <f>IF($J443="","",IF('5.手当・賞与配分の設計'!$O$4=1,ROUNDUP(($J443+$L443)*$U$4*$W$3,-1),ROUNDUP($J443*$U$4*$W$3,-1)))</f>
        <v>691400</v>
      </c>
      <c r="X443" s="128">
        <f t="shared" si="157"/>
        <v>6693140</v>
      </c>
      <c r="Y443" s="88">
        <f t="shared" si="148"/>
        <v>6606720</v>
      </c>
      <c r="Z443" s="88">
        <f t="shared" si="149"/>
        <v>6520290</v>
      </c>
      <c r="AA443" s="88">
        <f t="shared" si="150"/>
        <v>6433870</v>
      </c>
      <c r="AB443" s="201">
        <f t="shared" si="151"/>
        <v>6347440</v>
      </c>
    </row>
    <row r="444" spans="5:28" ht="18" customHeight="1">
      <c r="E444" s="193" t="str">
        <f t="shared" si="152"/>
        <v>L-2</v>
      </c>
      <c r="F444" s="124">
        <f t="shared" si="143"/>
        <v>16</v>
      </c>
      <c r="G444" s="124">
        <f t="shared" si="144"/>
        <v>16</v>
      </c>
      <c r="H444" s="124" t="str">
        <f t="shared" si="145"/>
        <v>L-2-16</v>
      </c>
      <c r="I444" s="179">
        <v>42</v>
      </c>
      <c r="J444" s="150">
        <f>IF($E444="","",INDEX('3.サラリースケール'!$R$5:$BH$38,MATCH('7.グレード別年俸表の作成'!$E444,'3.サラリースケール'!$R$5:$R$38,0),MATCH('7.グレード別年俸表の作成'!$I444,'3.サラリースケール'!$R$5:$BH$5,0)))</f>
        <v>344600</v>
      </c>
      <c r="K444" s="194">
        <f t="shared" si="146"/>
        <v>4500</v>
      </c>
      <c r="L444" s="195">
        <f>IF($J444="","",VLOOKUP($E444,'6.モデル年俸表の作成'!$C$6:$F$48,4,0))</f>
        <v>5600</v>
      </c>
      <c r="M444" s="196">
        <f t="shared" si="153"/>
        <v>0.2</v>
      </c>
      <c r="N444" s="197">
        <f t="shared" si="154"/>
        <v>68920</v>
      </c>
      <c r="O444" s="219">
        <f t="shared" si="147"/>
        <v>27</v>
      </c>
      <c r="P444" s="198">
        <f t="shared" si="155"/>
        <v>419120</v>
      </c>
      <c r="Q444" s="195">
        <f t="shared" si="156"/>
        <v>5029440</v>
      </c>
      <c r="R444" s="187">
        <f>IF($J444="","",IF('5.手当・賞与配分の設計'!$O$4=1,ROUNDUP((J444+$L444)*$R$5,-1),ROUNDUP(J444*$R$5,-1)))</f>
        <v>700400</v>
      </c>
      <c r="S444" s="202">
        <f>IF($J444="","",IF('5.手当・賞与配分の設計'!$O$4=1,ROUNDUP(($J444+$L444)*$U$4*$S$3,-1),ROUNDUP($J444*$U$4*$S$3,-1)))</f>
        <v>1050600</v>
      </c>
      <c r="T444" s="186">
        <f>IF($J444="","",IF('5.手当・賞与配分の設計'!$O$4=1,ROUNDUP(($J444+$L444)*$U$4*$T$3,-1),ROUNDUP($J444*$U$4*$T$3,-1)))</f>
        <v>963050</v>
      </c>
      <c r="U444" s="186">
        <f>IF($J444="","",IF('5.手当・賞与配分の設計'!$O$4=1,ROUNDUP(($J444+$L444)*$U$4*$U$3,-1),ROUNDUP($J444*$U$4*$U$3,-1)))</f>
        <v>875500</v>
      </c>
      <c r="V444" s="186">
        <f>IF($J444="","",IF('5.手当・賞与配分の設計'!$O$4=1,ROUNDUP(($J444+$L444)*$U$4*$V$3,-1),ROUNDUP($J444*$U$4*$V$3,-1)))</f>
        <v>787950</v>
      </c>
      <c r="W444" s="203">
        <f>IF($J444="","",IF('5.手当・賞与配分の設計'!$O$4=1,ROUNDUP(($J444+$L444)*$U$4*$W$3,-1),ROUNDUP($J444*$U$4*$W$3,-1)))</f>
        <v>700400</v>
      </c>
      <c r="X444" s="128">
        <f t="shared" si="157"/>
        <v>6780440</v>
      </c>
      <c r="Y444" s="88">
        <f t="shared" si="148"/>
        <v>6692890</v>
      </c>
      <c r="Z444" s="88">
        <f t="shared" si="149"/>
        <v>6605340</v>
      </c>
      <c r="AA444" s="88">
        <f t="shared" si="150"/>
        <v>6517790</v>
      </c>
      <c r="AB444" s="201">
        <f t="shared" si="151"/>
        <v>6430240</v>
      </c>
    </row>
    <row r="445" spans="5:28" ht="18" customHeight="1">
      <c r="E445" s="193" t="str">
        <f t="shared" si="152"/>
        <v>L-2</v>
      </c>
      <c r="F445" s="204">
        <f t="shared" si="143"/>
        <v>17</v>
      </c>
      <c r="G445" s="124">
        <f t="shared" si="144"/>
        <v>17</v>
      </c>
      <c r="H445" s="124" t="str">
        <f t="shared" si="145"/>
        <v>L-2-17</v>
      </c>
      <c r="I445" s="179">
        <v>43</v>
      </c>
      <c r="J445" s="150">
        <f>IF($E445="","",INDEX('3.サラリースケール'!$R$5:$BH$38,MATCH('7.グレード別年俸表の作成'!$E445,'3.サラリースケール'!$R$5:$R$38,0),MATCH('7.グレード別年俸表の作成'!$I445,'3.サラリースケール'!$R$5:$BH$5,0)))</f>
        <v>349100</v>
      </c>
      <c r="K445" s="194">
        <f t="shared" si="146"/>
        <v>4500</v>
      </c>
      <c r="L445" s="195">
        <f>IF($J445="","",VLOOKUP($E445,'6.モデル年俸表の作成'!$C$6:$F$48,4,0))</f>
        <v>5600</v>
      </c>
      <c r="M445" s="196">
        <f t="shared" si="153"/>
        <v>0.2</v>
      </c>
      <c r="N445" s="197">
        <f t="shared" si="154"/>
        <v>69820</v>
      </c>
      <c r="O445" s="219">
        <f t="shared" si="147"/>
        <v>27</v>
      </c>
      <c r="P445" s="198">
        <f t="shared" si="155"/>
        <v>424520</v>
      </c>
      <c r="Q445" s="195">
        <f t="shared" si="156"/>
        <v>5094240</v>
      </c>
      <c r="R445" s="187">
        <f>IF($J445="","",IF('5.手当・賞与配分の設計'!$O$4=1,ROUNDUP((J445+$L445)*$R$5,-1),ROUNDUP(J445*$R$5,-1)))</f>
        <v>709400</v>
      </c>
      <c r="S445" s="202">
        <f>IF($J445="","",IF('5.手当・賞与配分の設計'!$O$4=1,ROUNDUP(($J445+$L445)*$U$4*$S$3,-1),ROUNDUP($J445*$U$4*$S$3,-1)))</f>
        <v>1064100</v>
      </c>
      <c r="T445" s="186">
        <f>IF($J445="","",IF('5.手当・賞与配分の設計'!$O$4=1,ROUNDUP(($J445+$L445)*$U$4*$T$3,-1),ROUNDUP($J445*$U$4*$T$3,-1)))</f>
        <v>975430</v>
      </c>
      <c r="U445" s="186">
        <f>IF($J445="","",IF('5.手当・賞与配分の設計'!$O$4=1,ROUNDUP(($J445+$L445)*$U$4*$U$3,-1),ROUNDUP($J445*$U$4*$U$3,-1)))</f>
        <v>886750</v>
      </c>
      <c r="V445" s="186">
        <f>IF($J445="","",IF('5.手当・賞与配分の設計'!$O$4=1,ROUNDUP(($J445+$L445)*$U$4*$V$3,-1),ROUNDUP($J445*$U$4*$V$3,-1)))</f>
        <v>798080</v>
      </c>
      <c r="W445" s="203">
        <f>IF($J445="","",IF('5.手当・賞与配分の設計'!$O$4=1,ROUNDUP(($J445+$L445)*$U$4*$W$3,-1),ROUNDUP($J445*$U$4*$W$3,-1)))</f>
        <v>709400</v>
      </c>
      <c r="X445" s="128">
        <f t="shared" si="157"/>
        <v>6867740</v>
      </c>
      <c r="Y445" s="88">
        <f>IF($J445="","",$Q445+$R445+T445)</f>
        <v>6779070</v>
      </c>
      <c r="Z445" s="88">
        <f t="shared" si="149"/>
        <v>6690390</v>
      </c>
      <c r="AA445" s="88">
        <f t="shared" si="150"/>
        <v>6601720</v>
      </c>
      <c r="AB445" s="201">
        <f t="shared" si="151"/>
        <v>6513040</v>
      </c>
    </row>
    <row r="446" spans="5:28" ht="18" customHeight="1">
      <c r="E446" s="193" t="str">
        <f t="shared" si="152"/>
        <v>L-2</v>
      </c>
      <c r="F446" s="204">
        <f t="shared" si="143"/>
        <v>18</v>
      </c>
      <c r="G446" s="124">
        <f t="shared" si="144"/>
        <v>18</v>
      </c>
      <c r="H446" s="124" t="str">
        <f t="shared" si="145"/>
        <v>L-2-18</v>
      </c>
      <c r="I446" s="179">
        <v>44</v>
      </c>
      <c r="J446" s="150">
        <f>IF($E446="","",INDEX('3.サラリースケール'!$R$5:$BH$38,MATCH('7.グレード別年俸表の作成'!$E446,'3.サラリースケール'!$R$5:$R$38,0),MATCH('7.グレード別年俸表の作成'!$I446,'3.サラリースケール'!$R$5:$BH$5,0)))</f>
        <v>353600</v>
      </c>
      <c r="K446" s="194">
        <f t="shared" si="146"/>
        <v>4500</v>
      </c>
      <c r="L446" s="195">
        <f>IF($J446="","",VLOOKUP($E446,'6.モデル年俸表の作成'!$C$6:$F$48,4,0))</f>
        <v>5600</v>
      </c>
      <c r="M446" s="196">
        <f t="shared" si="153"/>
        <v>0.2</v>
      </c>
      <c r="N446" s="197">
        <f t="shared" si="154"/>
        <v>70720</v>
      </c>
      <c r="O446" s="219">
        <f t="shared" si="147"/>
        <v>27</v>
      </c>
      <c r="P446" s="198">
        <f t="shared" si="155"/>
        <v>429920</v>
      </c>
      <c r="Q446" s="195">
        <f t="shared" si="156"/>
        <v>5159040</v>
      </c>
      <c r="R446" s="187">
        <f>IF($J446="","",IF('5.手当・賞与配分の設計'!$O$4=1,ROUNDUP((J446+$L446)*$R$5,-1),ROUNDUP(J446*$R$5,-1)))</f>
        <v>718400</v>
      </c>
      <c r="S446" s="202">
        <f>IF($J446="","",IF('5.手当・賞与配分の設計'!$O$4=1,ROUNDUP(($J446+$L446)*$U$4*$S$3,-1),ROUNDUP($J446*$U$4*$S$3,-1)))</f>
        <v>1077600</v>
      </c>
      <c r="T446" s="186">
        <f>IF($J446="","",IF('5.手当・賞与配分の設計'!$O$4=1,ROUNDUP(($J446+$L446)*$U$4*$T$3,-1),ROUNDUP($J446*$U$4*$T$3,-1)))</f>
        <v>987800</v>
      </c>
      <c r="U446" s="186">
        <f>IF($J446="","",IF('5.手当・賞与配分の設計'!$O$4=1,ROUNDUP(($J446+$L446)*$U$4*$U$3,-1),ROUNDUP($J446*$U$4*$U$3,-1)))</f>
        <v>898000</v>
      </c>
      <c r="V446" s="186">
        <f>IF($J446="","",IF('5.手当・賞与配分の設計'!$O$4=1,ROUNDUP(($J446+$L446)*$U$4*$V$3,-1),ROUNDUP($J446*$U$4*$V$3,-1)))</f>
        <v>808200</v>
      </c>
      <c r="W446" s="203">
        <f>IF($J446="","",IF('5.手当・賞与配分の設計'!$O$4=1,ROUNDUP(($J446+$L446)*$U$4*$W$3,-1),ROUNDUP($J446*$U$4*$W$3,-1)))</f>
        <v>718400</v>
      </c>
      <c r="X446" s="128">
        <f t="shared" si="157"/>
        <v>6955040</v>
      </c>
      <c r="Y446" s="88">
        <f t="shared" ref="Y446:Y461" si="158">IF($J446="","",$Q446+$R446+T446)</f>
        <v>6865240</v>
      </c>
      <c r="Z446" s="88">
        <f t="shared" si="149"/>
        <v>6775440</v>
      </c>
      <c r="AA446" s="88">
        <f t="shared" si="150"/>
        <v>6685640</v>
      </c>
      <c r="AB446" s="201">
        <f t="shared" si="151"/>
        <v>6595840</v>
      </c>
    </row>
    <row r="447" spans="5:28" ht="18" customHeight="1">
      <c r="E447" s="193" t="str">
        <f t="shared" si="152"/>
        <v>L-2</v>
      </c>
      <c r="F447" s="204">
        <f t="shared" si="143"/>
        <v>19</v>
      </c>
      <c r="G447" s="124">
        <f t="shared" si="144"/>
        <v>19</v>
      </c>
      <c r="H447" s="124" t="str">
        <f t="shared" si="145"/>
        <v>L-2-19</v>
      </c>
      <c r="I447" s="179">
        <v>45</v>
      </c>
      <c r="J447" s="150">
        <f>IF($E447="","",INDEX('3.サラリースケール'!$R$5:$BH$38,MATCH('7.グレード別年俸表の作成'!$E447,'3.サラリースケール'!$R$5:$R$38,0),MATCH('7.グレード別年俸表の作成'!$I447,'3.サラリースケール'!$R$5:$BH$5,0)))</f>
        <v>358100</v>
      </c>
      <c r="K447" s="194">
        <f t="shared" si="146"/>
        <v>4500</v>
      </c>
      <c r="L447" s="195">
        <f>IF($J447="","",VLOOKUP($E447,'6.モデル年俸表の作成'!$C$6:$F$48,4,0))</f>
        <v>5600</v>
      </c>
      <c r="M447" s="196">
        <f t="shared" si="153"/>
        <v>0.2</v>
      </c>
      <c r="N447" s="197">
        <f t="shared" si="154"/>
        <v>71620</v>
      </c>
      <c r="O447" s="219">
        <f t="shared" si="147"/>
        <v>27</v>
      </c>
      <c r="P447" s="198">
        <f t="shared" si="155"/>
        <v>435320</v>
      </c>
      <c r="Q447" s="195">
        <f t="shared" si="156"/>
        <v>5223840</v>
      </c>
      <c r="R447" s="187">
        <f>IF($J447="","",IF('5.手当・賞与配分の設計'!$O$4=1,ROUNDUP((J447+$L447)*$R$5,-1),ROUNDUP(J447*$R$5,-1)))</f>
        <v>727400</v>
      </c>
      <c r="S447" s="202">
        <f>IF($J447="","",IF('5.手当・賞与配分の設計'!$O$4=1,ROUNDUP(($J447+$L447)*$U$4*$S$3,-1),ROUNDUP($J447*$U$4*$S$3,-1)))</f>
        <v>1091100</v>
      </c>
      <c r="T447" s="186">
        <f>IF($J447="","",IF('5.手当・賞与配分の設計'!$O$4=1,ROUNDUP(($J447+$L447)*$U$4*$T$3,-1),ROUNDUP($J447*$U$4*$T$3,-1)))</f>
        <v>1000180</v>
      </c>
      <c r="U447" s="186">
        <f>IF($J447="","",IF('5.手当・賞与配分の設計'!$O$4=1,ROUNDUP(($J447+$L447)*$U$4*$U$3,-1),ROUNDUP($J447*$U$4*$U$3,-1)))</f>
        <v>909250</v>
      </c>
      <c r="V447" s="186">
        <f>IF($J447="","",IF('5.手当・賞与配分の設計'!$O$4=1,ROUNDUP(($J447+$L447)*$U$4*$V$3,-1),ROUNDUP($J447*$U$4*$V$3,-1)))</f>
        <v>818330</v>
      </c>
      <c r="W447" s="203">
        <f>IF($J447="","",IF('5.手当・賞与配分の設計'!$O$4=1,ROUNDUP(($J447+$L447)*$U$4*$W$3,-1),ROUNDUP($J447*$U$4*$W$3,-1)))</f>
        <v>727400</v>
      </c>
      <c r="X447" s="128">
        <f t="shared" si="157"/>
        <v>7042340</v>
      </c>
      <c r="Y447" s="88">
        <f t="shared" si="158"/>
        <v>6951420</v>
      </c>
      <c r="Z447" s="88">
        <f t="shared" si="149"/>
        <v>6860490</v>
      </c>
      <c r="AA447" s="88">
        <f t="shared" si="150"/>
        <v>6769570</v>
      </c>
      <c r="AB447" s="201">
        <f t="shared" si="151"/>
        <v>6678640</v>
      </c>
    </row>
    <row r="448" spans="5:28" ht="18" customHeight="1">
      <c r="E448" s="193" t="str">
        <f t="shared" si="152"/>
        <v>L-2</v>
      </c>
      <c r="F448" s="204">
        <f t="shared" si="143"/>
        <v>20</v>
      </c>
      <c r="G448" s="124">
        <f t="shared" si="144"/>
        <v>20</v>
      </c>
      <c r="H448" s="124" t="str">
        <f t="shared" si="145"/>
        <v>L-2-20</v>
      </c>
      <c r="I448" s="179">
        <v>46</v>
      </c>
      <c r="J448" s="150">
        <f>IF($E448="","",INDEX('3.サラリースケール'!$R$5:$BH$38,MATCH('7.グレード別年俸表の作成'!$E448,'3.サラリースケール'!$R$5:$R$38,0),MATCH('7.グレード別年俸表の作成'!$I448,'3.サラリースケール'!$R$5:$BH$5,0)))</f>
        <v>362600</v>
      </c>
      <c r="K448" s="194">
        <f t="shared" si="146"/>
        <v>4500</v>
      </c>
      <c r="L448" s="195">
        <f>IF($J448="","",VLOOKUP($E448,'6.モデル年俸表の作成'!$C$6:$F$48,4,0))</f>
        <v>5600</v>
      </c>
      <c r="M448" s="196">
        <f t="shared" si="153"/>
        <v>0.2</v>
      </c>
      <c r="N448" s="197">
        <f t="shared" si="154"/>
        <v>72520</v>
      </c>
      <c r="O448" s="219">
        <f t="shared" si="147"/>
        <v>27</v>
      </c>
      <c r="P448" s="198">
        <f t="shared" si="155"/>
        <v>440720</v>
      </c>
      <c r="Q448" s="195">
        <f t="shared" si="156"/>
        <v>5288640</v>
      </c>
      <c r="R448" s="187">
        <f>IF($J448="","",IF('5.手当・賞与配分の設計'!$O$4=1,ROUNDUP((J448+$L448)*$R$5,-1),ROUNDUP(J448*$R$5,-1)))</f>
        <v>736400</v>
      </c>
      <c r="S448" s="202">
        <f>IF($J448="","",IF('5.手当・賞与配分の設計'!$O$4=1,ROUNDUP(($J448+$L448)*$U$4*$S$3,-1),ROUNDUP($J448*$U$4*$S$3,-1)))</f>
        <v>1104600</v>
      </c>
      <c r="T448" s="186">
        <f>IF($J448="","",IF('5.手当・賞与配分の設計'!$O$4=1,ROUNDUP(($J448+$L448)*$U$4*$T$3,-1),ROUNDUP($J448*$U$4*$T$3,-1)))</f>
        <v>1012550</v>
      </c>
      <c r="U448" s="186">
        <f>IF($J448="","",IF('5.手当・賞与配分の設計'!$O$4=1,ROUNDUP(($J448+$L448)*$U$4*$U$3,-1),ROUNDUP($J448*$U$4*$U$3,-1)))</f>
        <v>920500</v>
      </c>
      <c r="V448" s="186">
        <f>IF($J448="","",IF('5.手当・賞与配分の設計'!$O$4=1,ROUNDUP(($J448+$L448)*$U$4*$V$3,-1),ROUNDUP($J448*$U$4*$V$3,-1)))</f>
        <v>828450</v>
      </c>
      <c r="W448" s="203">
        <f>IF($J448="","",IF('5.手当・賞与配分の設計'!$O$4=1,ROUNDUP(($J448+$L448)*$U$4*$W$3,-1),ROUNDUP($J448*$U$4*$W$3,-1)))</f>
        <v>736400</v>
      </c>
      <c r="X448" s="128">
        <f t="shared" si="157"/>
        <v>7129640</v>
      </c>
      <c r="Y448" s="88">
        <f t="shared" si="158"/>
        <v>7037590</v>
      </c>
      <c r="Z448" s="88">
        <f t="shared" si="149"/>
        <v>6945540</v>
      </c>
      <c r="AA448" s="88">
        <f t="shared" si="150"/>
        <v>6853490</v>
      </c>
      <c r="AB448" s="201">
        <f t="shared" si="151"/>
        <v>6761440</v>
      </c>
    </row>
    <row r="449" spans="5:28" ht="18" customHeight="1">
      <c r="E449" s="193" t="str">
        <f t="shared" si="152"/>
        <v>L-2</v>
      </c>
      <c r="F449" s="204">
        <f t="shared" si="143"/>
        <v>21</v>
      </c>
      <c r="G449" s="124">
        <f t="shared" si="144"/>
        <v>21</v>
      </c>
      <c r="H449" s="124" t="str">
        <f t="shared" si="145"/>
        <v>L-2-21</v>
      </c>
      <c r="I449" s="179">
        <v>47</v>
      </c>
      <c r="J449" s="150">
        <f>IF($E449="","",INDEX('3.サラリースケール'!$R$5:$BH$38,MATCH('7.グレード別年俸表の作成'!$E449,'3.サラリースケール'!$R$5:$R$38,0),MATCH('7.グレード別年俸表の作成'!$I449,'3.サラリースケール'!$R$5:$BH$5,0)))</f>
        <v>367100</v>
      </c>
      <c r="K449" s="194">
        <f t="shared" si="146"/>
        <v>4500</v>
      </c>
      <c r="L449" s="195">
        <f>IF($J449="","",VLOOKUP($E449,'6.モデル年俸表の作成'!$C$6:$F$48,4,0))</f>
        <v>5600</v>
      </c>
      <c r="M449" s="196">
        <f t="shared" si="153"/>
        <v>0.2</v>
      </c>
      <c r="N449" s="197">
        <f t="shared" si="154"/>
        <v>73420</v>
      </c>
      <c r="O449" s="219">
        <f t="shared" si="147"/>
        <v>27</v>
      </c>
      <c r="P449" s="198">
        <f t="shared" si="155"/>
        <v>446120</v>
      </c>
      <c r="Q449" s="195">
        <f t="shared" si="156"/>
        <v>5353440</v>
      </c>
      <c r="R449" s="187">
        <f>IF($J449="","",IF('5.手当・賞与配分の設計'!$O$4=1,ROUNDUP((J449+$L449)*$R$5,-1),ROUNDUP(J449*$R$5,-1)))</f>
        <v>745400</v>
      </c>
      <c r="S449" s="202">
        <f>IF($J449="","",IF('5.手当・賞与配分の設計'!$O$4=1,ROUNDUP(($J449+$L449)*$U$4*$S$3,-1),ROUNDUP($J449*$U$4*$S$3,-1)))</f>
        <v>1118100</v>
      </c>
      <c r="T449" s="186">
        <f>IF($J449="","",IF('5.手当・賞与配分の設計'!$O$4=1,ROUNDUP(($J449+$L449)*$U$4*$T$3,-1),ROUNDUP($J449*$U$4*$T$3,-1)))</f>
        <v>1024930</v>
      </c>
      <c r="U449" s="186">
        <f>IF($J449="","",IF('5.手当・賞与配分の設計'!$O$4=1,ROUNDUP(($J449+$L449)*$U$4*$U$3,-1),ROUNDUP($J449*$U$4*$U$3,-1)))</f>
        <v>931750</v>
      </c>
      <c r="V449" s="186">
        <f>IF($J449="","",IF('5.手当・賞与配分の設計'!$O$4=1,ROUNDUP(($J449+$L449)*$U$4*$V$3,-1),ROUNDUP($J449*$U$4*$V$3,-1)))</f>
        <v>838580</v>
      </c>
      <c r="W449" s="203">
        <f>IF($J449="","",IF('5.手当・賞与配分の設計'!$O$4=1,ROUNDUP(($J449+$L449)*$U$4*$W$3,-1),ROUNDUP($J449*$U$4*$W$3,-1)))</f>
        <v>745400</v>
      </c>
      <c r="X449" s="128">
        <f t="shared" si="157"/>
        <v>7216940</v>
      </c>
      <c r="Y449" s="88">
        <f t="shared" si="158"/>
        <v>7123770</v>
      </c>
      <c r="Z449" s="88">
        <f t="shared" si="149"/>
        <v>7030590</v>
      </c>
      <c r="AA449" s="88">
        <f t="shared" si="150"/>
        <v>6937420</v>
      </c>
      <c r="AB449" s="201">
        <f t="shared" si="151"/>
        <v>6844240</v>
      </c>
    </row>
    <row r="450" spans="5:28" ht="18" customHeight="1">
      <c r="E450" s="193" t="str">
        <f t="shared" si="152"/>
        <v>L-2</v>
      </c>
      <c r="F450" s="204">
        <f t="shared" si="143"/>
        <v>22</v>
      </c>
      <c r="G450" s="124">
        <f t="shared" si="144"/>
        <v>22</v>
      </c>
      <c r="H450" s="124" t="str">
        <f t="shared" si="145"/>
        <v>L-2-22</v>
      </c>
      <c r="I450" s="179">
        <v>48</v>
      </c>
      <c r="J450" s="150">
        <f>IF($E450="","",INDEX('3.サラリースケール'!$R$5:$BH$38,MATCH('7.グレード別年俸表の作成'!$E450,'3.サラリースケール'!$R$5:$R$38,0),MATCH('7.グレード別年俸表の作成'!$I450,'3.サラリースケール'!$R$5:$BH$5,0)))</f>
        <v>369350</v>
      </c>
      <c r="K450" s="194">
        <f t="shared" si="146"/>
        <v>2250</v>
      </c>
      <c r="L450" s="195">
        <f>IF($J450="","",VLOOKUP($E450,'6.モデル年俸表の作成'!$C$6:$F$48,4,0))</f>
        <v>5600</v>
      </c>
      <c r="M450" s="196">
        <f t="shared" si="153"/>
        <v>0.2</v>
      </c>
      <c r="N450" s="197">
        <f t="shared" si="154"/>
        <v>73870</v>
      </c>
      <c r="O450" s="219">
        <f t="shared" si="147"/>
        <v>27</v>
      </c>
      <c r="P450" s="198">
        <f t="shared" si="155"/>
        <v>448820</v>
      </c>
      <c r="Q450" s="195">
        <f t="shared" si="156"/>
        <v>5385840</v>
      </c>
      <c r="R450" s="187">
        <f>IF($J450="","",IF('5.手当・賞与配分の設計'!$O$4=1,ROUNDUP((J450+$L450)*$R$5,-1),ROUNDUP(J450*$R$5,-1)))</f>
        <v>749900</v>
      </c>
      <c r="S450" s="202">
        <f>IF($J450="","",IF('5.手当・賞与配分の設計'!$O$4=1,ROUNDUP(($J450+$L450)*$U$4*$S$3,-1),ROUNDUP($J450*$U$4*$S$3,-1)))</f>
        <v>1124850</v>
      </c>
      <c r="T450" s="186">
        <f>IF($J450="","",IF('5.手当・賞与配分の設計'!$O$4=1,ROUNDUP(($J450+$L450)*$U$4*$T$3,-1),ROUNDUP($J450*$U$4*$T$3,-1)))</f>
        <v>1031120</v>
      </c>
      <c r="U450" s="186">
        <f>IF($J450="","",IF('5.手当・賞与配分の設計'!$O$4=1,ROUNDUP(($J450+$L450)*$U$4*$U$3,-1),ROUNDUP($J450*$U$4*$U$3,-1)))</f>
        <v>937380</v>
      </c>
      <c r="V450" s="186">
        <f>IF($J450="","",IF('5.手当・賞与配分の設計'!$O$4=1,ROUNDUP(($J450+$L450)*$U$4*$V$3,-1),ROUNDUP($J450*$U$4*$V$3,-1)))</f>
        <v>843640</v>
      </c>
      <c r="W450" s="203">
        <f>IF($J450="","",IF('5.手当・賞与配分の設計'!$O$4=1,ROUNDUP(($J450+$L450)*$U$4*$W$3,-1),ROUNDUP($J450*$U$4*$W$3,-1)))</f>
        <v>749900</v>
      </c>
      <c r="X450" s="128">
        <f t="shared" si="157"/>
        <v>7260590</v>
      </c>
      <c r="Y450" s="88">
        <f t="shared" si="158"/>
        <v>7166860</v>
      </c>
      <c r="Z450" s="88">
        <f t="shared" si="149"/>
        <v>7073120</v>
      </c>
      <c r="AA450" s="88">
        <f t="shared" si="150"/>
        <v>6979380</v>
      </c>
      <c r="AB450" s="201">
        <f t="shared" si="151"/>
        <v>6885640</v>
      </c>
    </row>
    <row r="451" spans="5:28" ht="18" customHeight="1">
      <c r="E451" s="193" t="str">
        <f t="shared" si="152"/>
        <v>L-2</v>
      </c>
      <c r="F451" s="204">
        <f t="shared" si="143"/>
        <v>23</v>
      </c>
      <c r="G451" s="124">
        <f t="shared" si="144"/>
        <v>23</v>
      </c>
      <c r="H451" s="124" t="str">
        <f t="shared" si="145"/>
        <v>L-2-23</v>
      </c>
      <c r="I451" s="179">
        <v>49</v>
      </c>
      <c r="J451" s="150">
        <f>IF($E451="","",INDEX('3.サラリースケール'!$R$5:$BH$38,MATCH('7.グレード別年俸表の作成'!$E451,'3.サラリースケール'!$R$5:$R$38,0),MATCH('7.グレード別年俸表の作成'!$I451,'3.サラリースケール'!$R$5:$BH$5,0)))</f>
        <v>371600</v>
      </c>
      <c r="K451" s="194">
        <f t="shared" si="146"/>
        <v>2250</v>
      </c>
      <c r="L451" s="195">
        <f>IF($J451="","",VLOOKUP($E451,'6.モデル年俸表の作成'!$C$6:$F$48,4,0))</f>
        <v>5600</v>
      </c>
      <c r="M451" s="196">
        <f t="shared" si="153"/>
        <v>0.2</v>
      </c>
      <c r="N451" s="197">
        <f t="shared" si="154"/>
        <v>74320</v>
      </c>
      <c r="O451" s="219">
        <f t="shared" si="147"/>
        <v>27</v>
      </c>
      <c r="P451" s="198">
        <f t="shared" si="155"/>
        <v>451520</v>
      </c>
      <c r="Q451" s="195">
        <f t="shared" si="156"/>
        <v>5418240</v>
      </c>
      <c r="R451" s="187">
        <f>IF($J451="","",IF('5.手当・賞与配分の設計'!$O$4=1,ROUNDUP((J451+$L451)*$R$5,-1),ROUNDUP(J451*$R$5,-1)))</f>
        <v>754400</v>
      </c>
      <c r="S451" s="202">
        <f>IF($J451="","",IF('5.手当・賞与配分の設計'!$O$4=1,ROUNDUP(($J451+$L451)*$U$4*$S$3,-1),ROUNDUP($J451*$U$4*$S$3,-1)))</f>
        <v>1131600</v>
      </c>
      <c r="T451" s="186">
        <f>IF($J451="","",IF('5.手当・賞与配分の設計'!$O$4=1,ROUNDUP(($J451+$L451)*$U$4*$T$3,-1),ROUNDUP($J451*$U$4*$T$3,-1)))</f>
        <v>1037300</v>
      </c>
      <c r="U451" s="186">
        <f>IF($J451="","",IF('5.手当・賞与配分の設計'!$O$4=1,ROUNDUP(($J451+$L451)*$U$4*$U$3,-1),ROUNDUP($J451*$U$4*$U$3,-1)))</f>
        <v>943000</v>
      </c>
      <c r="V451" s="186">
        <f>IF($J451="","",IF('5.手当・賞与配分の設計'!$O$4=1,ROUNDUP(($J451+$L451)*$U$4*$V$3,-1),ROUNDUP($J451*$U$4*$V$3,-1)))</f>
        <v>848700</v>
      </c>
      <c r="W451" s="203">
        <f>IF($J451="","",IF('5.手当・賞与配分の設計'!$O$4=1,ROUNDUP(($J451+$L451)*$U$4*$W$3,-1),ROUNDUP($J451*$U$4*$W$3,-1)))</f>
        <v>754400</v>
      </c>
      <c r="X451" s="128">
        <f t="shared" si="157"/>
        <v>7304240</v>
      </c>
      <c r="Y451" s="88">
        <f t="shared" si="158"/>
        <v>7209940</v>
      </c>
      <c r="Z451" s="88">
        <f t="shared" si="149"/>
        <v>7115640</v>
      </c>
      <c r="AA451" s="88">
        <f t="shared" si="150"/>
        <v>7021340</v>
      </c>
      <c r="AB451" s="201">
        <f t="shared" si="151"/>
        <v>6927040</v>
      </c>
    </row>
    <row r="452" spans="5:28" ht="18" customHeight="1">
      <c r="E452" s="193" t="str">
        <f t="shared" si="152"/>
        <v>L-2</v>
      </c>
      <c r="F452" s="204">
        <f t="shared" si="143"/>
        <v>24</v>
      </c>
      <c r="G452" s="124">
        <f t="shared" si="144"/>
        <v>24</v>
      </c>
      <c r="H452" s="124" t="str">
        <f t="shared" si="145"/>
        <v>L-2-24</v>
      </c>
      <c r="I452" s="179">
        <v>50</v>
      </c>
      <c r="J452" s="150">
        <f>IF($E452="","",INDEX('3.サラリースケール'!$R$5:$BH$38,MATCH('7.グレード別年俸表の作成'!$E452,'3.サラリースケール'!$R$5:$R$38,0),MATCH('7.グレード別年俸表の作成'!$I452,'3.サラリースケール'!$R$5:$BH$5,0)))</f>
        <v>373850</v>
      </c>
      <c r="K452" s="194">
        <f t="shared" si="146"/>
        <v>2250</v>
      </c>
      <c r="L452" s="195">
        <f>IF($J452="","",VLOOKUP($E452,'6.モデル年俸表の作成'!$C$6:$F$48,4,0))</f>
        <v>5600</v>
      </c>
      <c r="M452" s="196">
        <f t="shared" si="153"/>
        <v>0.2</v>
      </c>
      <c r="N452" s="197">
        <f t="shared" si="154"/>
        <v>74770</v>
      </c>
      <c r="O452" s="219">
        <f t="shared" si="147"/>
        <v>27</v>
      </c>
      <c r="P452" s="198">
        <f t="shared" si="155"/>
        <v>454220</v>
      </c>
      <c r="Q452" s="195">
        <f t="shared" si="156"/>
        <v>5450640</v>
      </c>
      <c r="R452" s="187">
        <f>IF($J452="","",IF('5.手当・賞与配分の設計'!$O$4=1,ROUNDUP((J452+$L452)*$R$5,-1),ROUNDUP(J452*$R$5,-1)))</f>
        <v>758900</v>
      </c>
      <c r="S452" s="202">
        <f>IF($J452="","",IF('5.手当・賞与配分の設計'!$O$4=1,ROUNDUP(($J452+$L452)*$U$4*$S$3,-1),ROUNDUP($J452*$U$4*$S$3,-1)))</f>
        <v>1138350</v>
      </c>
      <c r="T452" s="186">
        <f>IF($J452="","",IF('5.手当・賞与配分の設計'!$O$4=1,ROUNDUP(($J452+$L452)*$U$4*$T$3,-1),ROUNDUP($J452*$U$4*$T$3,-1)))</f>
        <v>1043490</v>
      </c>
      <c r="U452" s="186">
        <f>IF($J452="","",IF('5.手当・賞与配分の設計'!$O$4=1,ROUNDUP(($J452+$L452)*$U$4*$U$3,-1),ROUNDUP($J452*$U$4*$U$3,-1)))</f>
        <v>948630</v>
      </c>
      <c r="V452" s="186">
        <f>IF($J452="","",IF('5.手当・賞与配分の設計'!$O$4=1,ROUNDUP(($J452+$L452)*$U$4*$V$3,-1),ROUNDUP($J452*$U$4*$V$3,-1)))</f>
        <v>853770</v>
      </c>
      <c r="W452" s="203">
        <f>IF($J452="","",IF('5.手当・賞与配分の設計'!$O$4=1,ROUNDUP(($J452+$L452)*$U$4*$W$3,-1),ROUNDUP($J452*$U$4*$W$3,-1)))</f>
        <v>758900</v>
      </c>
      <c r="X452" s="128">
        <f t="shared" si="157"/>
        <v>7347890</v>
      </c>
      <c r="Y452" s="88">
        <f t="shared" si="158"/>
        <v>7253030</v>
      </c>
      <c r="Z452" s="88">
        <f t="shared" si="149"/>
        <v>7158170</v>
      </c>
      <c r="AA452" s="88">
        <f t="shared" si="150"/>
        <v>7063310</v>
      </c>
      <c r="AB452" s="201">
        <f t="shared" si="151"/>
        <v>6968440</v>
      </c>
    </row>
    <row r="453" spans="5:28" ht="18" customHeight="1">
      <c r="E453" s="193" t="str">
        <f t="shared" si="152"/>
        <v>L-2</v>
      </c>
      <c r="F453" s="204">
        <f t="shared" si="143"/>
        <v>25</v>
      </c>
      <c r="G453" s="124">
        <f t="shared" si="144"/>
        <v>25</v>
      </c>
      <c r="H453" s="124" t="str">
        <f t="shared" si="145"/>
        <v>L-2-25</v>
      </c>
      <c r="I453" s="179">
        <v>51</v>
      </c>
      <c r="J453" s="150">
        <f>IF($E453="","",INDEX('3.サラリースケール'!$R$5:$BH$38,MATCH('7.グレード別年俸表の作成'!$E453,'3.サラリースケール'!$R$5:$R$38,0),MATCH('7.グレード別年俸表の作成'!$I453,'3.サラリースケール'!$R$5:$BH$5,0)))</f>
        <v>376100</v>
      </c>
      <c r="K453" s="194">
        <f t="shared" si="146"/>
        <v>2250</v>
      </c>
      <c r="L453" s="195">
        <f>IF($J453="","",VLOOKUP($E453,'6.モデル年俸表の作成'!$C$6:$F$48,4,0))</f>
        <v>5600</v>
      </c>
      <c r="M453" s="196">
        <f t="shared" si="153"/>
        <v>0.2</v>
      </c>
      <c r="N453" s="197">
        <f t="shared" si="154"/>
        <v>75220</v>
      </c>
      <c r="O453" s="219">
        <f t="shared" si="147"/>
        <v>27</v>
      </c>
      <c r="P453" s="198">
        <f t="shared" si="155"/>
        <v>456920</v>
      </c>
      <c r="Q453" s="195">
        <f t="shared" si="156"/>
        <v>5483040</v>
      </c>
      <c r="R453" s="187">
        <f>IF($J453="","",IF('5.手当・賞与配分の設計'!$O$4=1,ROUNDUP((J453+$L453)*$R$5,-1),ROUNDUP(J453*$R$5,-1)))</f>
        <v>763400</v>
      </c>
      <c r="S453" s="202">
        <f>IF($J453="","",IF('5.手当・賞与配分の設計'!$O$4=1,ROUNDUP(($J453+$L453)*$U$4*$S$3,-1),ROUNDUP($J453*$U$4*$S$3,-1)))</f>
        <v>1145100</v>
      </c>
      <c r="T453" s="186">
        <f>IF($J453="","",IF('5.手当・賞与配分の設計'!$O$4=1,ROUNDUP(($J453+$L453)*$U$4*$T$3,-1),ROUNDUP($J453*$U$4*$T$3,-1)))</f>
        <v>1049680</v>
      </c>
      <c r="U453" s="186">
        <f>IF($J453="","",IF('5.手当・賞与配分の設計'!$O$4=1,ROUNDUP(($J453+$L453)*$U$4*$U$3,-1),ROUNDUP($J453*$U$4*$U$3,-1)))</f>
        <v>954250</v>
      </c>
      <c r="V453" s="186">
        <f>IF($J453="","",IF('5.手当・賞与配分の設計'!$O$4=1,ROUNDUP(($J453+$L453)*$U$4*$V$3,-1),ROUNDUP($J453*$U$4*$V$3,-1)))</f>
        <v>858830</v>
      </c>
      <c r="W453" s="203">
        <f>IF($J453="","",IF('5.手当・賞与配分の設計'!$O$4=1,ROUNDUP(($J453+$L453)*$U$4*$W$3,-1),ROUNDUP($J453*$U$4*$W$3,-1)))</f>
        <v>763400</v>
      </c>
      <c r="X453" s="128">
        <f t="shared" si="157"/>
        <v>7391540</v>
      </c>
      <c r="Y453" s="88">
        <f t="shared" si="158"/>
        <v>7296120</v>
      </c>
      <c r="Z453" s="88">
        <f t="shared" si="149"/>
        <v>7200690</v>
      </c>
      <c r="AA453" s="88">
        <f t="shared" si="150"/>
        <v>7105270</v>
      </c>
      <c r="AB453" s="201">
        <f t="shared" si="151"/>
        <v>7009840</v>
      </c>
    </row>
    <row r="454" spans="5:28" ht="18" customHeight="1">
      <c r="E454" s="193" t="str">
        <f t="shared" si="152"/>
        <v>L-2</v>
      </c>
      <c r="F454" s="204">
        <f t="shared" si="143"/>
        <v>26</v>
      </c>
      <c r="G454" s="124">
        <f t="shared" si="144"/>
        <v>26</v>
      </c>
      <c r="H454" s="124" t="str">
        <f t="shared" si="145"/>
        <v>L-2-26</v>
      </c>
      <c r="I454" s="179">
        <v>52</v>
      </c>
      <c r="J454" s="150">
        <f>IF($E454="","",INDEX('3.サラリースケール'!$R$5:$BH$38,MATCH('7.グレード別年俸表の作成'!$E454,'3.サラリースケール'!$R$5:$R$38,0),MATCH('7.グレード別年俸表の作成'!$I454,'3.サラリースケール'!$R$5:$BH$5,0)))</f>
        <v>378350</v>
      </c>
      <c r="K454" s="194">
        <f t="shared" si="146"/>
        <v>2250</v>
      </c>
      <c r="L454" s="195">
        <f>IF($J454="","",VLOOKUP($E454,'6.モデル年俸表の作成'!$C$6:$F$48,4,0))</f>
        <v>5600</v>
      </c>
      <c r="M454" s="196">
        <f t="shared" si="153"/>
        <v>0.2</v>
      </c>
      <c r="N454" s="197">
        <f t="shared" si="154"/>
        <v>75670</v>
      </c>
      <c r="O454" s="219">
        <f t="shared" si="147"/>
        <v>27</v>
      </c>
      <c r="P454" s="198">
        <f t="shared" si="155"/>
        <v>459620</v>
      </c>
      <c r="Q454" s="195">
        <f t="shared" si="156"/>
        <v>5515440</v>
      </c>
      <c r="R454" s="187">
        <f>IF($J454="","",IF('5.手当・賞与配分の設計'!$O$4=1,ROUNDUP((J454+$L454)*$R$5,-1),ROUNDUP(J454*$R$5,-1)))</f>
        <v>767900</v>
      </c>
      <c r="S454" s="202">
        <f>IF($J454="","",IF('5.手当・賞与配分の設計'!$O$4=1,ROUNDUP(($J454+$L454)*$U$4*$S$3,-1),ROUNDUP($J454*$U$4*$S$3,-1)))</f>
        <v>1151850</v>
      </c>
      <c r="T454" s="186">
        <f>IF($J454="","",IF('5.手当・賞与配分の設計'!$O$4=1,ROUNDUP(($J454+$L454)*$U$4*$T$3,-1),ROUNDUP($J454*$U$4*$T$3,-1)))</f>
        <v>1055870</v>
      </c>
      <c r="U454" s="186">
        <f>IF($J454="","",IF('5.手当・賞与配分の設計'!$O$4=1,ROUNDUP(($J454+$L454)*$U$4*$U$3,-1),ROUNDUP($J454*$U$4*$U$3,-1)))</f>
        <v>959880</v>
      </c>
      <c r="V454" s="186">
        <f>IF($J454="","",IF('5.手当・賞与配分の設計'!$O$4=1,ROUNDUP(($J454+$L454)*$U$4*$V$3,-1),ROUNDUP($J454*$U$4*$V$3,-1)))</f>
        <v>863890</v>
      </c>
      <c r="W454" s="203">
        <f>IF($J454="","",IF('5.手当・賞与配分の設計'!$O$4=1,ROUNDUP(($J454+$L454)*$U$4*$W$3,-1),ROUNDUP($J454*$U$4*$W$3,-1)))</f>
        <v>767900</v>
      </c>
      <c r="X454" s="128">
        <f t="shared" si="157"/>
        <v>7435190</v>
      </c>
      <c r="Y454" s="88">
        <f t="shared" si="158"/>
        <v>7339210</v>
      </c>
      <c r="Z454" s="88">
        <f t="shared" si="149"/>
        <v>7243220</v>
      </c>
      <c r="AA454" s="88">
        <f t="shared" si="150"/>
        <v>7147230</v>
      </c>
      <c r="AB454" s="201">
        <f t="shared" si="151"/>
        <v>7051240</v>
      </c>
    </row>
    <row r="455" spans="5:28" ht="18" customHeight="1">
      <c r="E455" s="193" t="str">
        <f t="shared" si="152"/>
        <v>L-2</v>
      </c>
      <c r="F455" s="204">
        <f t="shared" si="143"/>
        <v>27</v>
      </c>
      <c r="G455" s="124">
        <f t="shared" si="144"/>
        <v>27</v>
      </c>
      <c r="H455" s="124" t="str">
        <f t="shared" si="145"/>
        <v>L-2-27</v>
      </c>
      <c r="I455" s="179">
        <v>53</v>
      </c>
      <c r="J455" s="150">
        <f>IF($E455="","",INDEX('3.サラリースケール'!$R$5:$BH$38,MATCH('7.グレード別年俸表の作成'!$E455,'3.サラリースケール'!$R$5:$R$38,0),MATCH('7.グレード別年俸表の作成'!$I455,'3.サラリースケール'!$R$5:$BH$5,0)))</f>
        <v>380600</v>
      </c>
      <c r="K455" s="194">
        <f t="shared" si="146"/>
        <v>2250</v>
      </c>
      <c r="L455" s="195">
        <f>IF($J455="","",VLOOKUP($E455,'6.モデル年俸表の作成'!$C$6:$F$48,4,0))</f>
        <v>5600</v>
      </c>
      <c r="M455" s="196">
        <f t="shared" si="153"/>
        <v>0.2</v>
      </c>
      <c r="N455" s="197">
        <f t="shared" si="154"/>
        <v>76120</v>
      </c>
      <c r="O455" s="219">
        <f t="shared" si="147"/>
        <v>27</v>
      </c>
      <c r="P455" s="198">
        <f t="shared" si="155"/>
        <v>462320</v>
      </c>
      <c r="Q455" s="195">
        <f t="shared" si="156"/>
        <v>5547840</v>
      </c>
      <c r="R455" s="187">
        <f>IF($J455="","",IF('5.手当・賞与配分の設計'!$O$4=1,ROUNDUP((J455+$L455)*$R$5,-1),ROUNDUP(J455*$R$5,-1)))</f>
        <v>772400</v>
      </c>
      <c r="S455" s="202">
        <f>IF($J455="","",IF('5.手当・賞与配分の設計'!$O$4=1,ROUNDUP(($J455+$L455)*$U$4*$S$3,-1),ROUNDUP($J455*$U$4*$S$3,-1)))</f>
        <v>1158600</v>
      </c>
      <c r="T455" s="186">
        <f>IF($J455="","",IF('5.手当・賞与配分の設計'!$O$4=1,ROUNDUP(($J455+$L455)*$U$4*$T$3,-1),ROUNDUP($J455*$U$4*$T$3,-1)))</f>
        <v>1062050</v>
      </c>
      <c r="U455" s="186">
        <f>IF($J455="","",IF('5.手当・賞与配分の設計'!$O$4=1,ROUNDUP(($J455+$L455)*$U$4*$U$3,-1),ROUNDUP($J455*$U$4*$U$3,-1)))</f>
        <v>965500</v>
      </c>
      <c r="V455" s="186">
        <f>IF($J455="","",IF('5.手当・賞与配分の設計'!$O$4=1,ROUNDUP(($J455+$L455)*$U$4*$V$3,-1),ROUNDUP($J455*$U$4*$V$3,-1)))</f>
        <v>868950</v>
      </c>
      <c r="W455" s="203">
        <f>IF($J455="","",IF('5.手当・賞与配分の設計'!$O$4=1,ROUNDUP(($J455+$L455)*$U$4*$W$3,-1),ROUNDUP($J455*$U$4*$W$3,-1)))</f>
        <v>772400</v>
      </c>
      <c r="X455" s="128">
        <f t="shared" si="157"/>
        <v>7478840</v>
      </c>
      <c r="Y455" s="88">
        <f t="shared" si="158"/>
        <v>7382290</v>
      </c>
      <c r="Z455" s="88">
        <f t="shared" si="149"/>
        <v>7285740</v>
      </c>
      <c r="AA455" s="88">
        <f t="shared" si="150"/>
        <v>7189190</v>
      </c>
      <c r="AB455" s="201">
        <f t="shared" si="151"/>
        <v>7092640</v>
      </c>
    </row>
    <row r="456" spans="5:28" ht="18" customHeight="1">
      <c r="E456" s="193" t="str">
        <f t="shared" si="152"/>
        <v>L-2</v>
      </c>
      <c r="F456" s="204">
        <f t="shared" si="143"/>
        <v>28</v>
      </c>
      <c r="G456" s="124">
        <f t="shared" si="144"/>
        <v>28</v>
      </c>
      <c r="H456" s="124" t="str">
        <f t="shared" si="145"/>
        <v>L-2-28</v>
      </c>
      <c r="I456" s="179">
        <v>54</v>
      </c>
      <c r="J456" s="150">
        <f>IF($E456="","",INDEX('3.サラリースケール'!$R$5:$BH$38,MATCH('7.グレード別年俸表の作成'!$E456,'3.サラリースケール'!$R$5:$R$38,0),MATCH('7.グレード別年俸表の作成'!$I456,'3.サラリースケール'!$R$5:$BH$5,0)))</f>
        <v>382850</v>
      </c>
      <c r="K456" s="194">
        <f t="shared" si="146"/>
        <v>2250</v>
      </c>
      <c r="L456" s="195">
        <f>IF($J456="","",VLOOKUP($E456,'6.モデル年俸表の作成'!$C$6:$F$48,4,0))</f>
        <v>5600</v>
      </c>
      <c r="M456" s="196">
        <f t="shared" si="153"/>
        <v>0.2</v>
      </c>
      <c r="N456" s="197">
        <f t="shared" si="154"/>
        <v>76570</v>
      </c>
      <c r="O456" s="219">
        <f t="shared" si="147"/>
        <v>27</v>
      </c>
      <c r="P456" s="198">
        <f t="shared" si="155"/>
        <v>465020</v>
      </c>
      <c r="Q456" s="195">
        <f t="shared" si="156"/>
        <v>5580240</v>
      </c>
      <c r="R456" s="187">
        <f>IF($J456="","",IF('5.手当・賞与配分の設計'!$O$4=1,ROUNDUP((J456+$L456)*$R$5,-1),ROUNDUP(J456*$R$5,-1)))</f>
        <v>776900</v>
      </c>
      <c r="S456" s="202">
        <f>IF($J456="","",IF('5.手当・賞与配分の設計'!$O$4=1,ROUNDUP(($J456+$L456)*$U$4*$S$3,-1),ROUNDUP($J456*$U$4*$S$3,-1)))</f>
        <v>1165350</v>
      </c>
      <c r="T456" s="186">
        <f>IF($J456="","",IF('5.手当・賞与配分の設計'!$O$4=1,ROUNDUP(($J456+$L456)*$U$4*$T$3,-1),ROUNDUP($J456*$U$4*$T$3,-1)))</f>
        <v>1068240</v>
      </c>
      <c r="U456" s="186">
        <f>IF($J456="","",IF('5.手当・賞与配分の設計'!$O$4=1,ROUNDUP(($J456+$L456)*$U$4*$U$3,-1),ROUNDUP($J456*$U$4*$U$3,-1)))</f>
        <v>971130</v>
      </c>
      <c r="V456" s="186">
        <f>IF($J456="","",IF('5.手当・賞与配分の設計'!$O$4=1,ROUNDUP(($J456+$L456)*$U$4*$V$3,-1),ROUNDUP($J456*$U$4*$V$3,-1)))</f>
        <v>874020</v>
      </c>
      <c r="W456" s="203">
        <f>IF($J456="","",IF('5.手当・賞与配分の設計'!$O$4=1,ROUNDUP(($J456+$L456)*$U$4*$W$3,-1),ROUNDUP($J456*$U$4*$W$3,-1)))</f>
        <v>776900</v>
      </c>
      <c r="X456" s="128">
        <f t="shared" si="157"/>
        <v>7522490</v>
      </c>
      <c r="Y456" s="88">
        <f t="shared" si="158"/>
        <v>7425380</v>
      </c>
      <c r="Z456" s="88">
        <f t="shared" si="149"/>
        <v>7328270</v>
      </c>
      <c r="AA456" s="88">
        <f t="shared" si="150"/>
        <v>7231160</v>
      </c>
      <c r="AB456" s="201">
        <f t="shared" si="151"/>
        <v>7134040</v>
      </c>
    </row>
    <row r="457" spans="5:28" ht="18" customHeight="1">
      <c r="E457" s="193" t="str">
        <f t="shared" si="152"/>
        <v>L-2</v>
      </c>
      <c r="F457" s="204">
        <f t="shared" si="143"/>
        <v>29</v>
      </c>
      <c r="G457" s="124">
        <f t="shared" si="144"/>
        <v>29</v>
      </c>
      <c r="H457" s="124" t="str">
        <f t="shared" si="145"/>
        <v>L-2-29</v>
      </c>
      <c r="I457" s="179">
        <v>55</v>
      </c>
      <c r="J457" s="150">
        <f>IF($E457="","",INDEX('3.サラリースケール'!$R$5:$BH$38,MATCH('7.グレード別年俸表の作成'!$E457,'3.サラリースケール'!$R$5:$R$38,0),MATCH('7.グレード別年俸表の作成'!$I457,'3.サラリースケール'!$R$5:$BH$5,0)))</f>
        <v>385100</v>
      </c>
      <c r="K457" s="194">
        <f t="shared" si="146"/>
        <v>2250</v>
      </c>
      <c r="L457" s="195">
        <f>IF($J457="","",VLOOKUP($E457,'6.モデル年俸表の作成'!$C$6:$F$48,4,0))</f>
        <v>5600</v>
      </c>
      <c r="M457" s="196">
        <f t="shared" si="153"/>
        <v>0.2</v>
      </c>
      <c r="N457" s="197">
        <f t="shared" si="154"/>
        <v>77020</v>
      </c>
      <c r="O457" s="219">
        <f t="shared" si="147"/>
        <v>27</v>
      </c>
      <c r="P457" s="198">
        <f t="shared" si="155"/>
        <v>467720</v>
      </c>
      <c r="Q457" s="195">
        <f t="shared" si="156"/>
        <v>5612640</v>
      </c>
      <c r="R457" s="187">
        <f>IF($J457="","",IF('5.手当・賞与配分の設計'!$O$4=1,ROUNDUP((J457+$L457)*$R$5,-1),ROUNDUP(J457*$R$5,-1)))</f>
        <v>781400</v>
      </c>
      <c r="S457" s="202">
        <f>IF($J457="","",IF('5.手当・賞与配分の設計'!$O$4=1,ROUNDUP(($J457+$L457)*$U$4*$S$3,-1),ROUNDUP($J457*$U$4*$S$3,-1)))</f>
        <v>1172100</v>
      </c>
      <c r="T457" s="186">
        <f>IF($J457="","",IF('5.手当・賞与配分の設計'!$O$4=1,ROUNDUP(($J457+$L457)*$U$4*$T$3,-1),ROUNDUP($J457*$U$4*$T$3,-1)))</f>
        <v>1074430</v>
      </c>
      <c r="U457" s="186">
        <f>IF($J457="","",IF('5.手当・賞与配分の設計'!$O$4=1,ROUNDUP(($J457+$L457)*$U$4*$U$3,-1),ROUNDUP($J457*$U$4*$U$3,-1)))</f>
        <v>976750</v>
      </c>
      <c r="V457" s="186">
        <f>IF($J457="","",IF('5.手当・賞与配分の設計'!$O$4=1,ROUNDUP(($J457+$L457)*$U$4*$V$3,-1),ROUNDUP($J457*$U$4*$V$3,-1)))</f>
        <v>879080</v>
      </c>
      <c r="W457" s="203">
        <f>IF($J457="","",IF('5.手当・賞与配分の設計'!$O$4=1,ROUNDUP(($J457+$L457)*$U$4*$W$3,-1),ROUNDUP($J457*$U$4*$W$3,-1)))</f>
        <v>781400</v>
      </c>
      <c r="X457" s="128">
        <f t="shared" si="157"/>
        <v>7566140</v>
      </c>
      <c r="Y457" s="88">
        <f t="shared" si="158"/>
        <v>7468470</v>
      </c>
      <c r="Z457" s="88">
        <f t="shared" si="149"/>
        <v>7370790</v>
      </c>
      <c r="AA457" s="88">
        <f t="shared" si="150"/>
        <v>7273120</v>
      </c>
      <c r="AB457" s="201">
        <f t="shared" si="151"/>
        <v>7175440</v>
      </c>
    </row>
    <row r="458" spans="5:28" ht="18" customHeight="1">
      <c r="E458" s="193" t="str">
        <f t="shared" si="152"/>
        <v>L-2</v>
      </c>
      <c r="F458" s="204">
        <f t="shared" si="143"/>
        <v>29</v>
      </c>
      <c r="G458" s="124">
        <f t="shared" si="144"/>
        <v>29</v>
      </c>
      <c r="H458" s="124" t="str">
        <f t="shared" si="145"/>
        <v/>
      </c>
      <c r="I458" s="179">
        <v>56</v>
      </c>
      <c r="J458" s="150">
        <f>IF($E458="","",INDEX('3.サラリースケール'!$R$5:$BH$38,MATCH('7.グレード別年俸表の作成'!$E458,'3.サラリースケール'!$R$5:$R$38,0),MATCH('7.グレード別年俸表の作成'!$I458,'3.サラリースケール'!$R$5:$BH$5,0)))</f>
        <v>385100</v>
      </c>
      <c r="K458" s="194">
        <f t="shared" si="146"/>
        <v>0</v>
      </c>
      <c r="L458" s="195">
        <f>IF($J458="","",VLOOKUP($E458,'6.モデル年俸表の作成'!$C$6:$F$48,4,0))</f>
        <v>5600</v>
      </c>
      <c r="M458" s="196">
        <f t="shared" si="153"/>
        <v>0.2</v>
      </c>
      <c r="N458" s="197">
        <f t="shared" si="154"/>
        <v>77020</v>
      </c>
      <c r="O458" s="219">
        <f t="shared" si="147"/>
        <v>27</v>
      </c>
      <c r="P458" s="198">
        <f t="shared" si="155"/>
        <v>467720</v>
      </c>
      <c r="Q458" s="195">
        <f t="shared" si="156"/>
        <v>5612640</v>
      </c>
      <c r="R458" s="187">
        <f>IF($J458="","",IF('5.手当・賞与配分の設計'!$O$4=1,ROUNDUP((J458+$L458)*$R$5,-1),ROUNDUP(J458*$R$5,-1)))</f>
        <v>781400</v>
      </c>
      <c r="S458" s="202">
        <f>IF($J458="","",IF('5.手当・賞与配分の設計'!$O$4=1,ROUNDUP(($J458+$L458)*$U$4*$S$3,-1),ROUNDUP($J458*$U$4*$S$3,-1)))</f>
        <v>1172100</v>
      </c>
      <c r="T458" s="186">
        <f>IF($J458="","",IF('5.手当・賞与配分の設計'!$O$4=1,ROUNDUP(($J458+$L458)*$U$4*$T$3,-1),ROUNDUP($J458*$U$4*$T$3,-1)))</f>
        <v>1074430</v>
      </c>
      <c r="U458" s="186">
        <f>IF($J458="","",IF('5.手当・賞与配分の設計'!$O$4=1,ROUNDUP(($J458+$L458)*$U$4*$U$3,-1),ROUNDUP($J458*$U$4*$U$3,-1)))</f>
        <v>976750</v>
      </c>
      <c r="V458" s="186">
        <f>IF($J458="","",IF('5.手当・賞与配分の設計'!$O$4=1,ROUNDUP(($J458+$L458)*$U$4*$V$3,-1),ROUNDUP($J458*$U$4*$V$3,-1)))</f>
        <v>879080</v>
      </c>
      <c r="W458" s="203">
        <f>IF($J458="","",IF('5.手当・賞与配分の設計'!$O$4=1,ROUNDUP(($J458+$L458)*$U$4*$W$3,-1),ROUNDUP($J458*$U$4*$W$3,-1)))</f>
        <v>781400</v>
      </c>
      <c r="X458" s="128">
        <f t="shared" si="157"/>
        <v>7566140</v>
      </c>
      <c r="Y458" s="88">
        <f t="shared" si="158"/>
        <v>7468470</v>
      </c>
      <c r="Z458" s="88">
        <f t="shared" si="149"/>
        <v>7370790</v>
      </c>
      <c r="AA458" s="88">
        <f t="shared" si="150"/>
        <v>7273120</v>
      </c>
      <c r="AB458" s="201">
        <f t="shared" si="151"/>
        <v>7175440</v>
      </c>
    </row>
    <row r="459" spans="5:28" ht="18" customHeight="1">
      <c r="E459" s="193" t="str">
        <f t="shared" si="152"/>
        <v>L-2</v>
      </c>
      <c r="F459" s="204">
        <f t="shared" si="143"/>
        <v>29</v>
      </c>
      <c r="G459" s="124">
        <f t="shared" si="144"/>
        <v>29</v>
      </c>
      <c r="H459" s="124" t="str">
        <f t="shared" si="145"/>
        <v/>
      </c>
      <c r="I459" s="179">
        <v>57</v>
      </c>
      <c r="J459" s="150">
        <f>IF($E459="","",INDEX('3.サラリースケール'!$R$5:$BH$38,MATCH('7.グレード別年俸表の作成'!$E459,'3.サラリースケール'!$R$5:$R$38,0),MATCH('7.グレード別年俸表の作成'!$I459,'3.サラリースケール'!$R$5:$BH$5,0)))</f>
        <v>385100</v>
      </c>
      <c r="K459" s="194">
        <f t="shared" si="146"/>
        <v>0</v>
      </c>
      <c r="L459" s="195">
        <f>IF($J459="","",VLOOKUP($E459,'6.モデル年俸表の作成'!$C$6:$F$48,4,0))</f>
        <v>5600</v>
      </c>
      <c r="M459" s="196">
        <f t="shared" si="153"/>
        <v>0.2</v>
      </c>
      <c r="N459" s="197">
        <f t="shared" si="154"/>
        <v>77020</v>
      </c>
      <c r="O459" s="219">
        <f t="shared" si="147"/>
        <v>27</v>
      </c>
      <c r="P459" s="198">
        <f t="shared" si="155"/>
        <v>467720</v>
      </c>
      <c r="Q459" s="195">
        <f t="shared" si="156"/>
        <v>5612640</v>
      </c>
      <c r="R459" s="187">
        <f>IF($J459="","",IF('5.手当・賞与配分の設計'!$O$4=1,ROUNDUP((J459+$L459)*$R$5,-1),ROUNDUP(J459*$R$5,-1)))</f>
        <v>781400</v>
      </c>
      <c r="S459" s="202">
        <f>IF($J459="","",IF('5.手当・賞与配分の設計'!$O$4=1,ROUNDUP(($J459+$L459)*$U$4*$S$3,-1),ROUNDUP($J459*$U$4*$S$3,-1)))</f>
        <v>1172100</v>
      </c>
      <c r="T459" s="186">
        <f>IF($J459="","",IF('5.手当・賞与配分の設計'!$O$4=1,ROUNDUP(($J459+$L459)*$U$4*$T$3,-1),ROUNDUP($J459*$U$4*$T$3,-1)))</f>
        <v>1074430</v>
      </c>
      <c r="U459" s="186">
        <f>IF($J459="","",IF('5.手当・賞与配分の設計'!$O$4=1,ROUNDUP(($J459+$L459)*$U$4*$U$3,-1),ROUNDUP($J459*$U$4*$U$3,-1)))</f>
        <v>976750</v>
      </c>
      <c r="V459" s="186">
        <f>IF($J459="","",IF('5.手当・賞与配分の設計'!$O$4=1,ROUNDUP(($J459+$L459)*$U$4*$V$3,-1),ROUNDUP($J459*$U$4*$V$3,-1)))</f>
        <v>879080</v>
      </c>
      <c r="W459" s="203">
        <f>IF($J459="","",IF('5.手当・賞与配分の設計'!$O$4=1,ROUNDUP(($J459+$L459)*$U$4*$W$3,-1),ROUNDUP($J459*$U$4*$W$3,-1)))</f>
        <v>781400</v>
      </c>
      <c r="X459" s="128">
        <f t="shared" si="157"/>
        <v>7566140</v>
      </c>
      <c r="Y459" s="88">
        <f t="shared" si="158"/>
        <v>7468470</v>
      </c>
      <c r="Z459" s="88">
        <f t="shared" si="149"/>
        <v>7370790</v>
      </c>
      <c r="AA459" s="88">
        <f t="shared" si="150"/>
        <v>7273120</v>
      </c>
      <c r="AB459" s="201">
        <f t="shared" si="151"/>
        <v>7175440</v>
      </c>
    </row>
    <row r="460" spans="5:28" ht="18" customHeight="1">
      <c r="E460" s="193" t="str">
        <f t="shared" si="152"/>
        <v>L-2</v>
      </c>
      <c r="F460" s="204">
        <f t="shared" si="143"/>
        <v>29</v>
      </c>
      <c r="G460" s="124">
        <f t="shared" si="144"/>
        <v>29</v>
      </c>
      <c r="H460" s="124" t="str">
        <f t="shared" si="145"/>
        <v/>
      </c>
      <c r="I460" s="179">
        <v>58</v>
      </c>
      <c r="J460" s="150">
        <f>IF($E460="","",INDEX('3.サラリースケール'!$R$5:$BH$38,MATCH('7.グレード別年俸表の作成'!$E460,'3.サラリースケール'!$R$5:$R$38,0),MATCH('7.グレード別年俸表の作成'!$I460,'3.サラリースケール'!$R$5:$BH$5,0)))</f>
        <v>385100</v>
      </c>
      <c r="K460" s="194">
        <f t="shared" si="146"/>
        <v>0</v>
      </c>
      <c r="L460" s="195">
        <f>IF($J460="","",VLOOKUP($E460,'6.モデル年俸表の作成'!$C$6:$F$48,4,0))</f>
        <v>5600</v>
      </c>
      <c r="M460" s="196">
        <f t="shared" si="153"/>
        <v>0.2</v>
      </c>
      <c r="N460" s="197">
        <f t="shared" si="154"/>
        <v>77020</v>
      </c>
      <c r="O460" s="219">
        <f t="shared" si="147"/>
        <v>27</v>
      </c>
      <c r="P460" s="198">
        <f t="shared" si="155"/>
        <v>467720</v>
      </c>
      <c r="Q460" s="195">
        <f t="shared" si="156"/>
        <v>5612640</v>
      </c>
      <c r="R460" s="187">
        <f>IF($J460="","",IF('5.手当・賞与配分の設計'!$O$4=1,ROUNDUP((J460+$L460)*$R$5,-1),ROUNDUP(J460*$R$5,-1)))</f>
        <v>781400</v>
      </c>
      <c r="S460" s="202">
        <f>IF($J460="","",IF('5.手当・賞与配分の設計'!$O$4=1,ROUNDUP(($J460+$L460)*$U$4*$S$3,-1),ROUNDUP($J460*$U$4*$S$3,-1)))</f>
        <v>1172100</v>
      </c>
      <c r="T460" s="186">
        <f>IF($J460="","",IF('5.手当・賞与配分の設計'!$O$4=1,ROUNDUP(($J460+$L460)*$U$4*$T$3,-1),ROUNDUP($J460*$U$4*$T$3,-1)))</f>
        <v>1074430</v>
      </c>
      <c r="U460" s="186">
        <f>IF($J460="","",IF('5.手当・賞与配分の設計'!$O$4=1,ROUNDUP(($J460+$L460)*$U$4*$U$3,-1),ROUNDUP($J460*$U$4*$U$3,-1)))</f>
        <v>976750</v>
      </c>
      <c r="V460" s="186">
        <f>IF($J460="","",IF('5.手当・賞与配分の設計'!$O$4=1,ROUNDUP(($J460+$L460)*$U$4*$V$3,-1),ROUNDUP($J460*$U$4*$V$3,-1)))</f>
        <v>879080</v>
      </c>
      <c r="W460" s="203">
        <f>IF($J460="","",IF('5.手当・賞与配分の設計'!$O$4=1,ROUNDUP(($J460+$L460)*$U$4*$W$3,-1),ROUNDUP($J460*$U$4*$W$3,-1)))</f>
        <v>781400</v>
      </c>
      <c r="X460" s="128">
        <f t="shared" si="157"/>
        <v>7566140</v>
      </c>
      <c r="Y460" s="88">
        <f t="shared" si="158"/>
        <v>7468470</v>
      </c>
      <c r="Z460" s="88">
        <f t="shared" si="149"/>
        <v>7370790</v>
      </c>
      <c r="AA460" s="88">
        <f t="shared" si="150"/>
        <v>7273120</v>
      </c>
      <c r="AB460" s="201">
        <f t="shared" si="151"/>
        <v>7175440</v>
      </c>
    </row>
    <row r="461" spans="5:28" ht="18" customHeight="1" thickBot="1">
      <c r="E461" s="193" t="str">
        <f t="shared" si="152"/>
        <v>L-2</v>
      </c>
      <c r="F461" s="204">
        <f t="shared" si="143"/>
        <v>29</v>
      </c>
      <c r="G461" s="124">
        <f t="shared" si="144"/>
        <v>29</v>
      </c>
      <c r="H461" s="124" t="str">
        <f t="shared" si="145"/>
        <v/>
      </c>
      <c r="I461" s="179">
        <v>59</v>
      </c>
      <c r="J461" s="205">
        <f>IF($E461="","",INDEX('3.サラリースケール'!$R$5:$BH$38,MATCH('7.グレード別年俸表の作成'!$E461,'3.サラリースケール'!$R$5:$R$38,0),MATCH('7.グレード別年俸表の作成'!$I461,'3.サラリースケール'!$R$5:$BH$5,0)))</f>
        <v>385100</v>
      </c>
      <c r="K461" s="206">
        <f t="shared" si="146"/>
        <v>0</v>
      </c>
      <c r="L461" s="207">
        <f>IF($J461="","",VLOOKUP($E461,'6.モデル年俸表の作成'!$C$6:$F$48,4,0))</f>
        <v>5600</v>
      </c>
      <c r="M461" s="208">
        <f t="shared" si="153"/>
        <v>0.2</v>
      </c>
      <c r="N461" s="209">
        <f t="shared" si="154"/>
        <v>77020</v>
      </c>
      <c r="O461" s="220">
        <f t="shared" si="147"/>
        <v>27</v>
      </c>
      <c r="P461" s="210">
        <f t="shared" si="155"/>
        <v>467720</v>
      </c>
      <c r="Q461" s="207">
        <f t="shared" si="156"/>
        <v>5612640</v>
      </c>
      <c r="R461" s="211">
        <f>IF($J461="","",IF('5.手当・賞与配分の設計'!$O$4=1,ROUNDUP((J461+$L461)*$R$5,-1),ROUNDUP(J461*$R$5,-1)))</f>
        <v>781400</v>
      </c>
      <c r="S461" s="212">
        <f>IF($J461="","",IF('5.手当・賞与配分の設計'!$O$4=1,ROUNDUP(($J461+$L461)*$U$4*$S$3,-1),ROUNDUP($J461*$U$4*$S$3,-1)))</f>
        <v>1172100</v>
      </c>
      <c r="T461" s="213">
        <f>IF($J461="","",IF('5.手当・賞与配分の設計'!$O$4=1,ROUNDUP(($J461+$L461)*$U$4*$T$3,-1),ROUNDUP($J461*$U$4*$T$3,-1)))</f>
        <v>1074430</v>
      </c>
      <c r="U461" s="213">
        <f>IF($J461="","",IF('5.手当・賞与配分の設計'!$O$4=1,ROUNDUP(($J461+$L461)*$U$4*$U$3,-1),ROUNDUP($J461*$U$4*$U$3,-1)))</f>
        <v>976750</v>
      </c>
      <c r="V461" s="213">
        <f>IF($J461="","",IF('5.手当・賞与配分の設計'!$O$4=1,ROUNDUP(($J461+$L461)*$U$4*$V$3,-1),ROUNDUP($J461*$U$4*$V$3,-1)))</f>
        <v>879080</v>
      </c>
      <c r="W461" s="214">
        <f>IF($J461="","",IF('5.手当・賞与配分の設計'!$O$4=1,ROUNDUP(($J461+$L461)*$U$4*$W$3,-1),ROUNDUP($J461*$U$4*$W$3,-1)))</f>
        <v>781400</v>
      </c>
      <c r="X461" s="215">
        <f t="shared" si="157"/>
        <v>7566140</v>
      </c>
      <c r="Y461" s="216">
        <f t="shared" si="158"/>
        <v>7468470</v>
      </c>
      <c r="Z461" s="216">
        <f t="shared" si="149"/>
        <v>7370790</v>
      </c>
      <c r="AA461" s="216">
        <f t="shared" si="150"/>
        <v>7273120</v>
      </c>
      <c r="AB461" s="217">
        <f t="shared" si="151"/>
        <v>7175440</v>
      </c>
    </row>
    <row r="462" spans="5:28" ht="9" customHeight="1">
      <c r="M462" s="99"/>
    </row>
    <row r="463" spans="5:28" ht="20.100000000000001" customHeight="1" thickBot="1">
      <c r="E463" s="102"/>
      <c r="F463" s="102"/>
      <c r="G463" s="102"/>
      <c r="H463" s="102"/>
      <c r="L463" s="102"/>
      <c r="O463" s="98" t="s">
        <v>95</v>
      </c>
      <c r="S463" s="218"/>
      <c r="T463" s="218"/>
    </row>
    <row r="464" spans="5:28" ht="23.1" customHeight="1" thickBot="1">
      <c r="E464" s="161" t="s">
        <v>84</v>
      </c>
      <c r="F464" s="162" t="s">
        <v>29</v>
      </c>
      <c r="G464" s="537" t="s">
        <v>85</v>
      </c>
      <c r="H464" s="537" t="s">
        <v>29</v>
      </c>
      <c r="I464" s="539" t="s">
        <v>92</v>
      </c>
      <c r="J464" s="543" t="s">
        <v>96</v>
      </c>
      <c r="K464" s="535" t="s">
        <v>98</v>
      </c>
      <c r="L464" s="541" t="s">
        <v>94</v>
      </c>
      <c r="M464" s="531" t="s">
        <v>130</v>
      </c>
      <c r="N464" s="532"/>
      <c r="O464" s="163">
        <f>IF($E465="","",'5.手当・賞与配分の設計'!$L$4)</f>
        <v>173</v>
      </c>
      <c r="P464" s="533" t="s">
        <v>89</v>
      </c>
      <c r="Q464" s="535" t="s">
        <v>90</v>
      </c>
      <c r="R464" s="164" t="s">
        <v>91</v>
      </c>
      <c r="S464" s="524" t="s">
        <v>131</v>
      </c>
      <c r="T464" s="525"/>
      <c r="U464" s="526">
        <f>IF($E465="","",'5.手当・賞与配分の設計'!$O$11)</f>
        <v>2.5</v>
      </c>
      <c r="V464" s="527"/>
      <c r="W464" s="165"/>
      <c r="X464" s="528" t="s">
        <v>132</v>
      </c>
      <c r="Y464" s="529"/>
      <c r="Z464" s="529"/>
      <c r="AA464" s="529"/>
      <c r="AB464" s="530"/>
    </row>
    <row r="465" spans="5:28" ht="27.9" customHeight="1" thickBot="1">
      <c r="E465" s="168" t="str">
        <f>IF(C$15="","",$C$15)</f>
        <v>L-3</v>
      </c>
      <c r="F465" s="162">
        <v>0</v>
      </c>
      <c r="G465" s="538"/>
      <c r="H465" s="538"/>
      <c r="I465" s="540"/>
      <c r="J465" s="544"/>
      <c r="K465" s="536"/>
      <c r="L465" s="542"/>
      <c r="M465" s="169">
        <f>IF($E465="","",VLOOKUP($E465,'5.手当・賞与配分の設計'!$C$7:$L$48,8,0))</f>
        <v>0.2</v>
      </c>
      <c r="N465" s="170" t="s">
        <v>87</v>
      </c>
      <c r="O465" s="171" t="s">
        <v>88</v>
      </c>
      <c r="P465" s="534"/>
      <c r="Q465" s="536"/>
      <c r="R465" s="400">
        <f>IF($E465="","",'5.手当・賞与配分の設計'!$N$11)</f>
        <v>2</v>
      </c>
      <c r="S465" s="172" t="str">
        <f>IF('5.手当・賞与配分の設計'!$N$16="","",'5.手当・賞与配分の設計'!$N$16)</f>
        <v>S</v>
      </c>
      <c r="T465" s="173" t="str">
        <f>IF('5.手当・賞与配分の設計'!$N$17="","",'5.手当・賞与配分の設計'!$N$17)</f>
        <v>A</v>
      </c>
      <c r="U465" s="174" t="str">
        <f>IF('5.手当・賞与配分の設計'!$N$18="","",'5.手当・賞与配分の設計'!$N$18)</f>
        <v>B</v>
      </c>
      <c r="V465" s="174" t="str">
        <f>IF('5.手当・賞与配分の設計'!$N$19="","",'5.手当・賞与配分の設計'!$N$19)</f>
        <v>C</v>
      </c>
      <c r="W465" s="175" t="str">
        <f>IF('5.手当・賞与配分の設計'!$N$20="","",'5.手当・賞与配分の設計'!$N$20)</f>
        <v>D</v>
      </c>
      <c r="X465" s="176" t="str">
        <f>IF($E465="","",$E465&amp;"-"&amp;S465)</f>
        <v>L-3-S</v>
      </c>
      <c r="Y465" s="170" t="str">
        <f>IF($E465="","",$E465&amp;"-"&amp;T465)</f>
        <v>L-3-A</v>
      </c>
      <c r="Z465" s="170" t="str">
        <f>IF($E465="","",$E465&amp;"-"&amp;U465)</f>
        <v>L-3-B</v>
      </c>
      <c r="AA465" s="170" t="str">
        <f>IF($E465="","",$E465&amp;"-"&amp;V465)</f>
        <v>L-3-C</v>
      </c>
      <c r="AB465" s="177" t="str">
        <f>IF($E465="","",$E465&amp;"-"&amp;W465)</f>
        <v>L-3-D</v>
      </c>
    </row>
    <row r="466" spans="5:28" ht="18" customHeight="1">
      <c r="E466" s="178" t="str">
        <f>IF($E$465="","",$E$465)</f>
        <v>L-3</v>
      </c>
      <c r="F466" s="124">
        <f t="shared" ref="F466:F507" si="159">IF(J466="",0,IF(AND(J465&lt;J466,J466=J467),F465+1,IF(J466&lt;J467,F465+1,F465)))</f>
        <v>0</v>
      </c>
      <c r="G466" s="124" t="str">
        <f t="shared" ref="G466:G507" si="160">IF(AND(F466=0,J466=""),"",IF(AND(F466=0,J466&gt;0),1,IF(F466=0,"",F466)))</f>
        <v/>
      </c>
      <c r="H466" s="124" t="str">
        <f t="shared" ref="H466:H507" si="161">IF($G466="","",IF(F465&lt;F466,$E466&amp;"-"&amp;$G466,""))</f>
        <v/>
      </c>
      <c r="I466" s="179">
        <v>18</v>
      </c>
      <c r="J466" s="180" t="str">
        <f>IF($E466="","",INDEX('3.サラリースケール'!$R$5:$BH$38,MATCH('7.グレード別年俸表の作成'!$E466,'3.サラリースケール'!$R$5:$R$38,0),MATCH('7.グレード別年俸表の作成'!$I466,'3.サラリースケール'!$R$5:$BH$5,0)))</f>
        <v/>
      </c>
      <c r="K466" s="181" t="str">
        <f t="shared" ref="K466:K507" si="162">IF($F466&lt;=1,"",IF($J465="",0,$J466-$J465))</f>
        <v/>
      </c>
      <c r="L466" s="182" t="str">
        <f>IF($J466="","",VLOOKUP($E466,'6.モデル年俸表の作成'!$C$6:$F$48,4,0))</f>
        <v/>
      </c>
      <c r="M466" s="183" t="str">
        <f>IF($G466="","",$M$465)</f>
        <v/>
      </c>
      <c r="N466" s="184" t="str">
        <f>IF($J466="","",ROUNDUP((J466*$M466),-1))</f>
        <v/>
      </c>
      <c r="O466" s="185" t="str">
        <f t="shared" ref="O466:O507" si="163">IF($J466="","",ROUNDDOWN($N466/($J466/$O$4*1.25),0))</f>
        <v/>
      </c>
      <c r="P466" s="186" t="str">
        <f>IF($J466="","",$J466+$L466+$N466)</f>
        <v/>
      </c>
      <c r="Q466" s="182" t="str">
        <f>IF($J466="","",$P466*12)</f>
        <v/>
      </c>
      <c r="R466" s="187" t="str">
        <f>IF($J466="","",IF('5.手当・賞与配分の設計'!$O$4=1,ROUNDUP((J466+$L466)*$R$5,-1),ROUNDUP(J466*$R$5,-1)))</f>
        <v/>
      </c>
      <c r="S466" s="188" t="str">
        <f>IF($J466="","",IF('5.手当・賞与配分の設計'!$O$4=1,ROUNDUP(($J466+$L466)*$U$4*$S$3,-1),ROUNDUP($J466*$U$4*$S$3,-1)))</f>
        <v/>
      </c>
      <c r="T466" s="189" t="str">
        <f>IF($J466="","",IF('5.手当・賞与配分の設計'!$O$4=1,ROUNDUP(($J466+$L466)*$U$4*$T$3,-1),ROUNDUP($J466*$U$4*$T$3,-1)))</f>
        <v/>
      </c>
      <c r="U466" s="189" t="str">
        <f>IF($J466="","",IF('5.手当・賞与配分の設計'!$O$4=1,ROUNDUP(($J466+$L466)*$U$4*$U$3,-1),ROUNDUP($J466*$U$4*$U$3,-1)))</f>
        <v/>
      </c>
      <c r="V466" s="189" t="str">
        <f>IF($J466="","",IF('5.手当・賞与配分の設計'!$O$4=1,ROUNDUP(($J466+$L466)*$U$4*$V$3,-1),ROUNDUP($J466*$U$4*$V$3,-1)))</f>
        <v/>
      </c>
      <c r="W466" s="190" t="str">
        <f>IF($J466="","",IF('5.手当・賞与配分の設計'!$O$4=1,ROUNDUP(($J466+$L466)*$U$4*$W$3,-1),ROUNDUP($J466*$U$4*$W$3,-1)))</f>
        <v/>
      </c>
      <c r="X466" s="191" t="str">
        <f>IF($J466="","",$Q466+$R466+S466)</f>
        <v/>
      </c>
      <c r="Y466" s="152" t="str">
        <f t="shared" ref="Y466:Y490" si="164">IF($J466="","",$Q466+$R466+T466)</f>
        <v/>
      </c>
      <c r="Z466" s="152" t="str">
        <f t="shared" ref="Z466:Z507" si="165">IF($J466="","",$Q466+$R466+U466)</f>
        <v/>
      </c>
      <c r="AA466" s="152" t="str">
        <f t="shared" ref="AA466:AA507" si="166">IF($J466="","",$Q466+$R466+V466)</f>
        <v/>
      </c>
      <c r="AB466" s="192" t="str">
        <f t="shared" ref="AB466:AB507" si="167">IF($J466="","",$Q466+$R466+W466)</f>
        <v/>
      </c>
    </row>
    <row r="467" spans="5:28" ht="18" customHeight="1">
      <c r="E467" s="193" t="str">
        <f t="shared" ref="E467:E507" si="168">IF($E$465="","",$E$465)</f>
        <v>L-3</v>
      </c>
      <c r="F467" s="124">
        <f t="shared" si="159"/>
        <v>0</v>
      </c>
      <c r="G467" s="124" t="str">
        <f t="shared" si="160"/>
        <v/>
      </c>
      <c r="H467" s="124" t="str">
        <f t="shared" si="161"/>
        <v/>
      </c>
      <c r="I467" s="179">
        <v>19</v>
      </c>
      <c r="J467" s="180" t="str">
        <f>IF($E467="","",INDEX('3.サラリースケール'!$R$5:$BH$38,MATCH('7.グレード別年俸表の作成'!$E467,'3.サラリースケール'!$R$5:$R$38,0),MATCH('7.グレード別年俸表の作成'!$I467,'3.サラリースケール'!$R$5:$BH$5,0)))</f>
        <v/>
      </c>
      <c r="K467" s="194" t="str">
        <f t="shared" si="162"/>
        <v/>
      </c>
      <c r="L467" s="195" t="str">
        <f>IF($J467="","",VLOOKUP($E467,'6.モデル年俸表の作成'!$C$6:$F$48,4,0))</f>
        <v/>
      </c>
      <c r="M467" s="196" t="str">
        <f t="shared" ref="M467:M507" si="169">IF($G467="","",$M$465)</f>
        <v/>
      </c>
      <c r="N467" s="197" t="str">
        <f t="shared" ref="N467:N507" si="170">IF($J467="","",ROUNDUP((J467*$M467),-1))</f>
        <v/>
      </c>
      <c r="O467" s="219" t="str">
        <f t="shared" si="163"/>
        <v/>
      </c>
      <c r="P467" s="198" t="str">
        <f t="shared" ref="P467:P507" si="171">IF($J467="","",$J467+$L467+$N467)</f>
        <v/>
      </c>
      <c r="Q467" s="195" t="str">
        <f t="shared" ref="Q467:Q507" si="172">IF($J467="","",$P467*12)</f>
        <v/>
      </c>
      <c r="R467" s="187" t="str">
        <f>IF($J467="","",IF('5.手当・賞与配分の設計'!$O$4=1,ROUNDUP((J467+$L467)*$R$5,-1),ROUNDUP(J467*$R$5,-1)))</f>
        <v/>
      </c>
      <c r="S467" s="199" t="str">
        <f>IF($J467="","",IF('5.手当・賞与配分の設計'!$O$4=1,ROUNDUP(($J467+$L467)*$U$4*$S$3,-1),ROUNDUP($J467*$U$4*$S$3,-1)))</f>
        <v/>
      </c>
      <c r="T467" s="198" t="str">
        <f>IF($J467="","",IF('5.手当・賞与配分の設計'!$O$4=1,ROUNDUP(($J467+$L467)*$U$4*$T$3,-1),ROUNDUP($J467*$U$4*$T$3,-1)))</f>
        <v/>
      </c>
      <c r="U467" s="198" t="str">
        <f>IF($J467="","",IF('5.手当・賞与配分の設計'!$O$4=1,ROUNDUP(($J467+$L467)*$U$4*$U$3,-1),ROUNDUP($J467*$U$4*$U$3,-1)))</f>
        <v/>
      </c>
      <c r="V467" s="198" t="str">
        <f>IF($J467="","",IF('5.手当・賞与配分の設計'!$O$4=1,ROUNDUP(($J467+$L467)*$U$4*$V$3,-1),ROUNDUP($J467*$U$4*$V$3,-1)))</f>
        <v/>
      </c>
      <c r="W467" s="200" t="str">
        <f>IF($J467="","",IF('5.手当・賞与配分の設計'!$O$4=1,ROUNDUP(($J467+$L467)*$U$4*$W$3,-1),ROUNDUP($J467*$U$4*$W$3,-1)))</f>
        <v/>
      </c>
      <c r="X467" s="128" t="str">
        <f>IF($J467="","",$Q467+$R467+S467)</f>
        <v/>
      </c>
      <c r="Y467" s="88" t="str">
        <f t="shared" si="164"/>
        <v/>
      </c>
      <c r="Z467" s="88" t="str">
        <f t="shared" si="165"/>
        <v/>
      </c>
      <c r="AA467" s="88" t="str">
        <f t="shared" si="166"/>
        <v/>
      </c>
      <c r="AB467" s="201" t="str">
        <f t="shared" si="167"/>
        <v/>
      </c>
    </row>
    <row r="468" spans="5:28" ht="18" customHeight="1">
      <c r="E468" s="193" t="str">
        <f t="shared" si="168"/>
        <v>L-3</v>
      </c>
      <c r="F468" s="124">
        <f t="shared" si="159"/>
        <v>0</v>
      </c>
      <c r="G468" s="124" t="str">
        <f t="shared" si="160"/>
        <v/>
      </c>
      <c r="H468" s="124" t="str">
        <f t="shared" si="161"/>
        <v/>
      </c>
      <c r="I468" s="179">
        <v>20</v>
      </c>
      <c r="J468" s="150" t="str">
        <f>IF($E468="","",INDEX('3.サラリースケール'!$R$5:$BH$38,MATCH('7.グレード別年俸表の作成'!$E468,'3.サラリースケール'!$R$5:$R$38,0),MATCH('7.グレード別年俸表の作成'!$I468,'3.サラリースケール'!$R$5:$BH$5,0)))</f>
        <v/>
      </c>
      <c r="K468" s="194" t="str">
        <f t="shared" si="162"/>
        <v/>
      </c>
      <c r="L468" s="195" t="str">
        <f>IF($J468="","",VLOOKUP($E468,'6.モデル年俸表の作成'!$C$6:$F$48,4,0))</f>
        <v/>
      </c>
      <c r="M468" s="196" t="str">
        <f t="shared" si="169"/>
        <v/>
      </c>
      <c r="N468" s="197" t="str">
        <f t="shared" si="170"/>
        <v/>
      </c>
      <c r="O468" s="219" t="str">
        <f t="shared" si="163"/>
        <v/>
      </c>
      <c r="P468" s="198" t="str">
        <f t="shared" si="171"/>
        <v/>
      </c>
      <c r="Q468" s="195" t="str">
        <f t="shared" si="172"/>
        <v/>
      </c>
      <c r="R468" s="187" t="str">
        <f>IF($J468="","",IF('5.手当・賞与配分の設計'!$O$4=1,ROUNDUP((J468+$L468)*$R$5,-1),ROUNDUP(J468*$R$5,-1)))</f>
        <v/>
      </c>
      <c r="S468" s="199" t="str">
        <f>IF($J468="","",IF('5.手当・賞与配分の設計'!$O$4=1,ROUNDUP(($J468+$L468)*$U$4*$S$3,-1),ROUNDUP($J468*$U$4*$S$3,-1)))</f>
        <v/>
      </c>
      <c r="T468" s="198" t="str">
        <f>IF($J468="","",IF('5.手当・賞与配分の設計'!$O$4=1,ROUNDUP(($J468+$L468)*$U$4*$T$3,-1),ROUNDUP($J468*$U$4*$T$3,-1)))</f>
        <v/>
      </c>
      <c r="U468" s="198" t="str">
        <f>IF($J468="","",IF('5.手当・賞与配分の設計'!$O$4=1,ROUNDUP(($J468+$L468)*$U$4*$U$3,-1),ROUNDUP($J468*$U$4*$U$3,-1)))</f>
        <v/>
      </c>
      <c r="V468" s="198" t="str">
        <f>IF($J468="","",IF('5.手当・賞与配分の設計'!$O$4=1,ROUNDUP(($J468+$L468)*$U$4*$V$3,-1),ROUNDUP($J468*$U$4*$V$3,-1)))</f>
        <v/>
      </c>
      <c r="W468" s="200" t="str">
        <f>IF($J468="","",IF('5.手当・賞与配分の設計'!$O$4=1,ROUNDUP(($J468+$L468)*$U$4*$W$3,-1),ROUNDUP($J468*$U$4*$W$3,-1)))</f>
        <v/>
      </c>
      <c r="X468" s="128" t="str">
        <f>IF($J468="","",$Q468+$R468+S468)</f>
        <v/>
      </c>
      <c r="Y468" s="88" t="str">
        <f t="shared" si="164"/>
        <v/>
      </c>
      <c r="Z468" s="88" t="str">
        <f t="shared" si="165"/>
        <v/>
      </c>
      <c r="AA468" s="88" t="str">
        <f t="shared" si="166"/>
        <v/>
      </c>
      <c r="AB468" s="201" t="str">
        <f t="shared" si="167"/>
        <v/>
      </c>
    </row>
    <row r="469" spans="5:28" ht="18" customHeight="1">
      <c r="E469" s="193" t="str">
        <f t="shared" si="168"/>
        <v>L-3</v>
      </c>
      <c r="F469" s="124">
        <f t="shared" si="159"/>
        <v>0</v>
      </c>
      <c r="G469" s="124" t="str">
        <f t="shared" si="160"/>
        <v/>
      </c>
      <c r="H469" s="124" t="str">
        <f t="shared" si="161"/>
        <v/>
      </c>
      <c r="I469" s="179">
        <v>21</v>
      </c>
      <c r="J469" s="150" t="str">
        <f>IF($E469="","",INDEX('3.サラリースケール'!$R$5:$BH$38,MATCH('7.グレード別年俸表の作成'!$E469,'3.サラリースケール'!$R$5:$R$38,0),MATCH('7.グレード別年俸表の作成'!$I469,'3.サラリースケール'!$R$5:$BH$5,0)))</f>
        <v/>
      </c>
      <c r="K469" s="194" t="str">
        <f t="shared" si="162"/>
        <v/>
      </c>
      <c r="L469" s="195" t="str">
        <f>IF($J469="","",VLOOKUP($E469,'6.モデル年俸表の作成'!$C$6:$F$48,4,0))</f>
        <v/>
      </c>
      <c r="M469" s="196" t="str">
        <f t="shared" si="169"/>
        <v/>
      </c>
      <c r="N469" s="197" t="str">
        <f t="shared" si="170"/>
        <v/>
      </c>
      <c r="O469" s="219" t="str">
        <f t="shared" si="163"/>
        <v/>
      </c>
      <c r="P469" s="198" t="str">
        <f t="shared" si="171"/>
        <v/>
      </c>
      <c r="Q469" s="195" t="str">
        <f t="shared" si="172"/>
        <v/>
      </c>
      <c r="R469" s="187" t="str">
        <f>IF($J469="","",IF('5.手当・賞与配分の設計'!$O$4=1,ROUNDUP((J469+$L469)*$R$5,-1),ROUNDUP(J469*$R$5,-1)))</f>
        <v/>
      </c>
      <c r="S469" s="202" t="str">
        <f>IF($J469="","",IF('5.手当・賞与配分の設計'!$O$4=1,ROUNDUP(($J469+$L469)*$U$4*$S$3,-1),ROUNDUP($J469*$U$4*$S$3,-1)))</f>
        <v/>
      </c>
      <c r="T469" s="186" t="str">
        <f>IF($J469="","",IF('5.手当・賞与配分の設計'!$O$4=1,ROUNDUP(($J469+$L469)*$U$4*$T$3,-1),ROUNDUP($J469*$U$4*$T$3,-1)))</f>
        <v/>
      </c>
      <c r="U469" s="186" t="str">
        <f>IF($J469="","",IF('5.手当・賞与配分の設計'!$O$4=1,ROUNDUP(($J469+$L469)*$U$4*$U$3,-1),ROUNDUP($J469*$U$4*$U$3,-1)))</f>
        <v/>
      </c>
      <c r="V469" s="186" t="str">
        <f>IF($J469="","",IF('5.手当・賞与配分の設計'!$O$4=1,ROUNDUP(($J469+$L469)*$U$4*$V$3,-1),ROUNDUP($J469*$U$4*$V$3,-1)))</f>
        <v/>
      </c>
      <c r="W469" s="203" t="str">
        <f>IF($J469="","",IF('5.手当・賞与配分の設計'!$O$4=1,ROUNDUP(($J469+$L469)*$U$4*$W$3,-1),ROUNDUP($J469*$U$4*$W$3,-1)))</f>
        <v/>
      </c>
      <c r="X469" s="128" t="str">
        <f t="shared" ref="X469:X507" si="173">IF($J469="","",$Q469+$R469+S469)</f>
        <v/>
      </c>
      <c r="Y469" s="88" t="str">
        <f t="shared" si="164"/>
        <v/>
      </c>
      <c r="Z469" s="88" t="str">
        <f t="shared" si="165"/>
        <v/>
      </c>
      <c r="AA469" s="88" t="str">
        <f t="shared" si="166"/>
        <v/>
      </c>
      <c r="AB469" s="201" t="str">
        <f t="shared" si="167"/>
        <v/>
      </c>
    </row>
    <row r="470" spans="5:28" ht="18" customHeight="1">
      <c r="E470" s="193" t="str">
        <f t="shared" si="168"/>
        <v>L-3</v>
      </c>
      <c r="F470" s="124">
        <f t="shared" si="159"/>
        <v>0</v>
      </c>
      <c r="G470" s="124" t="str">
        <f t="shared" si="160"/>
        <v/>
      </c>
      <c r="H470" s="124" t="str">
        <f t="shared" si="161"/>
        <v/>
      </c>
      <c r="I470" s="179">
        <v>22</v>
      </c>
      <c r="J470" s="150" t="str">
        <f>IF($E470="","",INDEX('3.サラリースケール'!$R$5:$BH$38,MATCH('7.グレード別年俸表の作成'!$E470,'3.サラリースケール'!$R$5:$R$38,0),MATCH('7.グレード別年俸表の作成'!$I470,'3.サラリースケール'!$R$5:$BH$5,0)))</f>
        <v/>
      </c>
      <c r="K470" s="194" t="str">
        <f t="shared" si="162"/>
        <v/>
      </c>
      <c r="L470" s="195" t="str">
        <f>IF($J470="","",VLOOKUP($E470,'6.モデル年俸表の作成'!$C$6:$F$48,4,0))</f>
        <v/>
      </c>
      <c r="M470" s="196" t="str">
        <f t="shared" si="169"/>
        <v/>
      </c>
      <c r="N470" s="197" t="str">
        <f t="shared" si="170"/>
        <v/>
      </c>
      <c r="O470" s="219" t="str">
        <f t="shared" si="163"/>
        <v/>
      </c>
      <c r="P470" s="198" t="str">
        <f t="shared" si="171"/>
        <v/>
      </c>
      <c r="Q470" s="195" t="str">
        <f t="shared" si="172"/>
        <v/>
      </c>
      <c r="R470" s="187" t="str">
        <f>IF($J470="","",IF('5.手当・賞与配分の設計'!$O$4=1,ROUNDUP((J470+$L470)*$R$5,-1),ROUNDUP(J470*$R$5,-1)))</f>
        <v/>
      </c>
      <c r="S470" s="202" t="str">
        <f>IF($J470="","",IF('5.手当・賞与配分の設計'!$O$4=1,ROUNDUP(($J470+$L470)*$U$4*$S$3,-1),ROUNDUP($J470*$U$4*$S$3,-1)))</f>
        <v/>
      </c>
      <c r="T470" s="186" t="str">
        <f>IF($J470="","",IF('5.手当・賞与配分の設計'!$O$4=1,ROUNDUP(($J470+$L470)*$U$4*$T$3,-1),ROUNDUP($J470*$U$4*$T$3,-1)))</f>
        <v/>
      </c>
      <c r="U470" s="186" t="str">
        <f>IF($J470="","",IF('5.手当・賞与配分の設計'!$O$4=1,ROUNDUP(($J470+$L470)*$U$4*$U$3,-1),ROUNDUP($J470*$U$4*$U$3,-1)))</f>
        <v/>
      </c>
      <c r="V470" s="186" t="str">
        <f>IF($J470="","",IF('5.手当・賞与配分の設計'!$O$4=1,ROUNDUP(($J470+$L470)*$U$4*$V$3,-1),ROUNDUP($J470*$U$4*$V$3,-1)))</f>
        <v/>
      </c>
      <c r="W470" s="203" t="str">
        <f>IF($J470="","",IF('5.手当・賞与配分の設計'!$O$4=1,ROUNDUP(($J470+$L470)*$U$4*$W$3,-1),ROUNDUP($J470*$U$4*$W$3,-1)))</f>
        <v/>
      </c>
      <c r="X470" s="128" t="str">
        <f t="shared" si="173"/>
        <v/>
      </c>
      <c r="Y470" s="88" t="str">
        <f t="shared" si="164"/>
        <v/>
      </c>
      <c r="Z470" s="88" t="str">
        <f t="shared" si="165"/>
        <v/>
      </c>
      <c r="AA470" s="88" t="str">
        <f t="shared" si="166"/>
        <v/>
      </c>
      <c r="AB470" s="201" t="str">
        <f t="shared" si="167"/>
        <v/>
      </c>
    </row>
    <row r="471" spans="5:28" ht="18" customHeight="1">
      <c r="E471" s="193" t="str">
        <f t="shared" si="168"/>
        <v>L-3</v>
      </c>
      <c r="F471" s="124">
        <f t="shared" si="159"/>
        <v>0</v>
      </c>
      <c r="G471" s="124" t="str">
        <f t="shared" si="160"/>
        <v/>
      </c>
      <c r="H471" s="124" t="str">
        <f t="shared" si="161"/>
        <v/>
      </c>
      <c r="I471" s="179">
        <v>23</v>
      </c>
      <c r="J471" s="150" t="str">
        <f>IF($E471="","",INDEX('3.サラリースケール'!$R$5:$BH$38,MATCH('7.グレード別年俸表の作成'!$E471,'3.サラリースケール'!$R$5:$R$38,0),MATCH('7.グレード別年俸表の作成'!$I471,'3.サラリースケール'!$R$5:$BH$5,0)))</f>
        <v/>
      </c>
      <c r="K471" s="194" t="str">
        <f t="shared" si="162"/>
        <v/>
      </c>
      <c r="L471" s="195" t="str">
        <f>IF($J471="","",VLOOKUP($E471,'6.モデル年俸表の作成'!$C$6:$F$48,4,0))</f>
        <v/>
      </c>
      <c r="M471" s="196" t="str">
        <f t="shared" si="169"/>
        <v/>
      </c>
      <c r="N471" s="197" t="str">
        <f t="shared" si="170"/>
        <v/>
      </c>
      <c r="O471" s="219" t="str">
        <f>IF($J471="","",ROUNDDOWN($N471/($J471/$O$4*1.25),0))</f>
        <v/>
      </c>
      <c r="P471" s="198" t="str">
        <f t="shared" si="171"/>
        <v/>
      </c>
      <c r="Q471" s="195" t="str">
        <f t="shared" si="172"/>
        <v/>
      </c>
      <c r="R471" s="187" t="str">
        <f>IF($J471="","",IF('5.手当・賞与配分の設計'!$O$4=1,ROUNDUP((J471+$L471)*$R$5,-1),ROUNDUP(J471*$R$5,-1)))</f>
        <v/>
      </c>
      <c r="S471" s="202" t="str">
        <f>IF($J471="","",IF('5.手当・賞与配分の設計'!$O$4=1,ROUNDUP(($J471+$L471)*$U$4*$S$3,-1),ROUNDUP($J471*$U$4*$S$3,-1)))</f>
        <v/>
      </c>
      <c r="T471" s="186" t="str">
        <f>IF($J471="","",IF('5.手当・賞与配分の設計'!$O$4=1,ROUNDUP(($J471+$L471)*$U$4*$T$3,-1),ROUNDUP($J471*$U$4*$T$3,-1)))</f>
        <v/>
      </c>
      <c r="U471" s="186" t="str">
        <f>IF($J471="","",IF('5.手当・賞与配分の設計'!$O$4=1,ROUNDUP(($J471+$L471)*$U$4*$U$3,-1),ROUNDUP($J471*$U$4*$U$3,-1)))</f>
        <v/>
      </c>
      <c r="V471" s="186" t="str">
        <f>IF($J471="","",IF('5.手当・賞与配分の設計'!$O$4=1,ROUNDUP(($J471+$L471)*$U$4*$V$3,-1),ROUNDUP($J471*$U$4*$V$3,-1)))</f>
        <v/>
      </c>
      <c r="W471" s="203" t="str">
        <f>IF($J471="","",IF('5.手当・賞与配分の設計'!$O$4=1,ROUNDUP(($J471+$L471)*$U$4*$W$3,-1),ROUNDUP($J471*$U$4*$W$3,-1)))</f>
        <v/>
      </c>
      <c r="X471" s="128" t="str">
        <f t="shared" si="173"/>
        <v/>
      </c>
      <c r="Y471" s="88" t="str">
        <f t="shared" si="164"/>
        <v/>
      </c>
      <c r="Z471" s="88" t="str">
        <f t="shared" si="165"/>
        <v/>
      </c>
      <c r="AA471" s="88" t="str">
        <f t="shared" si="166"/>
        <v/>
      </c>
      <c r="AB471" s="201" t="str">
        <f t="shared" si="167"/>
        <v/>
      </c>
    </row>
    <row r="472" spans="5:28" ht="18" customHeight="1">
      <c r="E472" s="193" t="str">
        <f t="shared" si="168"/>
        <v>L-3</v>
      </c>
      <c r="F472" s="124">
        <f t="shared" si="159"/>
        <v>0</v>
      </c>
      <c r="G472" s="124" t="str">
        <f t="shared" si="160"/>
        <v/>
      </c>
      <c r="H472" s="124" t="str">
        <f t="shared" si="161"/>
        <v/>
      </c>
      <c r="I472" s="179">
        <v>24</v>
      </c>
      <c r="J472" s="150" t="str">
        <f>IF($E472="","",INDEX('3.サラリースケール'!$R$5:$BH$38,MATCH('7.グレード別年俸表の作成'!$E472,'3.サラリースケール'!$R$5:$R$38,0),MATCH('7.グレード別年俸表の作成'!$I472,'3.サラリースケール'!$R$5:$BH$5,0)))</f>
        <v/>
      </c>
      <c r="K472" s="194" t="str">
        <f t="shared" si="162"/>
        <v/>
      </c>
      <c r="L472" s="195" t="str">
        <f>IF($J472="","",VLOOKUP($E472,'6.モデル年俸表の作成'!$C$6:$F$48,4,0))</f>
        <v/>
      </c>
      <c r="M472" s="196" t="str">
        <f t="shared" si="169"/>
        <v/>
      </c>
      <c r="N472" s="197" t="str">
        <f t="shared" si="170"/>
        <v/>
      </c>
      <c r="O472" s="219" t="str">
        <f t="shared" si="163"/>
        <v/>
      </c>
      <c r="P472" s="198" t="str">
        <f t="shared" si="171"/>
        <v/>
      </c>
      <c r="Q472" s="195" t="str">
        <f t="shared" si="172"/>
        <v/>
      </c>
      <c r="R472" s="187" t="str">
        <f>IF($J472="","",IF('5.手当・賞与配分の設計'!$O$4=1,ROUNDUP((J472+$L472)*$R$5,-1),ROUNDUP(J472*$R$5,-1)))</f>
        <v/>
      </c>
      <c r="S472" s="202" t="str">
        <f>IF($J472="","",IF('5.手当・賞与配分の設計'!$O$4=1,ROUNDUP(($J472+$L472)*$U$4*$S$3,-1),ROUNDUP($J472*$U$4*$S$3,-1)))</f>
        <v/>
      </c>
      <c r="T472" s="186" t="str">
        <f>IF($J472="","",IF('5.手当・賞与配分の設計'!$O$4=1,ROUNDUP(($J472+$L472)*$U$4*$T$3,-1),ROUNDUP($J472*$U$4*$T$3,-1)))</f>
        <v/>
      </c>
      <c r="U472" s="186" t="str">
        <f>IF($J472="","",IF('5.手当・賞与配分の設計'!$O$4=1,ROUNDUP(($J472+$L472)*$U$4*$U$3,-1),ROUNDUP($J472*$U$4*$U$3,-1)))</f>
        <v/>
      </c>
      <c r="V472" s="186" t="str">
        <f>IF($J472="","",IF('5.手当・賞与配分の設計'!$O$4=1,ROUNDUP(($J472+$L472)*$U$4*$V$3,-1),ROUNDUP($J472*$U$4*$V$3,-1)))</f>
        <v/>
      </c>
      <c r="W472" s="203" t="str">
        <f>IF($J472="","",IF('5.手当・賞与配分の設計'!$O$4=1,ROUNDUP(($J472+$L472)*$U$4*$W$3,-1),ROUNDUP($J472*$U$4*$W$3,-1)))</f>
        <v/>
      </c>
      <c r="X472" s="128" t="str">
        <f t="shared" si="173"/>
        <v/>
      </c>
      <c r="Y472" s="88" t="str">
        <f t="shared" si="164"/>
        <v/>
      </c>
      <c r="Z472" s="88" t="str">
        <f t="shared" si="165"/>
        <v/>
      </c>
      <c r="AA472" s="88" t="str">
        <f t="shared" si="166"/>
        <v/>
      </c>
      <c r="AB472" s="201" t="str">
        <f t="shared" si="167"/>
        <v/>
      </c>
    </row>
    <row r="473" spans="5:28" ht="18" customHeight="1">
      <c r="E473" s="193" t="str">
        <f t="shared" si="168"/>
        <v>L-3</v>
      </c>
      <c r="F473" s="124">
        <f t="shared" si="159"/>
        <v>0</v>
      </c>
      <c r="G473" s="124" t="str">
        <f t="shared" si="160"/>
        <v/>
      </c>
      <c r="H473" s="124" t="str">
        <f t="shared" si="161"/>
        <v/>
      </c>
      <c r="I473" s="179">
        <v>25</v>
      </c>
      <c r="J473" s="150" t="str">
        <f>IF($E473="","",INDEX('3.サラリースケール'!$R$5:$BH$38,MATCH('7.グレード別年俸表の作成'!$E473,'3.サラリースケール'!$R$5:$R$38,0),MATCH('7.グレード別年俸表の作成'!$I473,'3.サラリースケール'!$R$5:$BH$5,0)))</f>
        <v/>
      </c>
      <c r="K473" s="194" t="str">
        <f t="shared" si="162"/>
        <v/>
      </c>
      <c r="L473" s="195" t="str">
        <f>IF($J473="","",VLOOKUP($E473,'6.モデル年俸表の作成'!$C$6:$F$48,4,0))</f>
        <v/>
      </c>
      <c r="M473" s="196" t="str">
        <f t="shared" si="169"/>
        <v/>
      </c>
      <c r="N473" s="197" t="str">
        <f t="shared" si="170"/>
        <v/>
      </c>
      <c r="O473" s="219" t="str">
        <f t="shared" si="163"/>
        <v/>
      </c>
      <c r="P473" s="198" t="str">
        <f t="shared" si="171"/>
        <v/>
      </c>
      <c r="Q473" s="195" t="str">
        <f t="shared" si="172"/>
        <v/>
      </c>
      <c r="R473" s="187" t="str">
        <f>IF($J473="","",IF('5.手当・賞与配分の設計'!$O$4=1,ROUNDUP((J473+$L473)*$R$5,-1),ROUNDUP(J473*$R$5,-1)))</f>
        <v/>
      </c>
      <c r="S473" s="202" t="str">
        <f>IF($J473="","",IF('5.手当・賞与配分の設計'!$O$4=1,ROUNDUP(($J473+$L473)*$U$4*$S$3,-1),ROUNDUP($J473*$U$4*$S$3,-1)))</f>
        <v/>
      </c>
      <c r="T473" s="186" t="str">
        <f>IF($J473="","",IF('5.手当・賞与配分の設計'!$O$4=1,ROUNDUP(($J473+$L473)*$U$4*$T$3,-1),ROUNDUP($J473*$U$4*$T$3,-1)))</f>
        <v/>
      </c>
      <c r="U473" s="186" t="str">
        <f>IF($J473="","",IF('5.手当・賞与配分の設計'!$O$4=1,ROUNDUP(($J473+$L473)*$U$4*$U$3,-1),ROUNDUP($J473*$U$4*$U$3,-1)))</f>
        <v/>
      </c>
      <c r="V473" s="186" t="str">
        <f>IF($J473="","",IF('5.手当・賞与配分の設計'!$O$4=1,ROUNDUP(($J473+$L473)*$U$4*$V$3,-1),ROUNDUP($J473*$U$4*$V$3,-1)))</f>
        <v/>
      </c>
      <c r="W473" s="203" t="str">
        <f>IF($J473="","",IF('5.手当・賞与配分の設計'!$O$4=1,ROUNDUP(($J473+$L473)*$U$4*$W$3,-1),ROUNDUP($J473*$U$4*$W$3,-1)))</f>
        <v/>
      </c>
      <c r="X473" s="128" t="str">
        <f t="shared" si="173"/>
        <v/>
      </c>
      <c r="Y473" s="88" t="str">
        <f t="shared" si="164"/>
        <v/>
      </c>
      <c r="Z473" s="88" t="str">
        <f t="shared" si="165"/>
        <v/>
      </c>
      <c r="AA473" s="88" t="str">
        <f t="shared" si="166"/>
        <v/>
      </c>
      <c r="AB473" s="201" t="str">
        <f t="shared" si="167"/>
        <v/>
      </c>
    </row>
    <row r="474" spans="5:28" ht="18" customHeight="1">
      <c r="E474" s="193" t="str">
        <f t="shared" si="168"/>
        <v>L-3</v>
      </c>
      <c r="F474" s="124">
        <f t="shared" si="159"/>
        <v>0</v>
      </c>
      <c r="G474" s="124" t="str">
        <f t="shared" si="160"/>
        <v/>
      </c>
      <c r="H474" s="124" t="str">
        <f t="shared" si="161"/>
        <v/>
      </c>
      <c r="I474" s="179">
        <v>26</v>
      </c>
      <c r="J474" s="150" t="str">
        <f>IF($E474="","",INDEX('3.サラリースケール'!$R$5:$BH$38,MATCH('7.グレード別年俸表の作成'!$E474,'3.サラリースケール'!$R$5:$R$38,0),MATCH('7.グレード別年俸表の作成'!$I474,'3.サラリースケール'!$R$5:$BH$5,0)))</f>
        <v/>
      </c>
      <c r="K474" s="194" t="str">
        <f t="shared" si="162"/>
        <v/>
      </c>
      <c r="L474" s="195" t="str">
        <f>IF($J474="","",VLOOKUP($E474,'6.モデル年俸表の作成'!$C$6:$F$48,4,0))</f>
        <v/>
      </c>
      <c r="M474" s="196" t="str">
        <f t="shared" si="169"/>
        <v/>
      </c>
      <c r="N474" s="197" t="str">
        <f t="shared" si="170"/>
        <v/>
      </c>
      <c r="O474" s="219" t="str">
        <f t="shared" si="163"/>
        <v/>
      </c>
      <c r="P474" s="198" t="str">
        <f t="shared" si="171"/>
        <v/>
      </c>
      <c r="Q474" s="195" t="str">
        <f t="shared" si="172"/>
        <v/>
      </c>
      <c r="R474" s="187" t="str">
        <f>IF($J474="","",IF('5.手当・賞与配分の設計'!$O$4=1,ROUNDUP((J474+$L474)*$R$5,-1),ROUNDUP(J474*$R$5,-1)))</f>
        <v/>
      </c>
      <c r="S474" s="202" t="str">
        <f>IF($J474="","",IF('5.手当・賞与配分の設計'!$O$4=1,ROUNDUP(($J474+$L474)*$U$4*$S$3,-1),ROUNDUP($J474*$U$4*$S$3,-1)))</f>
        <v/>
      </c>
      <c r="T474" s="186" t="str">
        <f>IF($J474="","",IF('5.手当・賞与配分の設計'!$O$4=1,ROUNDUP(($J474+$L474)*$U$4*$T$3,-1),ROUNDUP($J474*$U$4*$T$3,-1)))</f>
        <v/>
      </c>
      <c r="U474" s="186" t="str">
        <f>IF($J474="","",IF('5.手当・賞与配分の設計'!$O$4=1,ROUNDUP(($J474+$L474)*$U$4*$U$3,-1),ROUNDUP($J474*$U$4*$U$3,-1)))</f>
        <v/>
      </c>
      <c r="V474" s="186" t="str">
        <f>IF($J474="","",IF('5.手当・賞与配分の設計'!$O$4=1,ROUNDUP(($J474+$L474)*$U$4*$V$3,-1),ROUNDUP($J474*$U$4*$V$3,-1)))</f>
        <v/>
      </c>
      <c r="W474" s="203" t="str">
        <f>IF($J474="","",IF('5.手当・賞与配分の設計'!$O$4=1,ROUNDUP(($J474+$L474)*$U$4*$W$3,-1),ROUNDUP($J474*$U$4*$W$3,-1)))</f>
        <v/>
      </c>
      <c r="X474" s="128" t="str">
        <f t="shared" si="173"/>
        <v/>
      </c>
      <c r="Y474" s="88" t="str">
        <f t="shared" si="164"/>
        <v/>
      </c>
      <c r="Z474" s="88" t="str">
        <f t="shared" si="165"/>
        <v/>
      </c>
      <c r="AA474" s="88" t="str">
        <f t="shared" si="166"/>
        <v/>
      </c>
      <c r="AB474" s="201" t="str">
        <f t="shared" si="167"/>
        <v/>
      </c>
    </row>
    <row r="475" spans="5:28" ht="18" customHeight="1">
      <c r="E475" s="193" t="str">
        <f t="shared" si="168"/>
        <v>L-3</v>
      </c>
      <c r="F475" s="124">
        <f t="shared" si="159"/>
        <v>0</v>
      </c>
      <c r="G475" s="124" t="str">
        <f t="shared" si="160"/>
        <v/>
      </c>
      <c r="H475" s="124" t="str">
        <f t="shared" si="161"/>
        <v/>
      </c>
      <c r="I475" s="179">
        <v>27</v>
      </c>
      <c r="J475" s="150" t="str">
        <f>IF($E475="","",INDEX('3.サラリースケール'!$R$5:$BH$38,MATCH('7.グレード別年俸表の作成'!$E475,'3.サラリースケール'!$R$5:$R$38,0),MATCH('7.グレード別年俸表の作成'!$I475,'3.サラリースケール'!$R$5:$BH$5,0)))</f>
        <v/>
      </c>
      <c r="K475" s="194" t="str">
        <f t="shared" si="162"/>
        <v/>
      </c>
      <c r="L475" s="195" t="str">
        <f>IF($J475="","",VLOOKUP($E475,'6.モデル年俸表の作成'!$C$6:$F$48,4,0))</f>
        <v/>
      </c>
      <c r="M475" s="196" t="str">
        <f t="shared" si="169"/>
        <v/>
      </c>
      <c r="N475" s="197" t="str">
        <f t="shared" si="170"/>
        <v/>
      </c>
      <c r="O475" s="219" t="str">
        <f t="shared" si="163"/>
        <v/>
      </c>
      <c r="P475" s="198" t="str">
        <f t="shared" si="171"/>
        <v/>
      </c>
      <c r="Q475" s="195" t="str">
        <f t="shared" si="172"/>
        <v/>
      </c>
      <c r="R475" s="187" t="str">
        <f>IF($J475="","",IF('5.手当・賞与配分の設計'!$O$4=1,ROUNDUP((J475+$L475)*$R$5,-1),ROUNDUP(J475*$R$5,-1)))</f>
        <v/>
      </c>
      <c r="S475" s="202" t="str">
        <f>IF($J475="","",IF('5.手当・賞与配分の設計'!$O$4=1,ROUNDUP(($J475+$L475)*$U$4*$S$3,-1),ROUNDUP($J475*$U$4*$S$3,-1)))</f>
        <v/>
      </c>
      <c r="T475" s="186" t="str">
        <f>IF($J475="","",IF('5.手当・賞与配分の設計'!$O$4=1,ROUNDUP(($J475+$L475)*$U$4*$T$3,-1),ROUNDUP($J475*$U$4*$T$3,-1)))</f>
        <v/>
      </c>
      <c r="U475" s="186" t="str">
        <f>IF($J475="","",IF('5.手当・賞与配分の設計'!$O$4=1,ROUNDUP(($J475+$L475)*$U$4*$U$3,-1),ROUNDUP($J475*$U$4*$U$3,-1)))</f>
        <v/>
      </c>
      <c r="V475" s="186" t="str">
        <f>IF($J475="","",IF('5.手当・賞与配分の設計'!$O$4=1,ROUNDUP(($J475+$L475)*$U$4*$V$3,-1),ROUNDUP($J475*$U$4*$V$3,-1)))</f>
        <v/>
      </c>
      <c r="W475" s="203" t="str">
        <f>IF($J475="","",IF('5.手当・賞与配分の設計'!$O$4=1,ROUNDUP(($J475+$L475)*$U$4*$W$3,-1),ROUNDUP($J475*$U$4*$W$3,-1)))</f>
        <v/>
      </c>
      <c r="X475" s="128" t="str">
        <f t="shared" si="173"/>
        <v/>
      </c>
      <c r="Y475" s="88" t="str">
        <f t="shared" si="164"/>
        <v/>
      </c>
      <c r="Z475" s="88" t="str">
        <f t="shared" si="165"/>
        <v/>
      </c>
      <c r="AA475" s="88" t="str">
        <f t="shared" si="166"/>
        <v/>
      </c>
      <c r="AB475" s="201" t="str">
        <f t="shared" si="167"/>
        <v/>
      </c>
    </row>
    <row r="476" spans="5:28" ht="18" customHeight="1">
      <c r="E476" s="193" t="str">
        <f t="shared" si="168"/>
        <v>L-3</v>
      </c>
      <c r="F476" s="124">
        <f t="shared" si="159"/>
        <v>1</v>
      </c>
      <c r="G476" s="124">
        <f t="shared" si="160"/>
        <v>1</v>
      </c>
      <c r="H476" s="124" t="str">
        <f t="shared" si="161"/>
        <v>L-3-1</v>
      </c>
      <c r="I476" s="179">
        <v>28</v>
      </c>
      <c r="J476" s="150">
        <f>IF($E476="","",INDEX('3.サラリースケール'!$R$5:$BH$38,MATCH('7.グレード別年俸表の作成'!$E476,'3.サラリースケール'!$R$5:$R$38,0),MATCH('7.グレード別年俸表の作成'!$I476,'3.サラリースケール'!$R$5:$BH$5,0)))</f>
        <v>285200</v>
      </c>
      <c r="K476" s="194" t="str">
        <f t="shared" si="162"/>
        <v/>
      </c>
      <c r="L476" s="195">
        <f>IF($J476="","",VLOOKUP($E476,'6.モデル年俸表の作成'!$C$6:$F$48,4,0))</f>
        <v>8600</v>
      </c>
      <c r="M476" s="196">
        <f t="shared" si="169"/>
        <v>0.2</v>
      </c>
      <c r="N476" s="197">
        <f t="shared" si="170"/>
        <v>57040</v>
      </c>
      <c r="O476" s="219">
        <f t="shared" si="163"/>
        <v>27</v>
      </c>
      <c r="P476" s="198">
        <f t="shared" si="171"/>
        <v>350840</v>
      </c>
      <c r="Q476" s="195">
        <f t="shared" si="172"/>
        <v>4210080</v>
      </c>
      <c r="R476" s="187">
        <f>IF($J476="","",IF('5.手当・賞与配分の設計'!$O$4=1,ROUNDUP((J476+$L476)*$R$5,-1),ROUNDUP(J476*$R$5,-1)))</f>
        <v>587600</v>
      </c>
      <c r="S476" s="202">
        <f>IF($J476="","",IF('5.手当・賞与配分の設計'!$O$4=1,ROUNDUP(($J476+$L476)*$U$4*$S$3,-1),ROUNDUP($J476*$U$4*$S$3,-1)))</f>
        <v>881400</v>
      </c>
      <c r="T476" s="186">
        <f>IF($J476="","",IF('5.手当・賞与配分の設計'!$O$4=1,ROUNDUP(($J476+$L476)*$U$4*$T$3,-1),ROUNDUP($J476*$U$4*$T$3,-1)))</f>
        <v>807950</v>
      </c>
      <c r="U476" s="186">
        <f>IF($J476="","",IF('5.手当・賞与配分の設計'!$O$4=1,ROUNDUP(($J476+$L476)*$U$4*$U$3,-1),ROUNDUP($J476*$U$4*$U$3,-1)))</f>
        <v>734500</v>
      </c>
      <c r="V476" s="186">
        <f>IF($J476="","",IF('5.手当・賞与配分の設計'!$O$4=1,ROUNDUP(($J476+$L476)*$U$4*$V$3,-1),ROUNDUP($J476*$U$4*$V$3,-1)))</f>
        <v>661050</v>
      </c>
      <c r="W476" s="203">
        <f>IF($J476="","",IF('5.手当・賞与配分の設計'!$O$4=1,ROUNDUP(($J476+$L476)*$U$4*$W$3,-1),ROUNDUP($J476*$U$4*$W$3,-1)))</f>
        <v>587600</v>
      </c>
      <c r="X476" s="128">
        <f t="shared" si="173"/>
        <v>5679080</v>
      </c>
      <c r="Y476" s="88">
        <f t="shared" si="164"/>
        <v>5605630</v>
      </c>
      <c r="Z476" s="88">
        <f t="shared" si="165"/>
        <v>5532180</v>
      </c>
      <c r="AA476" s="88">
        <f t="shared" si="166"/>
        <v>5458730</v>
      </c>
      <c r="AB476" s="201">
        <f t="shared" si="167"/>
        <v>5385280</v>
      </c>
    </row>
    <row r="477" spans="5:28" ht="18" customHeight="1">
      <c r="E477" s="193" t="str">
        <f t="shared" si="168"/>
        <v>L-3</v>
      </c>
      <c r="F477" s="124">
        <f t="shared" si="159"/>
        <v>2</v>
      </c>
      <c r="G477" s="124">
        <f t="shared" si="160"/>
        <v>2</v>
      </c>
      <c r="H477" s="124" t="str">
        <f t="shared" si="161"/>
        <v>L-3-2</v>
      </c>
      <c r="I477" s="179">
        <v>29</v>
      </c>
      <c r="J477" s="150">
        <f>IF($E477="","",INDEX('3.サラリースケール'!$R$5:$BH$38,MATCH('7.グレード別年俸表の作成'!$E477,'3.サラリースケール'!$R$5:$R$38,0),MATCH('7.グレード別年俸表の作成'!$I477,'3.サラリースケール'!$R$5:$BH$5,0)))</f>
        <v>289700</v>
      </c>
      <c r="K477" s="194">
        <f t="shared" si="162"/>
        <v>4500</v>
      </c>
      <c r="L477" s="195">
        <f>IF($J477="","",VLOOKUP($E477,'6.モデル年俸表の作成'!$C$6:$F$48,4,0))</f>
        <v>8600</v>
      </c>
      <c r="M477" s="196">
        <f t="shared" si="169"/>
        <v>0.2</v>
      </c>
      <c r="N477" s="197">
        <f t="shared" si="170"/>
        <v>57940</v>
      </c>
      <c r="O477" s="219">
        <f t="shared" si="163"/>
        <v>27</v>
      </c>
      <c r="P477" s="198">
        <f t="shared" si="171"/>
        <v>356240</v>
      </c>
      <c r="Q477" s="195">
        <f t="shared" si="172"/>
        <v>4274880</v>
      </c>
      <c r="R477" s="187">
        <f>IF($J477="","",IF('5.手当・賞与配分の設計'!$O$4=1,ROUNDUP((J477+$L477)*$R$5,-1),ROUNDUP(J477*$R$5,-1)))</f>
        <v>596600</v>
      </c>
      <c r="S477" s="202">
        <f>IF($J477="","",IF('5.手当・賞与配分の設計'!$O$4=1,ROUNDUP(($J477+$L477)*$U$4*$S$3,-1),ROUNDUP($J477*$U$4*$S$3,-1)))</f>
        <v>894900</v>
      </c>
      <c r="T477" s="186">
        <f>IF($J477="","",IF('5.手当・賞与配分の設計'!$O$4=1,ROUNDUP(($J477+$L477)*$U$4*$T$3,-1),ROUNDUP($J477*$U$4*$T$3,-1)))</f>
        <v>820330</v>
      </c>
      <c r="U477" s="186">
        <f>IF($J477="","",IF('5.手当・賞与配分の設計'!$O$4=1,ROUNDUP(($J477+$L477)*$U$4*$U$3,-1),ROUNDUP($J477*$U$4*$U$3,-1)))</f>
        <v>745750</v>
      </c>
      <c r="V477" s="186">
        <f>IF($J477="","",IF('5.手当・賞与配分の設計'!$O$4=1,ROUNDUP(($J477+$L477)*$U$4*$V$3,-1),ROUNDUP($J477*$U$4*$V$3,-1)))</f>
        <v>671180</v>
      </c>
      <c r="W477" s="203">
        <f>IF($J477="","",IF('5.手当・賞与配分の設計'!$O$4=1,ROUNDUP(($J477+$L477)*$U$4*$W$3,-1),ROUNDUP($J477*$U$4*$W$3,-1)))</f>
        <v>596600</v>
      </c>
      <c r="X477" s="128">
        <f t="shared" si="173"/>
        <v>5766380</v>
      </c>
      <c r="Y477" s="88">
        <f t="shared" si="164"/>
        <v>5691810</v>
      </c>
      <c r="Z477" s="88">
        <f t="shared" si="165"/>
        <v>5617230</v>
      </c>
      <c r="AA477" s="88">
        <f t="shared" si="166"/>
        <v>5542660</v>
      </c>
      <c r="AB477" s="201">
        <f t="shared" si="167"/>
        <v>5468080</v>
      </c>
    </row>
    <row r="478" spans="5:28" ht="18" customHeight="1">
      <c r="E478" s="193" t="str">
        <f t="shared" si="168"/>
        <v>L-3</v>
      </c>
      <c r="F478" s="124">
        <f t="shared" si="159"/>
        <v>3</v>
      </c>
      <c r="G478" s="124">
        <f t="shared" si="160"/>
        <v>3</v>
      </c>
      <c r="H478" s="124" t="str">
        <f t="shared" si="161"/>
        <v>L-3-3</v>
      </c>
      <c r="I478" s="179">
        <v>30</v>
      </c>
      <c r="J478" s="150">
        <f>IF($E478="","",INDEX('3.サラリースケール'!$R$5:$BH$38,MATCH('7.グレード別年俸表の作成'!$E478,'3.サラリースケール'!$R$5:$R$38,0),MATCH('7.グレード別年俸表の作成'!$I478,'3.サラリースケール'!$R$5:$BH$5,0)))</f>
        <v>294200</v>
      </c>
      <c r="K478" s="194">
        <f t="shared" si="162"/>
        <v>4500</v>
      </c>
      <c r="L478" s="195">
        <f>IF($J478="","",VLOOKUP($E478,'6.モデル年俸表の作成'!$C$6:$F$48,4,0))</f>
        <v>8600</v>
      </c>
      <c r="M478" s="196">
        <f t="shared" si="169"/>
        <v>0.2</v>
      </c>
      <c r="N478" s="197">
        <f t="shared" si="170"/>
        <v>58840</v>
      </c>
      <c r="O478" s="219">
        <f t="shared" si="163"/>
        <v>27</v>
      </c>
      <c r="P478" s="198">
        <f t="shared" si="171"/>
        <v>361640</v>
      </c>
      <c r="Q478" s="195">
        <f t="shared" si="172"/>
        <v>4339680</v>
      </c>
      <c r="R478" s="187">
        <f>IF($J478="","",IF('5.手当・賞与配分の設計'!$O$4=1,ROUNDUP((J478+$L478)*$R$5,-1),ROUNDUP(J478*$R$5,-1)))</f>
        <v>605600</v>
      </c>
      <c r="S478" s="202">
        <f>IF($J478="","",IF('5.手当・賞与配分の設計'!$O$4=1,ROUNDUP(($J478+$L478)*$U$4*$S$3,-1),ROUNDUP($J478*$U$4*$S$3,-1)))</f>
        <v>908400</v>
      </c>
      <c r="T478" s="186">
        <f>IF($J478="","",IF('5.手当・賞与配分の設計'!$O$4=1,ROUNDUP(($J478+$L478)*$U$4*$T$3,-1),ROUNDUP($J478*$U$4*$T$3,-1)))</f>
        <v>832700</v>
      </c>
      <c r="U478" s="186">
        <f>IF($J478="","",IF('5.手当・賞与配分の設計'!$O$4=1,ROUNDUP(($J478+$L478)*$U$4*$U$3,-1),ROUNDUP($J478*$U$4*$U$3,-1)))</f>
        <v>757000</v>
      </c>
      <c r="V478" s="186">
        <f>IF($J478="","",IF('5.手当・賞与配分の設計'!$O$4=1,ROUNDUP(($J478+$L478)*$U$4*$V$3,-1),ROUNDUP($J478*$U$4*$V$3,-1)))</f>
        <v>681300</v>
      </c>
      <c r="W478" s="203">
        <f>IF($J478="","",IF('5.手当・賞与配分の設計'!$O$4=1,ROUNDUP(($J478+$L478)*$U$4*$W$3,-1),ROUNDUP($J478*$U$4*$W$3,-1)))</f>
        <v>605600</v>
      </c>
      <c r="X478" s="128">
        <f t="shared" si="173"/>
        <v>5853680</v>
      </c>
      <c r="Y478" s="88">
        <f t="shared" si="164"/>
        <v>5777980</v>
      </c>
      <c r="Z478" s="88">
        <f t="shared" si="165"/>
        <v>5702280</v>
      </c>
      <c r="AA478" s="88">
        <f t="shared" si="166"/>
        <v>5626580</v>
      </c>
      <c r="AB478" s="201">
        <f t="shared" si="167"/>
        <v>5550880</v>
      </c>
    </row>
    <row r="479" spans="5:28" ht="18" customHeight="1">
      <c r="E479" s="193" t="str">
        <f t="shared" si="168"/>
        <v>L-3</v>
      </c>
      <c r="F479" s="124">
        <f t="shared" si="159"/>
        <v>4</v>
      </c>
      <c r="G479" s="124">
        <f t="shared" si="160"/>
        <v>4</v>
      </c>
      <c r="H479" s="124" t="str">
        <f t="shared" si="161"/>
        <v>L-3-4</v>
      </c>
      <c r="I479" s="179">
        <v>31</v>
      </c>
      <c r="J479" s="150">
        <f>IF($E479="","",INDEX('3.サラリースケール'!$R$5:$BH$38,MATCH('7.グレード別年俸表の作成'!$E479,'3.サラリースケール'!$R$5:$R$38,0),MATCH('7.グレード別年俸表の作成'!$I479,'3.サラリースケール'!$R$5:$BH$5,0)))</f>
        <v>298700</v>
      </c>
      <c r="K479" s="194">
        <f t="shared" si="162"/>
        <v>4500</v>
      </c>
      <c r="L479" s="195">
        <f>IF($J479="","",VLOOKUP($E479,'6.モデル年俸表の作成'!$C$6:$F$48,4,0))</f>
        <v>8600</v>
      </c>
      <c r="M479" s="196">
        <f t="shared" si="169"/>
        <v>0.2</v>
      </c>
      <c r="N479" s="197">
        <f t="shared" si="170"/>
        <v>59740</v>
      </c>
      <c r="O479" s="219">
        <f t="shared" si="163"/>
        <v>27</v>
      </c>
      <c r="P479" s="198">
        <f t="shared" si="171"/>
        <v>367040</v>
      </c>
      <c r="Q479" s="195">
        <f t="shared" si="172"/>
        <v>4404480</v>
      </c>
      <c r="R479" s="187">
        <f>IF($J479="","",IF('5.手当・賞与配分の設計'!$O$4=1,ROUNDUP((J479+$L479)*$R$5,-1),ROUNDUP(J479*$R$5,-1)))</f>
        <v>614600</v>
      </c>
      <c r="S479" s="202">
        <f>IF($J479="","",IF('5.手当・賞与配分の設計'!$O$4=1,ROUNDUP(($J479+$L479)*$U$4*$S$3,-1),ROUNDUP($J479*$U$4*$S$3,-1)))</f>
        <v>921900</v>
      </c>
      <c r="T479" s="186">
        <f>IF($J479="","",IF('5.手当・賞与配分の設計'!$O$4=1,ROUNDUP(($J479+$L479)*$U$4*$T$3,-1),ROUNDUP($J479*$U$4*$T$3,-1)))</f>
        <v>845080</v>
      </c>
      <c r="U479" s="186">
        <f>IF($J479="","",IF('5.手当・賞与配分の設計'!$O$4=1,ROUNDUP(($J479+$L479)*$U$4*$U$3,-1),ROUNDUP($J479*$U$4*$U$3,-1)))</f>
        <v>768250</v>
      </c>
      <c r="V479" s="186">
        <f>IF($J479="","",IF('5.手当・賞与配分の設計'!$O$4=1,ROUNDUP(($J479+$L479)*$U$4*$V$3,-1),ROUNDUP($J479*$U$4*$V$3,-1)))</f>
        <v>691430</v>
      </c>
      <c r="W479" s="203">
        <f>IF($J479="","",IF('5.手当・賞与配分の設計'!$O$4=1,ROUNDUP(($J479+$L479)*$U$4*$W$3,-1),ROUNDUP($J479*$U$4*$W$3,-1)))</f>
        <v>614600</v>
      </c>
      <c r="X479" s="128">
        <f t="shared" si="173"/>
        <v>5940980</v>
      </c>
      <c r="Y479" s="88">
        <f t="shared" si="164"/>
        <v>5864160</v>
      </c>
      <c r="Z479" s="88">
        <f t="shared" si="165"/>
        <v>5787330</v>
      </c>
      <c r="AA479" s="88">
        <f t="shared" si="166"/>
        <v>5710510</v>
      </c>
      <c r="AB479" s="201">
        <f t="shared" si="167"/>
        <v>5633680</v>
      </c>
    </row>
    <row r="480" spans="5:28" ht="18" customHeight="1">
      <c r="E480" s="193" t="str">
        <f t="shared" si="168"/>
        <v>L-3</v>
      </c>
      <c r="F480" s="124">
        <f t="shared" si="159"/>
        <v>5</v>
      </c>
      <c r="G480" s="124">
        <f t="shared" si="160"/>
        <v>5</v>
      </c>
      <c r="H480" s="124" t="str">
        <f t="shared" si="161"/>
        <v>L-3-5</v>
      </c>
      <c r="I480" s="179">
        <v>32</v>
      </c>
      <c r="J480" s="150">
        <f>IF($E480="","",INDEX('3.サラリースケール'!$R$5:$BH$38,MATCH('7.グレード別年俸表の作成'!$E480,'3.サラリースケール'!$R$5:$R$38,0),MATCH('7.グレード別年俸表の作成'!$I480,'3.サラリースケール'!$R$5:$BH$5,0)))</f>
        <v>303200</v>
      </c>
      <c r="K480" s="194">
        <f t="shared" si="162"/>
        <v>4500</v>
      </c>
      <c r="L480" s="195">
        <f>IF($J480="","",VLOOKUP($E480,'6.モデル年俸表の作成'!$C$6:$F$48,4,0))</f>
        <v>8600</v>
      </c>
      <c r="M480" s="196">
        <f t="shared" si="169"/>
        <v>0.2</v>
      </c>
      <c r="N480" s="197">
        <f t="shared" si="170"/>
        <v>60640</v>
      </c>
      <c r="O480" s="219">
        <f t="shared" si="163"/>
        <v>27</v>
      </c>
      <c r="P480" s="198">
        <f t="shared" si="171"/>
        <v>372440</v>
      </c>
      <c r="Q480" s="195">
        <f t="shared" si="172"/>
        <v>4469280</v>
      </c>
      <c r="R480" s="187">
        <f>IF($J480="","",IF('5.手当・賞与配分の設計'!$O$4=1,ROUNDUP((J480+$L480)*$R$5,-1),ROUNDUP(J480*$R$5,-1)))</f>
        <v>623600</v>
      </c>
      <c r="S480" s="202">
        <f>IF($J480="","",IF('5.手当・賞与配分の設計'!$O$4=1,ROUNDUP(($J480+$L480)*$U$4*$S$3,-1),ROUNDUP($J480*$U$4*$S$3,-1)))</f>
        <v>935400</v>
      </c>
      <c r="T480" s="186">
        <f>IF($J480="","",IF('5.手当・賞与配分の設計'!$O$4=1,ROUNDUP(($J480+$L480)*$U$4*$T$3,-1),ROUNDUP($J480*$U$4*$T$3,-1)))</f>
        <v>857450</v>
      </c>
      <c r="U480" s="186">
        <f>IF($J480="","",IF('5.手当・賞与配分の設計'!$O$4=1,ROUNDUP(($J480+$L480)*$U$4*$U$3,-1),ROUNDUP($J480*$U$4*$U$3,-1)))</f>
        <v>779500</v>
      </c>
      <c r="V480" s="186">
        <f>IF($J480="","",IF('5.手当・賞与配分の設計'!$O$4=1,ROUNDUP(($J480+$L480)*$U$4*$V$3,-1),ROUNDUP($J480*$U$4*$V$3,-1)))</f>
        <v>701550</v>
      </c>
      <c r="W480" s="203">
        <f>IF($J480="","",IF('5.手当・賞与配分の設計'!$O$4=1,ROUNDUP(($J480+$L480)*$U$4*$W$3,-1),ROUNDUP($J480*$U$4*$W$3,-1)))</f>
        <v>623600</v>
      </c>
      <c r="X480" s="128">
        <f t="shared" si="173"/>
        <v>6028280</v>
      </c>
      <c r="Y480" s="88">
        <f t="shared" si="164"/>
        <v>5950330</v>
      </c>
      <c r="Z480" s="88">
        <f t="shared" si="165"/>
        <v>5872380</v>
      </c>
      <c r="AA480" s="88">
        <f t="shared" si="166"/>
        <v>5794430</v>
      </c>
      <c r="AB480" s="201">
        <f t="shared" si="167"/>
        <v>5716480</v>
      </c>
    </row>
    <row r="481" spans="5:28" ht="18" customHeight="1">
      <c r="E481" s="193" t="str">
        <f t="shared" si="168"/>
        <v>L-3</v>
      </c>
      <c r="F481" s="124">
        <f t="shared" si="159"/>
        <v>6</v>
      </c>
      <c r="G481" s="124">
        <f t="shared" si="160"/>
        <v>6</v>
      </c>
      <c r="H481" s="124" t="str">
        <f t="shared" si="161"/>
        <v>L-3-6</v>
      </c>
      <c r="I481" s="179">
        <v>33</v>
      </c>
      <c r="J481" s="150">
        <f>IF($E481="","",INDEX('3.サラリースケール'!$R$5:$BH$38,MATCH('7.グレード別年俸表の作成'!$E481,'3.サラリースケール'!$R$5:$R$38,0),MATCH('7.グレード別年俸表の作成'!$I481,'3.サラリースケール'!$R$5:$BH$5,0)))</f>
        <v>307700</v>
      </c>
      <c r="K481" s="194">
        <f t="shared" si="162"/>
        <v>4500</v>
      </c>
      <c r="L481" s="195">
        <f>IF($J481="","",VLOOKUP($E481,'6.モデル年俸表の作成'!$C$6:$F$48,4,0))</f>
        <v>8600</v>
      </c>
      <c r="M481" s="196">
        <f t="shared" si="169"/>
        <v>0.2</v>
      </c>
      <c r="N481" s="197">
        <f t="shared" si="170"/>
        <v>61540</v>
      </c>
      <c r="O481" s="219">
        <f t="shared" si="163"/>
        <v>27</v>
      </c>
      <c r="P481" s="198">
        <f t="shared" si="171"/>
        <v>377840</v>
      </c>
      <c r="Q481" s="195">
        <f t="shared" si="172"/>
        <v>4534080</v>
      </c>
      <c r="R481" s="187">
        <f>IF($J481="","",IF('5.手当・賞与配分の設計'!$O$4=1,ROUNDUP((J481+$L481)*$R$5,-1),ROUNDUP(J481*$R$5,-1)))</f>
        <v>632600</v>
      </c>
      <c r="S481" s="202">
        <f>IF($J481="","",IF('5.手当・賞与配分の設計'!$O$4=1,ROUNDUP(($J481+$L481)*$U$4*$S$3,-1),ROUNDUP($J481*$U$4*$S$3,-1)))</f>
        <v>948900</v>
      </c>
      <c r="T481" s="186">
        <f>IF($J481="","",IF('5.手当・賞与配分の設計'!$O$4=1,ROUNDUP(($J481+$L481)*$U$4*$T$3,-1),ROUNDUP($J481*$U$4*$T$3,-1)))</f>
        <v>869830</v>
      </c>
      <c r="U481" s="186">
        <f>IF($J481="","",IF('5.手当・賞与配分の設計'!$O$4=1,ROUNDUP(($J481+$L481)*$U$4*$U$3,-1),ROUNDUP($J481*$U$4*$U$3,-1)))</f>
        <v>790750</v>
      </c>
      <c r="V481" s="186">
        <f>IF($J481="","",IF('5.手当・賞与配分の設計'!$O$4=1,ROUNDUP(($J481+$L481)*$U$4*$V$3,-1),ROUNDUP($J481*$U$4*$V$3,-1)))</f>
        <v>711680</v>
      </c>
      <c r="W481" s="203">
        <f>IF($J481="","",IF('5.手当・賞与配分の設計'!$O$4=1,ROUNDUP(($J481+$L481)*$U$4*$W$3,-1),ROUNDUP($J481*$U$4*$W$3,-1)))</f>
        <v>632600</v>
      </c>
      <c r="X481" s="128">
        <f t="shared" si="173"/>
        <v>6115580</v>
      </c>
      <c r="Y481" s="88">
        <f t="shared" si="164"/>
        <v>6036510</v>
      </c>
      <c r="Z481" s="88">
        <f t="shared" si="165"/>
        <v>5957430</v>
      </c>
      <c r="AA481" s="88">
        <f t="shared" si="166"/>
        <v>5878360</v>
      </c>
      <c r="AB481" s="201">
        <f t="shared" si="167"/>
        <v>5799280</v>
      </c>
    </row>
    <row r="482" spans="5:28" ht="18" customHeight="1">
      <c r="E482" s="193" t="str">
        <f t="shared" si="168"/>
        <v>L-3</v>
      </c>
      <c r="F482" s="124">
        <f t="shared" si="159"/>
        <v>7</v>
      </c>
      <c r="G482" s="124">
        <f t="shared" si="160"/>
        <v>7</v>
      </c>
      <c r="H482" s="124" t="str">
        <f t="shared" si="161"/>
        <v>L-3-7</v>
      </c>
      <c r="I482" s="179">
        <v>34</v>
      </c>
      <c r="J482" s="150">
        <f>IF($E482="","",INDEX('3.サラリースケール'!$R$5:$BH$38,MATCH('7.グレード別年俸表の作成'!$E482,'3.サラリースケール'!$R$5:$R$38,0),MATCH('7.グレード別年俸表の作成'!$I482,'3.サラリースケール'!$R$5:$BH$5,0)))</f>
        <v>312200</v>
      </c>
      <c r="K482" s="194">
        <f t="shared" si="162"/>
        <v>4500</v>
      </c>
      <c r="L482" s="195">
        <f>IF($J482="","",VLOOKUP($E482,'6.モデル年俸表の作成'!$C$6:$F$48,4,0))</f>
        <v>8600</v>
      </c>
      <c r="M482" s="196">
        <f t="shared" si="169"/>
        <v>0.2</v>
      </c>
      <c r="N482" s="197">
        <f t="shared" si="170"/>
        <v>62440</v>
      </c>
      <c r="O482" s="219">
        <f t="shared" si="163"/>
        <v>27</v>
      </c>
      <c r="P482" s="198">
        <f t="shared" si="171"/>
        <v>383240</v>
      </c>
      <c r="Q482" s="195">
        <f t="shared" si="172"/>
        <v>4598880</v>
      </c>
      <c r="R482" s="187">
        <f>IF($J482="","",IF('5.手当・賞与配分の設計'!$O$4=1,ROUNDUP((J482+$L482)*$R$5,-1),ROUNDUP(J482*$R$5,-1)))</f>
        <v>641600</v>
      </c>
      <c r="S482" s="202">
        <f>IF($J482="","",IF('5.手当・賞与配分の設計'!$O$4=1,ROUNDUP(($J482+$L482)*$U$4*$S$3,-1),ROUNDUP($J482*$U$4*$S$3,-1)))</f>
        <v>962400</v>
      </c>
      <c r="T482" s="186">
        <f>IF($J482="","",IF('5.手当・賞与配分の設計'!$O$4=1,ROUNDUP(($J482+$L482)*$U$4*$T$3,-1),ROUNDUP($J482*$U$4*$T$3,-1)))</f>
        <v>882200</v>
      </c>
      <c r="U482" s="186">
        <f>IF($J482="","",IF('5.手当・賞与配分の設計'!$O$4=1,ROUNDUP(($J482+$L482)*$U$4*$U$3,-1),ROUNDUP($J482*$U$4*$U$3,-1)))</f>
        <v>802000</v>
      </c>
      <c r="V482" s="186">
        <f>IF($J482="","",IF('5.手当・賞与配分の設計'!$O$4=1,ROUNDUP(($J482+$L482)*$U$4*$V$3,-1),ROUNDUP($J482*$U$4*$V$3,-1)))</f>
        <v>721800</v>
      </c>
      <c r="W482" s="203">
        <f>IF($J482="","",IF('5.手当・賞与配分の設計'!$O$4=1,ROUNDUP(($J482+$L482)*$U$4*$W$3,-1),ROUNDUP($J482*$U$4*$W$3,-1)))</f>
        <v>641600</v>
      </c>
      <c r="X482" s="128">
        <f t="shared" si="173"/>
        <v>6202880</v>
      </c>
      <c r="Y482" s="88">
        <f t="shared" si="164"/>
        <v>6122680</v>
      </c>
      <c r="Z482" s="88">
        <f t="shared" si="165"/>
        <v>6042480</v>
      </c>
      <c r="AA482" s="88">
        <f t="shared" si="166"/>
        <v>5962280</v>
      </c>
      <c r="AB482" s="201">
        <f t="shared" si="167"/>
        <v>5882080</v>
      </c>
    </row>
    <row r="483" spans="5:28" ht="18" customHeight="1">
      <c r="E483" s="193" t="str">
        <f t="shared" si="168"/>
        <v>L-3</v>
      </c>
      <c r="F483" s="124">
        <f t="shared" si="159"/>
        <v>8</v>
      </c>
      <c r="G483" s="124">
        <f t="shared" si="160"/>
        <v>8</v>
      </c>
      <c r="H483" s="124" t="str">
        <f t="shared" si="161"/>
        <v>L-3-8</v>
      </c>
      <c r="I483" s="179">
        <v>35</v>
      </c>
      <c r="J483" s="150">
        <f>IF($E483="","",INDEX('3.サラリースケール'!$R$5:$BH$38,MATCH('7.グレード別年俸表の作成'!$E483,'3.サラリースケール'!$R$5:$R$38,0),MATCH('7.グレード別年俸表の作成'!$I483,'3.サラリースケール'!$R$5:$BH$5,0)))</f>
        <v>316700</v>
      </c>
      <c r="K483" s="194">
        <f t="shared" si="162"/>
        <v>4500</v>
      </c>
      <c r="L483" s="195">
        <f>IF($J483="","",VLOOKUP($E483,'6.モデル年俸表の作成'!$C$6:$F$48,4,0))</f>
        <v>8600</v>
      </c>
      <c r="M483" s="196">
        <f t="shared" si="169"/>
        <v>0.2</v>
      </c>
      <c r="N483" s="197">
        <f t="shared" si="170"/>
        <v>63340</v>
      </c>
      <c r="O483" s="219">
        <f t="shared" si="163"/>
        <v>27</v>
      </c>
      <c r="P483" s="198">
        <f t="shared" si="171"/>
        <v>388640</v>
      </c>
      <c r="Q483" s="195">
        <f t="shared" si="172"/>
        <v>4663680</v>
      </c>
      <c r="R483" s="187">
        <f>IF($J483="","",IF('5.手当・賞与配分の設計'!$O$4=1,ROUNDUP((J483+$L483)*$R$5,-1),ROUNDUP(J483*$R$5,-1)))</f>
        <v>650600</v>
      </c>
      <c r="S483" s="202">
        <f>IF($J483="","",IF('5.手当・賞与配分の設計'!$O$4=1,ROUNDUP(($J483+$L483)*$U$4*$S$3,-1),ROUNDUP($J483*$U$4*$S$3,-1)))</f>
        <v>975900</v>
      </c>
      <c r="T483" s="186">
        <f>IF($J483="","",IF('5.手当・賞与配分の設計'!$O$4=1,ROUNDUP(($J483+$L483)*$U$4*$T$3,-1),ROUNDUP($J483*$U$4*$T$3,-1)))</f>
        <v>894580</v>
      </c>
      <c r="U483" s="186">
        <f>IF($J483="","",IF('5.手当・賞与配分の設計'!$O$4=1,ROUNDUP(($J483+$L483)*$U$4*$U$3,-1),ROUNDUP($J483*$U$4*$U$3,-1)))</f>
        <v>813250</v>
      </c>
      <c r="V483" s="186">
        <f>IF($J483="","",IF('5.手当・賞与配分の設計'!$O$4=1,ROUNDUP(($J483+$L483)*$U$4*$V$3,-1),ROUNDUP($J483*$U$4*$V$3,-1)))</f>
        <v>731930</v>
      </c>
      <c r="W483" s="203">
        <f>IF($J483="","",IF('5.手当・賞与配分の設計'!$O$4=1,ROUNDUP(($J483+$L483)*$U$4*$W$3,-1),ROUNDUP($J483*$U$4*$W$3,-1)))</f>
        <v>650600</v>
      </c>
      <c r="X483" s="128">
        <f t="shared" si="173"/>
        <v>6290180</v>
      </c>
      <c r="Y483" s="88">
        <f t="shared" si="164"/>
        <v>6208860</v>
      </c>
      <c r="Z483" s="88">
        <f t="shared" si="165"/>
        <v>6127530</v>
      </c>
      <c r="AA483" s="88">
        <f t="shared" si="166"/>
        <v>6046210</v>
      </c>
      <c r="AB483" s="201">
        <f t="shared" si="167"/>
        <v>5964880</v>
      </c>
    </row>
    <row r="484" spans="5:28" ht="18" customHeight="1">
      <c r="E484" s="193" t="str">
        <f t="shared" si="168"/>
        <v>L-3</v>
      </c>
      <c r="F484" s="124">
        <f t="shared" si="159"/>
        <v>9</v>
      </c>
      <c r="G484" s="124">
        <f t="shared" si="160"/>
        <v>9</v>
      </c>
      <c r="H484" s="124" t="str">
        <f t="shared" si="161"/>
        <v>L-3-9</v>
      </c>
      <c r="I484" s="179">
        <v>36</v>
      </c>
      <c r="J484" s="150">
        <f>IF($E484="","",INDEX('3.サラリースケール'!$R$5:$BH$38,MATCH('7.グレード別年俸表の作成'!$E484,'3.サラリースケール'!$R$5:$R$38,0),MATCH('7.グレード別年俸表の作成'!$I484,'3.サラリースケール'!$R$5:$BH$5,0)))</f>
        <v>321200</v>
      </c>
      <c r="K484" s="194">
        <f t="shared" si="162"/>
        <v>4500</v>
      </c>
      <c r="L484" s="195">
        <f>IF($J484="","",VLOOKUP($E484,'6.モデル年俸表の作成'!$C$6:$F$48,4,0))</f>
        <v>8600</v>
      </c>
      <c r="M484" s="196">
        <f t="shared" si="169"/>
        <v>0.2</v>
      </c>
      <c r="N484" s="197">
        <f t="shared" si="170"/>
        <v>64240</v>
      </c>
      <c r="O484" s="219">
        <f t="shared" si="163"/>
        <v>27</v>
      </c>
      <c r="P484" s="198">
        <f t="shared" si="171"/>
        <v>394040</v>
      </c>
      <c r="Q484" s="195">
        <f t="shared" si="172"/>
        <v>4728480</v>
      </c>
      <c r="R484" s="187">
        <f>IF($J484="","",IF('5.手当・賞与配分の設計'!$O$4=1,ROUNDUP((J484+$L484)*$R$5,-1),ROUNDUP(J484*$R$5,-1)))</f>
        <v>659600</v>
      </c>
      <c r="S484" s="202">
        <f>IF($J484="","",IF('5.手当・賞与配分の設計'!$O$4=1,ROUNDUP(($J484+$L484)*$U$4*$S$3,-1),ROUNDUP($J484*$U$4*$S$3,-1)))</f>
        <v>989400</v>
      </c>
      <c r="T484" s="186">
        <f>IF($J484="","",IF('5.手当・賞与配分の設計'!$O$4=1,ROUNDUP(($J484+$L484)*$U$4*$T$3,-1),ROUNDUP($J484*$U$4*$T$3,-1)))</f>
        <v>906950</v>
      </c>
      <c r="U484" s="186">
        <f>IF($J484="","",IF('5.手当・賞与配分の設計'!$O$4=1,ROUNDUP(($J484+$L484)*$U$4*$U$3,-1),ROUNDUP($J484*$U$4*$U$3,-1)))</f>
        <v>824500</v>
      </c>
      <c r="V484" s="186">
        <f>IF($J484="","",IF('5.手当・賞与配分の設計'!$O$4=1,ROUNDUP(($J484+$L484)*$U$4*$V$3,-1),ROUNDUP($J484*$U$4*$V$3,-1)))</f>
        <v>742050</v>
      </c>
      <c r="W484" s="203">
        <f>IF($J484="","",IF('5.手当・賞与配分の設計'!$O$4=1,ROUNDUP(($J484+$L484)*$U$4*$W$3,-1),ROUNDUP($J484*$U$4*$W$3,-1)))</f>
        <v>659600</v>
      </c>
      <c r="X484" s="128">
        <f t="shared" si="173"/>
        <v>6377480</v>
      </c>
      <c r="Y484" s="88">
        <f t="shared" si="164"/>
        <v>6295030</v>
      </c>
      <c r="Z484" s="88">
        <f t="shared" si="165"/>
        <v>6212580</v>
      </c>
      <c r="AA484" s="88">
        <f t="shared" si="166"/>
        <v>6130130</v>
      </c>
      <c r="AB484" s="201">
        <f t="shared" si="167"/>
        <v>6047680</v>
      </c>
    </row>
    <row r="485" spans="5:28" ht="18" customHeight="1">
      <c r="E485" s="193" t="str">
        <f t="shared" si="168"/>
        <v>L-3</v>
      </c>
      <c r="F485" s="124">
        <f t="shared" si="159"/>
        <v>10</v>
      </c>
      <c r="G485" s="124">
        <f t="shared" si="160"/>
        <v>10</v>
      </c>
      <c r="H485" s="124" t="str">
        <f t="shared" si="161"/>
        <v>L-3-10</v>
      </c>
      <c r="I485" s="179">
        <v>37</v>
      </c>
      <c r="J485" s="150">
        <f>IF($E485="","",INDEX('3.サラリースケール'!$R$5:$BH$38,MATCH('7.グレード別年俸表の作成'!$E485,'3.サラリースケール'!$R$5:$R$38,0),MATCH('7.グレード別年俸表の作成'!$I485,'3.サラリースケール'!$R$5:$BH$5,0)))</f>
        <v>325700</v>
      </c>
      <c r="K485" s="194">
        <f t="shared" si="162"/>
        <v>4500</v>
      </c>
      <c r="L485" s="195">
        <f>IF($J485="","",VLOOKUP($E485,'6.モデル年俸表の作成'!$C$6:$F$48,4,0))</f>
        <v>8600</v>
      </c>
      <c r="M485" s="196">
        <f t="shared" si="169"/>
        <v>0.2</v>
      </c>
      <c r="N485" s="197">
        <f t="shared" si="170"/>
        <v>65140</v>
      </c>
      <c r="O485" s="219">
        <f t="shared" si="163"/>
        <v>27</v>
      </c>
      <c r="P485" s="198">
        <f t="shared" si="171"/>
        <v>399440</v>
      </c>
      <c r="Q485" s="195">
        <f t="shared" si="172"/>
        <v>4793280</v>
      </c>
      <c r="R485" s="187">
        <f>IF($J485="","",IF('5.手当・賞与配分の設計'!$O$4=1,ROUNDUP((J485+$L485)*$R$5,-1),ROUNDUP(J485*$R$5,-1)))</f>
        <v>668600</v>
      </c>
      <c r="S485" s="202">
        <f>IF($J485="","",IF('5.手当・賞与配分の設計'!$O$4=1,ROUNDUP(($J485+$L485)*$U$4*$S$3,-1),ROUNDUP($J485*$U$4*$S$3,-1)))</f>
        <v>1002900</v>
      </c>
      <c r="T485" s="186">
        <f>IF($J485="","",IF('5.手当・賞与配分の設計'!$O$4=1,ROUNDUP(($J485+$L485)*$U$4*$T$3,-1),ROUNDUP($J485*$U$4*$T$3,-1)))</f>
        <v>919330</v>
      </c>
      <c r="U485" s="186">
        <f>IF($J485="","",IF('5.手当・賞与配分の設計'!$O$4=1,ROUNDUP(($J485+$L485)*$U$4*$U$3,-1),ROUNDUP($J485*$U$4*$U$3,-1)))</f>
        <v>835750</v>
      </c>
      <c r="V485" s="186">
        <f>IF($J485="","",IF('5.手当・賞与配分の設計'!$O$4=1,ROUNDUP(($J485+$L485)*$U$4*$V$3,-1),ROUNDUP($J485*$U$4*$V$3,-1)))</f>
        <v>752180</v>
      </c>
      <c r="W485" s="203">
        <f>IF($J485="","",IF('5.手当・賞与配分の設計'!$O$4=1,ROUNDUP(($J485+$L485)*$U$4*$W$3,-1),ROUNDUP($J485*$U$4*$W$3,-1)))</f>
        <v>668600</v>
      </c>
      <c r="X485" s="128">
        <f t="shared" si="173"/>
        <v>6464780</v>
      </c>
      <c r="Y485" s="88">
        <f t="shared" si="164"/>
        <v>6381210</v>
      </c>
      <c r="Z485" s="88">
        <f t="shared" si="165"/>
        <v>6297630</v>
      </c>
      <c r="AA485" s="88">
        <f t="shared" si="166"/>
        <v>6214060</v>
      </c>
      <c r="AB485" s="201">
        <f t="shared" si="167"/>
        <v>6130480</v>
      </c>
    </row>
    <row r="486" spans="5:28" ht="18" customHeight="1">
      <c r="E486" s="193" t="str">
        <f t="shared" si="168"/>
        <v>L-3</v>
      </c>
      <c r="F486" s="124">
        <f t="shared" si="159"/>
        <v>11</v>
      </c>
      <c r="G486" s="124">
        <f t="shared" si="160"/>
        <v>11</v>
      </c>
      <c r="H486" s="124" t="str">
        <f t="shared" si="161"/>
        <v>L-3-11</v>
      </c>
      <c r="I486" s="179">
        <v>38</v>
      </c>
      <c r="J486" s="150">
        <f>IF($E486="","",INDEX('3.サラリースケール'!$R$5:$BH$38,MATCH('7.グレード別年俸表の作成'!$E486,'3.サラリースケール'!$R$5:$R$38,0),MATCH('7.グレード別年俸表の作成'!$I486,'3.サラリースケール'!$R$5:$BH$5,0)))</f>
        <v>330200</v>
      </c>
      <c r="K486" s="194">
        <f t="shared" si="162"/>
        <v>4500</v>
      </c>
      <c r="L486" s="195">
        <f>IF($J486="","",VLOOKUP($E486,'6.モデル年俸表の作成'!$C$6:$F$48,4,0))</f>
        <v>8600</v>
      </c>
      <c r="M486" s="196">
        <f t="shared" si="169"/>
        <v>0.2</v>
      </c>
      <c r="N486" s="197">
        <f t="shared" si="170"/>
        <v>66040</v>
      </c>
      <c r="O486" s="219">
        <f t="shared" si="163"/>
        <v>27</v>
      </c>
      <c r="P486" s="198">
        <f t="shared" si="171"/>
        <v>404840</v>
      </c>
      <c r="Q486" s="195">
        <f t="shared" si="172"/>
        <v>4858080</v>
      </c>
      <c r="R486" s="187">
        <f>IF($J486="","",IF('5.手当・賞与配分の設計'!$O$4=1,ROUNDUP((J486+$L486)*$R$5,-1),ROUNDUP(J486*$R$5,-1)))</f>
        <v>677600</v>
      </c>
      <c r="S486" s="202">
        <f>IF($J486="","",IF('5.手当・賞与配分の設計'!$O$4=1,ROUNDUP(($J486+$L486)*$U$4*$S$3,-1),ROUNDUP($J486*$U$4*$S$3,-1)))</f>
        <v>1016400</v>
      </c>
      <c r="T486" s="186">
        <f>IF($J486="","",IF('5.手当・賞与配分の設計'!$O$4=1,ROUNDUP(($J486+$L486)*$U$4*$T$3,-1),ROUNDUP($J486*$U$4*$T$3,-1)))</f>
        <v>931700</v>
      </c>
      <c r="U486" s="186">
        <f>IF($J486="","",IF('5.手当・賞与配分の設計'!$O$4=1,ROUNDUP(($J486+$L486)*$U$4*$U$3,-1),ROUNDUP($J486*$U$4*$U$3,-1)))</f>
        <v>847000</v>
      </c>
      <c r="V486" s="186">
        <f>IF($J486="","",IF('5.手当・賞与配分の設計'!$O$4=1,ROUNDUP(($J486+$L486)*$U$4*$V$3,-1),ROUNDUP($J486*$U$4*$V$3,-1)))</f>
        <v>762300</v>
      </c>
      <c r="W486" s="203">
        <f>IF($J486="","",IF('5.手当・賞与配分の設計'!$O$4=1,ROUNDUP(($J486+$L486)*$U$4*$W$3,-1),ROUNDUP($J486*$U$4*$W$3,-1)))</f>
        <v>677600</v>
      </c>
      <c r="X486" s="128">
        <f t="shared" si="173"/>
        <v>6552080</v>
      </c>
      <c r="Y486" s="88">
        <f t="shared" si="164"/>
        <v>6467380</v>
      </c>
      <c r="Z486" s="88">
        <f t="shared" si="165"/>
        <v>6382680</v>
      </c>
      <c r="AA486" s="88">
        <f t="shared" si="166"/>
        <v>6297980</v>
      </c>
      <c r="AB486" s="201">
        <f t="shared" si="167"/>
        <v>6213280</v>
      </c>
    </row>
    <row r="487" spans="5:28" ht="18" customHeight="1">
      <c r="E487" s="193" t="str">
        <f t="shared" si="168"/>
        <v>L-3</v>
      </c>
      <c r="F487" s="124">
        <f t="shared" si="159"/>
        <v>12</v>
      </c>
      <c r="G487" s="124">
        <f t="shared" si="160"/>
        <v>12</v>
      </c>
      <c r="H487" s="124" t="str">
        <f t="shared" si="161"/>
        <v>L-3-12</v>
      </c>
      <c r="I487" s="179">
        <v>39</v>
      </c>
      <c r="J487" s="150">
        <f>IF($E487="","",INDEX('3.サラリースケール'!$R$5:$BH$38,MATCH('7.グレード別年俸表の作成'!$E487,'3.サラリースケール'!$R$5:$R$38,0),MATCH('7.グレード別年俸表の作成'!$I487,'3.サラリースケール'!$R$5:$BH$5,0)))</f>
        <v>334700</v>
      </c>
      <c r="K487" s="194">
        <f t="shared" si="162"/>
        <v>4500</v>
      </c>
      <c r="L487" s="195">
        <f>IF($J487="","",VLOOKUP($E487,'6.モデル年俸表の作成'!$C$6:$F$48,4,0))</f>
        <v>8600</v>
      </c>
      <c r="M487" s="196">
        <f t="shared" si="169"/>
        <v>0.2</v>
      </c>
      <c r="N487" s="197">
        <f t="shared" si="170"/>
        <v>66940</v>
      </c>
      <c r="O487" s="219">
        <f t="shared" si="163"/>
        <v>27</v>
      </c>
      <c r="P487" s="198">
        <f t="shared" si="171"/>
        <v>410240</v>
      </c>
      <c r="Q487" s="195">
        <f t="shared" si="172"/>
        <v>4922880</v>
      </c>
      <c r="R487" s="187">
        <f>IF($J487="","",IF('5.手当・賞与配分の設計'!$O$4=1,ROUNDUP((J487+$L487)*$R$5,-1),ROUNDUP(J487*$R$5,-1)))</f>
        <v>686600</v>
      </c>
      <c r="S487" s="202">
        <f>IF($J487="","",IF('5.手当・賞与配分の設計'!$O$4=1,ROUNDUP(($J487+$L487)*$U$4*$S$3,-1),ROUNDUP($J487*$U$4*$S$3,-1)))</f>
        <v>1029900</v>
      </c>
      <c r="T487" s="186">
        <f>IF($J487="","",IF('5.手当・賞与配分の設計'!$O$4=1,ROUNDUP(($J487+$L487)*$U$4*$T$3,-1),ROUNDUP($J487*$U$4*$T$3,-1)))</f>
        <v>944080</v>
      </c>
      <c r="U487" s="186">
        <f>IF($J487="","",IF('5.手当・賞与配分の設計'!$O$4=1,ROUNDUP(($J487+$L487)*$U$4*$U$3,-1),ROUNDUP($J487*$U$4*$U$3,-1)))</f>
        <v>858250</v>
      </c>
      <c r="V487" s="186">
        <f>IF($J487="","",IF('5.手当・賞与配分の設計'!$O$4=1,ROUNDUP(($J487+$L487)*$U$4*$V$3,-1),ROUNDUP($J487*$U$4*$V$3,-1)))</f>
        <v>772430</v>
      </c>
      <c r="W487" s="203">
        <f>IF($J487="","",IF('5.手当・賞与配分の設計'!$O$4=1,ROUNDUP(($J487+$L487)*$U$4*$W$3,-1),ROUNDUP($J487*$U$4*$W$3,-1)))</f>
        <v>686600</v>
      </c>
      <c r="X487" s="128">
        <f t="shared" si="173"/>
        <v>6639380</v>
      </c>
      <c r="Y487" s="88">
        <f t="shared" si="164"/>
        <v>6553560</v>
      </c>
      <c r="Z487" s="88">
        <f t="shared" si="165"/>
        <v>6467730</v>
      </c>
      <c r="AA487" s="88">
        <f t="shared" si="166"/>
        <v>6381910</v>
      </c>
      <c r="AB487" s="201">
        <f t="shared" si="167"/>
        <v>6296080</v>
      </c>
    </row>
    <row r="488" spans="5:28" ht="18" customHeight="1">
      <c r="E488" s="193" t="str">
        <f t="shared" si="168"/>
        <v>L-3</v>
      </c>
      <c r="F488" s="124">
        <f t="shared" si="159"/>
        <v>13</v>
      </c>
      <c r="G488" s="124">
        <f t="shared" si="160"/>
        <v>13</v>
      </c>
      <c r="H488" s="124" t="str">
        <f t="shared" si="161"/>
        <v>L-3-13</v>
      </c>
      <c r="I488" s="179">
        <v>40</v>
      </c>
      <c r="J488" s="150">
        <f>IF($E488="","",INDEX('3.サラリースケール'!$R$5:$BH$38,MATCH('7.グレード別年俸表の作成'!$E488,'3.サラリースケール'!$R$5:$R$38,0),MATCH('7.グレード別年俸表の作成'!$I488,'3.サラリースケール'!$R$5:$BH$5,0)))</f>
        <v>339200</v>
      </c>
      <c r="K488" s="194">
        <f t="shared" si="162"/>
        <v>4500</v>
      </c>
      <c r="L488" s="195">
        <f>IF($J488="","",VLOOKUP($E488,'6.モデル年俸表の作成'!$C$6:$F$48,4,0))</f>
        <v>8600</v>
      </c>
      <c r="M488" s="196">
        <f t="shared" si="169"/>
        <v>0.2</v>
      </c>
      <c r="N488" s="197">
        <f t="shared" si="170"/>
        <v>67840</v>
      </c>
      <c r="O488" s="219">
        <f t="shared" si="163"/>
        <v>27</v>
      </c>
      <c r="P488" s="198">
        <f t="shared" si="171"/>
        <v>415640</v>
      </c>
      <c r="Q488" s="195">
        <f t="shared" si="172"/>
        <v>4987680</v>
      </c>
      <c r="R488" s="187">
        <f>IF($J488="","",IF('5.手当・賞与配分の設計'!$O$4=1,ROUNDUP((J488+$L488)*$R$5,-1),ROUNDUP(J488*$R$5,-1)))</f>
        <v>695600</v>
      </c>
      <c r="S488" s="202">
        <f>IF($J488="","",IF('5.手当・賞与配分の設計'!$O$4=1,ROUNDUP(($J488+$L488)*$U$4*$S$3,-1),ROUNDUP($J488*$U$4*$S$3,-1)))</f>
        <v>1043400</v>
      </c>
      <c r="T488" s="186">
        <f>IF($J488="","",IF('5.手当・賞与配分の設計'!$O$4=1,ROUNDUP(($J488+$L488)*$U$4*$T$3,-1),ROUNDUP($J488*$U$4*$T$3,-1)))</f>
        <v>956450</v>
      </c>
      <c r="U488" s="186">
        <f>IF($J488="","",IF('5.手当・賞与配分の設計'!$O$4=1,ROUNDUP(($J488+$L488)*$U$4*$U$3,-1),ROUNDUP($J488*$U$4*$U$3,-1)))</f>
        <v>869500</v>
      </c>
      <c r="V488" s="186">
        <f>IF($J488="","",IF('5.手当・賞与配分の設計'!$O$4=1,ROUNDUP(($J488+$L488)*$U$4*$V$3,-1),ROUNDUP($J488*$U$4*$V$3,-1)))</f>
        <v>782550</v>
      </c>
      <c r="W488" s="203">
        <f>IF($J488="","",IF('5.手当・賞与配分の設計'!$O$4=1,ROUNDUP(($J488+$L488)*$U$4*$W$3,-1),ROUNDUP($J488*$U$4*$W$3,-1)))</f>
        <v>695600</v>
      </c>
      <c r="X488" s="128">
        <f t="shared" si="173"/>
        <v>6726680</v>
      </c>
      <c r="Y488" s="88">
        <f t="shared" si="164"/>
        <v>6639730</v>
      </c>
      <c r="Z488" s="88">
        <f t="shared" si="165"/>
        <v>6552780</v>
      </c>
      <c r="AA488" s="88">
        <f t="shared" si="166"/>
        <v>6465830</v>
      </c>
      <c r="AB488" s="201">
        <f t="shared" si="167"/>
        <v>6378880</v>
      </c>
    </row>
    <row r="489" spans="5:28" ht="18" customHeight="1">
      <c r="E489" s="193" t="str">
        <f t="shared" si="168"/>
        <v>L-3</v>
      </c>
      <c r="F489" s="124">
        <f t="shared" si="159"/>
        <v>14</v>
      </c>
      <c r="G489" s="124">
        <f t="shared" si="160"/>
        <v>14</v>
      </c>
      <c r="H489" s="124" t="str">
        <f t="shared" si="161"/>
        <v>L-3-14</v>
      </c>
      <c r="I489" s="179">
        <v>41</v>
      </c>
      <c r="J489" s="150">
        <f>IF($E489="","",INDEX('3.サラリースケール'!$R$5:$BH$38,MATCH('7.グレード別年俸表の作成'!$E489,'3.サラリースケール'!$R$5:$R$38,0),MATCH('7.グレード別年俸表の作成'!$I489,'3.サラリースケール'!$R$5:$BH$5,0)))</f>
        <v>343700</v>
      </c>
      <c r="K489" s="194">
        <f t="shared" si="162"/>
        <v>4500</v>
      </c>
      <c r="L489" s="195">
        <f>IF($J489="","",VLOOKUP($E489,'6.モデル年俸表の作成'!$C$6:$F$48,4,0))</f>
        <v>8600</v>
      </c>
      <c r="M489" s="196">
        <f t="shared" si="169"/>
        <v>0.2</v>
      </c>
      <c r="N489" s="197">
        <f t="shared" si="170"/>
        <v>68740</v>
      </c>
      <c r="O489" s="219">
        <f t="shared" si="163"/>
        <v>27</v>
      </c>
      <c r="P489" s="198">
        <f t="shared" si="171"/>
        <v>421040</v>
      </c>
      <c r="Q489" s="195">
        <f t="shared" si="172"/>
        <v>5052480</v>
      </c>
      <c r="R489" s="187">
        <f>IF($J489="","",IF('5.手当・賞与配分の設計'!$O$4=1,ROUNDUP((J489+$L489)*$R$5,-1),ROUNDUP(J489*$R$5,-1)))</f>
        <v>704600</v>
      </c>
      <c r="S489" s="202">
        <f>IF($J489="","",IF('5.手当・賞与配分の設計'!$O$4=1,ROUNDUP(($J489+$L489)*$U$4*$S$3,-1),ROUNDUP($J489*$U$4*$S$3,-1)))</f>
        <v>1056900</v>
      </c>
      <c r="T489" s="186">
        <f>IF($J489="","",IF('5.手当・賞与配分の設計'!$O$4=1,ROUNDUP(($J489+$L489)*$U$4*$T$3,-1),ROUNDUP($J489*$U$4*$T$3,-1)))</f>
        <v>968830</v>
      </c>
      <c r="U489" s="186">
        <f>IF($J489="","",IF('5.手当・賞与配分の設計'!$O$4=1,ROUNDUP(($J489+$L489)*$U$4*$U$3,-1),ROUNDUP($J489*$U$4*$U$3,-1)))</f>
        <v>880750</v>
      </c>
      <c r="V489" s="186">
        <f>IF($J489="","",IF('5.手当・賞与配分の設計'!$O$4=1,ROUNDUP(($J489+$L489)*$U$4*$V$3,-1),ROUNDUP($J489*$U$4*$V$3,-1)))</f>
        <v>792680</v>
      </c>
      <c r="W489" s="203">
        <f>IF($J489="","",IF('5.手当・賞与配分の設計'!$O$4=1,ROUNDUP(($J489+$L489)*$U$4*$W$3,-1),ROUNDUP($J489*$U$4*$W$3,-1)))</f>
        <v>704600</v>
      </c>
      <c r="X489" s="128">
        <f t="shared" si="173"/>
        <v>6813980</v>
      </c>
      <c r="Y489" s="88">
        <f t="shared" si="164"/>
        <v>6725910</v>
      </c>
      <c r="Z489" s="88">
        <f t="shared" si="165"/>
        <v>6637830</v>
      </c>
      <c r="AA489" s="88">
        <f t="shared" si="166"/>
        <v>6549760</v>
      </c>
      <c r="AB489" s="201">
        <f t="shared" si="167"/>
        <v>6461680</v>
      </c>
    </row>
    <row r="490" spans="5:28" ht="18" customHeight="1">
      <c r="E490" s="193" t="str">
        <f t="shared" si="168"/>
        <v>L-3</v>
      </c>
      <c r="F490" s="124">
        <f t="shared" si="159"/>
        <v>15</v>
      </c>
      <c r="G490" s="124">
        <f t="shared" si="160"/>
        <v>15</v>
      </c>
      <c r="H490" s="124" t="str">
        <f t="shared" si="161"/>
        <v>L-3-15</v>
      </c>
      <c r="I490" s="179">
        <v>42</v>
      </c>
      <c r="J490" s="150">
        <f>IF($E490="","",INDEX('3.サラリースケール'!$R$5:$BH$38,MATCH('7.グレード別年俸表の作成'!$E490,'3.サラリースケール'!$R$5:$R$38,0),MATCH('7.グレード別年俸表の作成'!$I490,'3.サラリースケール'!$R$5:$BH$5,0)))</f>
        <v>348200</v>
      </c>
      <c r="K490" s="194">
        <f t="shared" si="162"/>
        <v>4500</v>
      </c>
      <c r="L490" s="195">
        <f>IF($J490="","",VLOOKUP($E490,'6.モデル年俸表の作成'!$C$6:$F$48,4,0))</f>
        <v>8600</v>
      </c>
      <c r="M490" s="196">
        <f t="shared" si="169"/>
        <v>0.2</v>
      </c>
      <c r="N490" s="197">
        <f t="shared" si="170"/>
        <v>69640</v>
      </c>
      <c r="O490" s="219">
        <f t="shared" si="163"/>
        <v>27</v>
      </c>
      <c r="P490" s="198">
        <f t="shared" si="171"/>
        <v>426440</v>
      </c>
      <c r="Q490" s="195">
        <f t="shared" si="172"/>
        <v>5117280</v>
      </c>
      <c r="R490" s="187">
        <f>IF($J490="","",IF('5.手当・賞与配分の設計'!$O$4=1,ROUNDUP((J490+$L490)*$R$5,-1),ROUNDUP(J490*$R$5,-1)))</f>
        <v>713600</v>
      </c>
      <c r="S490" s="202">
        <f>IF($J490="","",IF('5.手当・賞与配分の設計'!$O$4=1,ROUNDUP(($J490+$L490)*$U$4*$S$3,-1),ROUNDUP($J490*$U$4*$S$3,-1)))</f>
        <v>1070400</v>
      </c>
      <c r="T490" s="186">
        <f>IF($J490="","",IF('5.手当・賞与配分の設計'!$O$4=1,ROUNDUP(($J490+$L490)*$U$4*$T$3,-1),ROUNDUP($J490*$U$4*$T$3,-1)))</f>
        <v>981200</v>
      </c>
      <c r="U490" s="186">
        <f>IF($J490="","",IF('5.手当・賞与配分の設計'!$O$4=1,ROUNDUP(($J490+$L490)*$U$4*$U$3,-1),ROUNDUP($J490*$U$4*$U$3,-1)))</f>
        <v>892000</v>
      </c>
      <c r="V490" s="186">
        <f>IF($J490="","",IF('5.手当・賞与配分の設計'!$O$4=1,ROUNDUP(($J490+$L490)*$U$4*$V$3,-1),ROUNDUP($J490*$U$4*$V$3,-1)))</f>
        <v>802800</v>
      </c>
      <c r="W490" s="203">
        <f>IF($J490="","",IF('5.手当・賞与配分の設計'!$O$4=1,ROUNDUP(($J490+$L490)*$U$4*$W$3,-1),ROUNDUP($J490*$U$4*$W$3,-1)))</f>
        <v>713600</v>
      </c>
      <c r="X490" s="128">
        <f t="shared" si="173"/>
        <v>6901280</v>
      </c>
      <c r="Y490" s="88">
        <f t="shared" si="164"/>
        <v>6812080</v>
      </c>
      <c r="Z490" s="88">
        <f t="shared" si="165"/>
        <v>6722880</v>
      </c>
      <c r="AA490" s="88">
        <f t="shared" si="166"/>
        <v>6633680</v>
      </c>
      <c r="AB490" s="201">
        <f t="shared" si="167"/>
        <v>6544480</v>
      </c>
    </row>
    <row r="491" spans="5:28" ht="18" customHeight="1">
      <c r="E491" s="193" t="str">
        <f t="shared" si="168"/>
        <v>L-3</v>
      </c>
      <c r="F491" s="204">
        <f t="shared" si="159"/>
        <v>16</v>
      </c>
      <c r="G491" s="124">
        <f t="shared" si="160"/>
        <v>16</v>
      </c>
      <c r="H491" s="124" t="str">
        <f t="shared" si="161"/>
        <v>L-3-16</v>
      </c>
      <c r="I491" s="179">
        <v>43</v>
      </c>
      <c r="J491" s="150">
        <f>IF($E491="","",INDEX('3.サラリースケール'!$R$5:$BH$38,MATCH('7.グレード別年俸表の作成'!$E491,'3.サラリースケール'!$R$5:$R$38,0),MATCH('7.グレード別年俸表の作成'!$I491,'3.サラリースケール'!$R$5:$BH$5,0)))</f>
        <v>352700</v>
      </c>
      <c r="K491" s="194">
        <f t="shared" si="162"/>
        <v>4500</v>
      </c>
      <c r="L491" s="195">
        <f>IF($J491="","",VLOOKUP($E491,'6.モデル年俸表の作成'!$C$6:$F$48,4,0))</f>
        <v>8600</v>
      </c>
      <c r="M491" s="196">
        <f t="shared" si="169"/>
        <v>0.2</v>
      </c>
      <c r="N491" s="197">
        <f t="shared" si="170"/>
        <v>70540</v>
      </c>
      <c r="O491" s="219">
        <f t="shared" si="163"/>
        <v>27</v>
      </c>
      <c r="P491" s="198">
        <f t="shared" si="171"/>
        <v>431840</v>
      </c>
      <c r="Q491" s="195">
        <f t="shared" si="172"/>
        <v>5182080</v>
      </c>
      <c r="R491" s="187">
        <f>IF($J491="","",IF('5.手当・賞与配分の設計'!$O$4=1,ROUNDUP((J491+$L491)*$R$5,-1),ROUNDUP(J491*$R$5,-1)))</f>
        <v>722600</v>
      </c>
      <c r="S491" s="202">
        <f>IF($J491="","",IF('5.手当・賞与配分の設計'!$O$4=1,ROUNDUP(($J491+$L491)*$U$4*$S$3,-1),ROUNDUP($J491*$U$4*$S$3,-1)))</f>
        <v>1083900</v>
      </c>
      <c r="T491" s="186">
        <f>IF($J491="","",IF('5.手当・賞与配分の設計'!$O$4=1,ROUNDUP(($J491+$L491)*$U$4*$T$3,-1),ROUNDUP($J491*$U$4*$T$3,-1)))</f>
        <v>993580</v>
      </c>
      <c r="U491" s="186">
        <f>IF($J491="","",IF('5.手当・賞与配分の設計'!$O$4=1,ROUNDUP(($J491+$L491)*$U$4*$U$3,-1),ROUNDUP($J491*$U$4*$U$3,-1)))</f>
        <v>903250</v>
      </c>
      <c r="V491" s="186">
        <f>IF($J491="","",IF('5.手当・賞与配分の設計'!$O$4=1,ROUNDUP(($J491+$L491)*$U$4*$V$3,-1),ROUNDUP($J491*$U$4*$V$3,-1)))</f>
        <v>812930</v>
      </c>
      <c r="W491" s="203">
        <f>IF($J491="","",IF('5.手当・賞与配分の設計'!$O$4=1,ROUNDUP(($J491+$L491)*$U$4*$W$3,-1),ROUNDUP($J491*$U$4*$W$3,-1)))</f>
        <v>722600</v>
      </c>
      <c r="X491" s="128">
        <f t="shared" si="173"/>
        <v>6988580</v>
      </c>
      <c r="Y491" s="88">
        <f>IF($J491="","",$Q491+$R491+T491)</f>
        <v>6898260</v>
      </c>
      <c r="Z491" s="88">
        <f t="shared" si="165"/>
        <v>6807930</v>
      </c>
      <c r="AA491" s="88">
        <f t="shared" si="166"/>
        <v>6717610</v>
      </c>
      <c r="AB491" s="201">
        <f t="shared" si="167"/>
        <v>6627280</v>
      </c>
    </row>
    <row r="492" spans="5:28" ht="18" customHeight="1">
      <c r="E492" s="193" t="str">
        <f t="shared" si="168"/>
        <v>L-3</v>
      </c>
      <c r="F492" s="204">
        <f t="shared" si="159"/>
        <v>17</v>
      </c>
      <c r="G492" s="124">
        <f t="shared" si="160"/>
        <v>17</v>
      </c>
      <c r="H492" s="124" t="str">
        <f t="shared" si="161"/>
        <v>L-3-17</v>
      </c>
      <c r="I492" s="179">
        <v>44</v>
      </c>
      <c r="J492" s="150">
        <f>IF($E492="","",INDEX('3.サラリースケール'!$R$5:$BH$38,MATCH('7.グレード別年俸表の作成'!$E492,'3.サラリースケール'!$R$5:$R$38,0),MATCH('7.グレード別年俸表の作成'!$I492,'3.サラリースケール'!$R$5:$BH$5,0)))</f>
        <v>357200</v>
      </c>
      <c r="K492" s="194">
        <f t="shared" si="162"/>
        <v>4500</v>
      </c>
      <c r="L492" s="195">
        <f>IF($J492="","",VLOOKUP($E492,'6.モデル年俸表の作成'!$C$6:$F$48,4,0))</f>
        <v>8600</v>
      </c>
      <c r="M492" s="196">
        <f t="shared" si="169"/>
        <v>0.2</v>
      </c>
      <c r="N492" s="197">
        <f t="shared" si="170"/>
        <v>71440</v>
      </c>
      <c r="O492" s="219">
        <f t="shared" si="163"/>
        <v>27</v>
      </c>
      <c r="P492" s="198">
        <f t="shared" si="171"/>
        <v>437240</v>
      </c>
      <c r="Q492" s="195">
        <f t="shared" si="172"/>
        <v>5246880</v>
      </c>
      <c r="R492" s="187">
        <f>IF($J492="","",IF('5.手当・賞与配分の設計'!$O$4=1,ROUNDUP((J492+$L492)*$R$5,-1),ROUNDUP(J492*$R$5,-1)))</f>
        <v>731600</v>
      </c>
      <c r="S492" s="202">
        <f>IF($J492="","",IF('5.手当・賞与配分の設計'!$O$4=1,ROUNDUP(($J492+$L492)*$U$4*$S$3,-1),ROUNDUP($J492*$U$4*$S$3,-1)))</f>
        <v>1097400</v>
      </c>
      <c r="T492" s="186">
        <f>IF($J492="","",IF('5.手当・賞与配分の設計'!$O$4=1,ROUNDUP(($J492+$L492)*$U$4*$T$3,-1),ROUNDUP($J492*$U$4*$T$3,-1)))</f>
        <v>1005950</v>
      </c>
      <c r="U492" s="186">
        <f>IF($J492="","",IF('5.手当・賞与配分の設計'!$O$4=1,ROUNDUP(($J492+$L492)*$U$4*$U$3,-1),ROUNDUP($J492*$U$4*$U$3,-1)))</f>
        <v>914500</v>
      </c>
      <c r="V492" s="186">
        <f>IF($J492="","",IF('5.手当・賞与配分の設計'!$O$4=1,ROUNDUP(($J492+$L492)*$U$4*$V$3,-1),ROUNDUP($J492*$U$4*$V$3,-1)))</f>
        <v>823050</v>
      </c>
      <c r="W492" s="203">
        <f>IF($J492="","",IF('5.手当・賞与配分の設計'!$O$4=1,ROUNDUP(($J492+$L492)*$U$4*$W$3,-1),ROUNDUP($J492*$U$4*$W$3,-1)))</f>
        <v>731600</v>
      </c>
      <c r="X492" s="128">
        <f t="shared" si="173"/>
        <v>7075880</v>
      </c>
      <c r="Y492" s="88">
        <f t="shared" ref="Y492:Y507" si="174">IF($J492="","",$Q492+$R492+T492)</f>
        <v>6984430</v>
      </c>
      <c r="Z492" s="88">
        <f t="shared" si="165"/>
        <v>6892980</v>
      </c>
      <c r="AA492" s="88">
        <f t="shared" si="166"/>
        <v>6801530</v>
      </c>
      <c r="AB492" s="201">
        <f t="shared" si="167"/>
        <v>6710080</v>
      </c>
    </row>
    <row r="493" spans="5:28" ht="18" customHeight="1">
      <c r="E493" s="193" t="str">
        <f t="shared" si="168"/>
        <v>L-3</v>
      </c>
      <c r="F493" s="204">
        <f t="shared" si="159"/>
        <v>18</v>
      </c>
      <c r="G493" s="124">
        <f t="shared" si="160"/>
        <v>18</v>
      </c>
      <c r="H493" s="124" t="str">
        <f t="shared" si="161"/>
        <v>L-3-18</v>
      </c>
      <c r="I493" s="179">
        <v>45</v>
      </c>
      <c r="J493" s="150">
        <f>IF($E493="","",INDEX('3.サラリースケール'!$R$5:$BH$38,MATCH('7.グレード別年俸表の作成'!$E493,'3.サラリースケール'!$R$5:$R$38,0),MATCH('7.グレード別年俸表の作成'!$I493,'3.サラリースケール'!$R$5:$BH$5,0)))</f>
        <v>361700</v>
      </c>
      <c r="K493" s="194">
        <f t="shared" si="162"/>
        <v>4500</v>
      </c>
      <c r="L493" s="195">
        <f>IF($J493="","",VLOOKUP($E493,'6.モデル年俸表の作成'!$C$6:$F$48,4,0))</f>
        <v>8600</v>
      </c>
      <c r="M493" s="196">
        <f t="shared" si="169"/>
        <v>0.2</v>
      </c>
      <c r="N493" s="197">
        <f t="shared" si="170"/>
        <v>72340</v>
      </c>
      <c r="O493" s="219">
        <f t="shared" si="163"/>
        <v>27</v>
      </c>
      <c r="P493" s="198">
        <f t="shared" si="171"/>
        <v>442640</v>
      </c>
      <c r="Q493" s="195">
        <f t="shared" si="172"/>
        <v>5311680</v>
      </c>
      <c r="R493" s="187">
        <f>IF($J493="","",IF('5.手当・賞与配分の設計'!$O$4=1,ROUNDUP((J493+$L493)*$R$5,-1),ROUNDUP(J493*$R$5,-1)))</f>
        <v>740600</v>
      </c>
      <c r="S493" s="202">
        <f>IF($J493="","",IF('5.手当・賞与配分の設計'!$O$4=1,ROUNDUP(($J493+$L493)*$U$4*$S$3,-1),ROUNDUP($J493*$U$4*$S$3,-1)))</f>
        <v>1110900</v>
      </c>
      <c r="T493" s="186">
        <f>IF($J493="","",IF('5.手当・賞与配分の設計'!$O$4=1,ROUNDUP(($J493+$L493)*$U$4*$T$3,-1),ROUNDUP($J493*$U$4*$T$3,-1)))</f>
        <v>1018330</v>
      </c>
      <c r="U493" s="186">
        <f>IF($J493="","",IF('5.手当・賞与配分の設計'!$O$4=1,ROUNDUP(($J493+$L493)*$U$4*$U$3,-1),ROUNDUP($J493*$U$4*$U$3,-1)))</f>
        <v>925750</v>
      </c>
      <c r="V493" s="186">
        <f>IF($J493="","",IF('5.手当・賞与配分の設計'!$O$4=1,ROUNDUP(($J493+$L493)*$U$4*$V$3,-1),ROUNDUP($J493*$U$4*$V$3,-1)))</f>
        <v>833180</v>
      </c>
      <c r="W493" s="203">
        <f>IF($J493="","",IF('5.手当・賞与配分の設計'!$O$4=1,ROUNDUP(($J493+$L493)*$U$4*$W$3,-1),ROUNDUP($J493*$U$4*$W$3,-1)))</f>
        <v>740600</v>
      </c>
      <c r="X493" s="128">
        <f t="shared" si="173"/>
        <v>7163180</v>
      </c>
      <c r="Y493" s="88">
        <f t="shared" si="174"/>
        <v>7070610</v>
      </c>
      <c r="Z493" s="88">
        <f t="shared" si="165"/>
        <v>6978030</v>
      </c>
      <c r="AA493" s="88">
        <f t="shared" si="166"/>
        <v>6885460</v>
      </c>
      <c r="AB493" s="201">
        <f t="shared" si="167"/>
        <v>6792880</v>
      </c>
    </row>
    <row r="494" spans="5:28" ht="18" customHeight="1">
      <c r="E494" s="193" t="str">
        <f t="shared" si="168"/>
        <v>L-3</v>
      </c>
      <c r="F494" s="204">
        <f t="shared" si="159"/>
        <v>19</v>
      </c>
      <c r="G494" s="124">
        <f t="shared" si="160"/>
        <v>19</v>
      </c>
      <c r="H494" s="124" t="str">
        <f t="shared" si="161"/>
        <v>L-3-19</v>
      </c>
      <c r="I494" s="179">
        <v>46</v>
      </c>
      <c r="J494" s="150">
        <f>IF($E494="","",INDEX('3.サラリースケール'!$R$5:$BH$38,MATCH('7.グレード別年俸表の作成'!$E494,'3.サラリースケール'!$R$5:$R$38,0),MATCH('7.グレード別年俸表の作成'!$I494,'3.サラリースケール'!$R$5:$BH$5,0)))</f>
        <v>366200</v>
      </c>
      <c r="K494" s="194">
        <f t="shared" si="162"/>
        <v>4500</v>
      </c>
      <c r="L494" s="195">
        <f>IF($J494="","",VLOOKUP($E494,'6.モデル年俸表の作成'!$C$6:$F$48,4,0))</f>
        <v>8600</v>
      </c>
      <c r="M494" s="196">
        <f t="shared" si="169"/>
        <v>0.2</v>
      </c>
      <c r="N494" s="197">
        <f t="shared" si="170"/>
        <v>73240</v>
      </c>
      <c r="O494" s="219">
        <f t="shared" si="163"/>
        <v>27</v>
      </c>
      <c r="P494" s="198">
        <f t="shared" si="171"/>
        <v>448040</v>
      </c>
      <c r="Q494" s="195">
        <f t="shared" si="172"/>
        <v>5376480</v>
      </c>
      <c r="R494" s="187">
        <f>IF($J494="","",IF('5.手当・賞与配分の設計'!$O$4=1,ROUNDUP((J494+$L494)*$R$5,-1),ROUNDUP(J494*$R$5,-1)))</f>
        <v>749600</v>
      </c>
      <c r="S494" s="202">
        <f>IF($J494="","",IF('5.手当・賞与配分の設計'!$O$4=1,ROUNDUP(($J494+$L494)*$U$4*$S$3,-1),ROUNDUP($J494*$U$4*$S$3,-1)))</f>
        <v>1124400</v>
      </c>
      <c r="T494" s="186">
        <f>IF($J494="","",IF('5.手当・賞与配分の設計'!$O$4=1,ROUNDUP(($J494+$L494)*$U$4*$T$3,-1),ROUNDUP($J494*$U$4*$T$3,-1)))</f>
        <v>1030700</v>
      </c>
      <c r="U494" s="186">
        <f>IF($J494="","",IF('5.手当・賞与配分の設計'!$O$4=1,ROUNDUP(($J494+$L494)*$U$4*$U$3,-1),ROUNDUP($J494*$U$4*$U$3,-1)))</f>
        <v>937000</v>
      </c>
      <c r="V494" s="186">
        <f>IF($J494="","",IF('5.手当・賞与配分の設計'!$O$4=1,ROUNDUP(($J494+$L494)*$U$4*$V$3,-1),ROUNDUP($J494*$U$4*$V$3,-1)))</f>
        <v>843300</v>
      </c>
      <c r="W494" s="203">
        <f>IF($J494="","",IF('5.手当・賞与配分の設計'!$O$4=1,ROUNDUP(($J494+$L494)*$U$4*$W$3,-1),ROUNDUP($J494*$U$4*$W$3,-1)))</f>
        <v>749600</v>
      </c>
      <c r="X494" s="128">
        <f t="shared" si="173"/>
        <v>7250480</v>
      </c>
      <c r="Y494" s="88">
        <f t="shared" si="174"/>
        <v>7156780</v>
      </c>
      <c r="Z494" s="88">
        <f t="shared" si="165"/>
        <v>7063080</v>
      </c>
      <c r="AA494" s="88">
        <f t="shared" si="166"/>
        <v>6969380</v>
      </c>
      <c r="AB494" s="201">
        <f t="shared" si="167"/>
        <v>6875680</v>
      </c>
    </row>
    <row r="495" spans="5:28" ht="18" customHeight="1">
      <c r="E495" s="193" t="str">
        <f t="shared" si="168"/>
        <v>L-3</v>
      </c>
      <c r="F495" s="204">
        <f t="shared" si="159"/>
        <v>20</v>
      </c>
      <c r="G495" s="124">
        <f t="shared" si="160"/>
        <v>20</v>
      </c>
      <c r="H495" s="124" t="str">
        <f t="shared" si="161"/>
        <v>L-3-20</v>
      </c>
      <c r="I495" s="179">
        <v>47</v>
      </c>
      <c r="J495" s="150">
        <f>IF($E495="","",INDEX('3.サラリースケール'!$R$5:$BH$38,MATCH('7.グレード別年俸表の作成'!$E495,'3.サラリースケール'!$R$5:$R$38,0),MATCH('7.グレード別年俸表の作成'!$I495,'3.サラリースケール'!$R$5:$BH$5,0)))</f>
        <v>370700</v>
      </c>
      <c r="K495" s="194">
        <f t="shared" si="162"/>
        <v>4500</v>
      </c>
      <c r="L495" s="195">
        <f>IF($J495="","",VLOOKUP($E495,'6.モデル年俸表の作成'!$C$6:$F$48,4,0))</f>
        <v>8600</v>
      </c>
      <c r="M495" s="196">
        <f t="shared" si="169"/>
        <v>0.2</v>
      </c>
      <c r="N495" s="197">
        <f t="shared" si="170"/>
        <v>74140</v>
      </c>
      <c r="O495" s="219">
        <f t="shared" si="163"/>
        <v>27</v>
      </c>
      <c r="P495" s="198">
        <f t="shared" si="171"/>
        <v>453440</v>
      </c>
      <c r="Q495" s="195">
        <f t="shared" si="172"/>
        <v>5441280</v>
      </c>
      <c r="R495" s="187">
        <f>IF($J495="","",IF('5.手当・賞与配分の設計'!$O$4=1,ROUNDUP((J495+$L495)*$R$5,-1),ROUNDUP(J495*$R$5,-1)))</f>
        <v>758600</v>
      </c>
      <c r="S495" s="202">
        <f>IF($J495="","",IF('5.手当・賞与配分の設計'!$O$4=1,ROUNDUP(($J495+$L495)*$U$4*$S$3,-1),ROUNDUP($J495*$U$4*$S$3,-1)))</f>
        <v>1137900</v>
      </c>
      <c r="T495" s="186">
        <f>IF($J495="","",IF('5.手当・賞与配分の設計'!$O$4=1,ROUNDUP(($J495+$L495)*$U$4*$T$3,-1),ROUNDUP($J495*$U$4*$T$3,-1)))</f>
        <v>1043080</v>
      </c>
      <c r="U495" s="186">
        <f>IF($J495="","",IF('5.手当・賞与配分の設計'!$O$4=1,ROUNDUP(($J495+$L495)*$U$4*$U$3,-1),ROUNDUP($J495*$U$4*$U$3,-1)))</f>
        <v>948250</v>
      </c>
      <c r="V495" s="186">
        <f>IF($J495="","",IF('5.手当・賞与配分の設計'!$O$4=1,ROUNDUP(($J495+$L495)*$U$4*$V$3,-1),ROUNDUP($J495*$U$4*$V$3,-1)))</f>
        <v>853430</v>
      </c>
      <c r="W495" s="203">
        <f>IF($J495="","",IF('5.手当・賞与配分の設計'!$O$4=1,ROUNDUP(($J495+$L495)*$U$4*$W$3,-1),ROUNDUP($J495*$U$4*$W$3,-1)))</f>
        <v>758600</v>
      </c>
      <c r="X495" s="128">
        <f t="shared" si="173"/>
        <v>7337780</v>
      </c>
      <c r="Y495" s="88">
        <f t="shared" si="174"/>
        <v>7242960</v>
      </c>
      <c r="Z495" s="88">
        <f t="shared" si="165"/>
        <v>7148130</v>
      </c>
      <c r="AA495" s="88">
        <f t="shared" si="166"/>
        <v>7053310</v>
      </c>
      <c r="AB495" s="201">
        <f t="shared" si="167"/>
        <v>6958480</v>
      </c>
    </row>
    <row r="496" spans="5:28" ht="18" customHeight="1">
      <c r="E496" s="193" t="str">
        <f t="shared" si="168"/>
        <v>L-3</v>
      </c>
      <c r="F496" s="204">
        <f t="shared" si="159"/>
        <v>21</v>
      </c>
      <c r="G496" s="124">
        <f t="shared" si="160"/>
        <v>21</v>
      </c>
      <c r="H496" s="124" t="str">
        <f t="shared" si="161"/>
        <v>L-3-21</v>
      </c>
      <c r="I496" s="179">
        <v>48</v>
      </c>
      <c r="J496" s="150">
        <f>IF($E496="","",INDEX('3.サラリースケール'!$R$5:$BH$38,MATCH('7.グレード別年俸表の作成'!$E496,'3.サラリースケール'!$R$5:$R$38,0),MATCH('7.グレード別年俸表の作成'!$I496,'3.サラリースケール'!$R$5:$BH$5,0)))</f>
        <v>375200</v>
      </c>
      <c r="K496" s="194">
        <f t="shared" si="162"/>
        <v>4500</v>
      </c>
      <c r="L496" s="195">
        <f>IF($J496="","",VLOOKUP($E496,'6.モデル年俸表の作成'!$C$6:$F$48,4,0))</f>
        <v>8600</v>
      </c>
      <c r="M496" s="196">
        <f t="shared" si="169"/>
        <v>0.2</v>
      </c>
      <c r="N496" s="197">
        <f t="shared" si="170"/>
        <v>75040</v>
      </c>
      <c r="O496" s="219">
        <f t="shared" si="163"/>
        <v>27</v>
      </c>
      <c r="P496" s="198">
        <f t="shared" si="171"/>
        <v>458840</v>
      </c>
      <c r="Q496" s="195">
        <f t="shared" si="172"/>
        <v>5506080</v>
      </c>
      <c r="R496" s="187">
        <f>IF($J496="","",IF('5.手当・賞与配分の設計'!$O$4=1,ROUNDUP((J496+$L496)*$R$5,-1),ROUNDUP(J496*$R$5,-1)))</f>
        <v>767600</v>
      </c>
      <c r="S496" s="202">
        <f>IF($J496="","",IF('5.手当・賞与配分の設計'!$O$4=1,ROUNDUP(($J496+$L496)*$U$4*$S$3,-1),ROUNDUP($J496*$U$4*$S$3,-1)))</f>
        <v>1151400</v>
      </c>
      <c r="T496" s="186">
        <f>IF($J496="","",IF('5.手当・賞与配分の設計'!$O$4=1,ROUNDUP(($J496+$L496)*$U$4*$T$3,-1),ROUNDUP($J496*$U$4*$T$3,-1)))</f>
        <v>1055450</v>
      </c>
      <c r="U496" s="186">
        <f>IF($J496="","",IF('5.手当・賞与配分の設計'!$O$4=1,ROUNDUP(($J496+$L496)*$U$4*$U$3,-1),ROUNDUP($J496*$U$4*$U$3,-1)))</f>
        <v>959500</v>
      </c>
      <c r="V496" s="186">
        <f>IF($J496="","",IF('5.手当・賞与配分の設計'!$O$4=1,ROUNDUP(($J496+$L496)*$U$4*$V$3,-1),ROUNDUP($J496*$U$4*$V$3,-1)))</f>
        <v>863550</v>
      </c>
      <c r="W496" s="203">
        <f>IF($J496="","",IF('5.手当・賞与配分の設計'!$O$4=1,ROUNDUP(($J496+$L496)*$U$4*$W$3,-1),ROUNDUP($J496*$U$4*$W$3,-1)))</f>
        <v>767600</v>
      </c>
      <c r="X496" s="128">
        <f t="shared" si="173"/>
        <v>7425080</v>
      </c>
      <c r="Y496" s="88">
        <f t="shared" si="174"/>
        <v>7329130</v>
      </c>
      <c r="Z496" s="88">
        <f t="shared" si="165"/>
        <v>7233180</v>
      </c>
      <c r="AA496" s="88">
        <f t="shared" si="166"/>
        <v>7137230</v>
      </c>
      <c r="AB496" s="201">
        <f t="shared" si="167"/>
        <v>7041280</v>
      </c>
    </row>
    <row r="497" spans="5:28" ht="18" customHeight="1">
      <c r="E497" s="193" t="str">
        <f t="shared" si="168"/>
        <v>L-3</v>
      </c>
      <c r="F497" s="204">
        <f t="shared" si="159"/>
        <v>22</v>
      </c>
      <c r="G497" s="124">
        <f t="shared" si="160"/>
        <v>22</v>
      </c>
      <c r="H497" s="124" t="str">
        <f t="shared" si="161"/>
        <v>L-3-22</v>
      </c>
      <c r="I497" s="179">
        <v>49</v>
      </c>
      <c r="J497" s="150">
        <f>IF($E497="","",INDEX('3.サラリースケール'!$R$5:$BH$38,MATCH('7.グレード別年俸表の作成'!$E497,'3.サラリースケール'!$R$5:$R$38,0),MATCH('7.グレード別年俸表の作成'!$I497,'3.サラリースケール'!$R$5:$BH$5,0)))</f>
        <v>377450</v>
      </c>
      <c r="K497" s="194">
        <f t="shared" si="162"/>
        <v>2250</v>
      </c>
      <c r="L497" s="195">
        <f>IF($J497="","",VLOOKUP($E497,'6.モデル年俸表の作成'!$C$6:$F$48,4,0))</f>
        <v>8600</v>
      </c>
      <c r="M497" s="196">
        <f t="shared" si="169"/>
        <v>0.2</v>
      </c>
      <c r="N497" s="197">
        <f t="shared" si="170"/>
        <v>75490</v>
      </c>
      <c r="O497" s="219">
        <f t="shared" si="163"/>
        <v>27</v>
      </c>
      <c r="P497" s="198">
        <f t="shared" si="171"/>
        <v>461540</v>
      </c>
      <c r="Q497" s="195">
        <f t="shared" si="172"/>
        <v>5538480</v>
      </c>
      <c r="R497" s="187">
        <f>IF($J497="","",IF('5.手当・賞与配分の設計'!$O$4=1,ROUNDUP((J497+$L497)*$R$5,-1),ROUNDUP(J497*$R$5,-1)))</f>
        <v>772100</v>
      </c>
      <c r="S497" s="202">
        <f>IF($J497="","",IF('5.手当・賞与配分の設計'!$O$4=1,ROUNDUP(($J497+$L497)*$U$4*$S$3,-1),ROUNDUP($J497*$U$4*$S$3,-1)))</f>
        <v>1158150</v>
      </c>
      <c r="T497" s="186">
        <f>IF($J497="","",IF('5.手当・賞与配分の設計'!$O$4=1,ROUNDUP(($J497+$L497)*$U$4*$T$3,-1),ROUNDUP($J497*$U$4*$T$3,-1)))</f>
        <v>1061640</v>
      </c>
      <c r="U497" s="186">
        <f>IF($J497="","",IF('5.手当・賞与配分の設計'!$O$4=1,ROUNDUP(($J497+$L497)*$U$4*$U$3,-1),ROUNDUP($J497*$U$4*$U$3,-1)))</f>
        <v>965130</v>
      </c>
      <c r="V497" s="186">
        <f>IF($J497="","",IF('5.手当・賞与配分の設計'!$O$4=1,ROUNDUP(($J497+$L497)*$U$4*$V$3,-1),ROUNDUP($J497*$U$4*$V$3,-1)))</f>
        <v>868620</v>
      </c>
      <c r="W497" s="203">
        <f>IF($J497="","",IF('5.手当・賞与配分の設計'!$O$4=1,ROUNDUP(($J497+$L497)*$U$4*$W$3,-1),ROUNDUP($J497*$U$4*$W$3,-1)))</f>
        <v>772100</v>
      </c>
      <c r="X497" s="128">
        <f t="shared" si="173"/>
        <v>7468730</v>
      </c>
      <c r="Y497" s="88">
        <f t="shared" si="174"/>
        <v>7372220</v>
      </c>
      <c r="Z497" s="88">
        <f t="shared" si="165"/>
        <v>7275710</v>
      </c>
      <c r="AA497" s="88">
        <f t="shared" si="166"/>
        <v>7179200</v>
      </c>
      <c r="AB497" s="201">
        <f t="shared" si="167"/>
        <v>7082680</v>
      </c>
    </row>
    <row r="498" spans="5:28" ht="18" customHeight="1">
      <c r="E498" s="193" t="str">
        <f t="shared" si="168"/>
        <v>L-3</v>
      </c>
      <c r="F498" s="204">
        <f t="shared" si="159"/>
        <v>23</v>
      </c>
      <c r="G498" s="124">
        <f t="shared" si="160"/>
        <v>23</v>
      </c>
      <c r="H498" s="124" t="str">
        <f t="shared" si="161"/>
        <v>L-3-23</v>
      </c>
      <c r="I498" s="179">
        <v>50</v>
      </c>
      <c r="J498" s="150">
        <f>IF($E498="","",INDEX('3.サラリースケール'!$R$5:$BH$38,MATCH('7.グレード別年俸表の作成'!$E498,'3.サラリースケール'!$R$5:$R$38,0),MATCH('7.グレード別年俸表の作成'!$I498,'3.サラリースケール'!$R$5:$BH$5,0)))</f>
        <v>379700</v>
      </c>
      <c r="K498" s="194">
        <f t="shared" si="162"/>
        <v>2250</v>
      </c>
      <c r="L498" s="195">
        <f>IF($J498="","",VLOOKUP($E498,'6.モデル年俸表の作成'!$C$6:$F$48,4,0))</f>
        <v>8600</v>
      </c>
      <c r="M498" s="196">
        <f t="shared" si="169"/>
        <v>0.2</v>
      </c>
      <c r="N498" s="197">
        <f t="shared" si="170"/>
        <v>75940</v>
      </c>
      <c r="O498" s="219">
        <f t="shared" si="163"/>
        <v>27</v>
      </c>
      <c r="P498" s="198">
        <f t="shared" si="171"/>
        <v>464240</v>
      </c>
      <c r="Q498" s="195">
        <f t="shared" si="172"/>
        <v>5570880</v>
      </c>
      <c r="R498" s="187">
        <f>IF($J498="","",IF('5.手当・賞与配分の設計'!$O$4=1,ROUNDUP((J498+$L498)*$R$5,-1),ROUNDUP(J498*$R$5,-1)))</f>
        <v>776600</v>
      </c>
      <c r="S498" s="202">
        <f>IF($J498="","",IF('5.手当・賞与配分の設計'!$O$4=1,ROUNDUP(($J498+$L498)*$U$4*$S$3,-1),ROUNDUP($J498*$U$4*$S$3,-1)))</f>
        <v>1164900</v>
      </c>
      <c r="T498" s="186">
        <f>IF($J498="","",IF('5.手当・賞与配分の設計'!$O$4=1,ROUNDUP(($J498+$L498)*$U$4*$T$3,-1),ROUNDUP($J498*$U$4*$T$3,-1)))</f>
        <v>1067830</v>
      </c>
      <c r="U498" s="186">
        <f>IF($J498="","",IF('5.手当・賞与配分の設計'!$O$4=1,ROUNDUP(($J498+$L498)*$U$4*$U$3,-1),ROUNDUP($J498*$U$4*$U$3,-1)))</f>
        <v>970750</v>
      </c>
      <c r="V498" s="186">
        <f>IF($J498="","",IF('5.手当・賞与配分の設計'!$O$4=1,ROUNDUP(($J498+$L498)*$U$4*$V$3,-1),ROUNDUP($J498*$U$4*$V$3,-1)))</f>
        <v>873680</v>
      </c>
      <c r="W498" s="203">
        <f>IF($J498="","",IF('5.手当・賞与配分の設計'!$O$4=1,ROUNDUP(($J498+$L498)*$U$4*$W$3,-1),ROUNDUP($J498*$U$4*$W$3,-1)))</f>
        <v>776600</v>
      </c>
      <c r="X498" s="128">
        <f t="shared" si="173"/>
        <v>7512380</v>
      </c>
      <c r="Y498" s="88">
        <f t="shared" si="174"/>
        <v>7415310</v>
      </c>
      <c r="Z498" s="88">
        <f t="shared" si="165"/>
        <v>7318230</v>
      </c>
      <c r="AA498" s="88">
        <f t="shared" si="166"/>
        <v>7221160</v>
      </c>
      <c r="AB498" s="201">
        <f t="shared" si="167"/>
        <v>7124080</v>
      </c>
    </row>
    <row r="499" spans="5:28" ht="18" customHeight="1">
      <c r="E499" s="193" t="str">
        <f t="shared" si="168"/>
        <v>L-3</v>
      </c>
      <c r="F499" s="204">
        <f t="shared" si="159"/>
        <v>24</v>
      </c>
      <c r="G499" s="124">
        <f t="shared" si="160"/>
        <v>24</v>
      </c>
      <c r="H499" s="124" t="str">
        <f t="shared" si="161"/>
        <v>L-3-24</v>
      </c>
      <c r="I499" s="179">
        <v>51</v>
      </c>
      <c r="J499" s="150">
        <f>IF($E499="","",INDEX('3.サラリースケール'!$R$5:$BH$38,MATCH('7.グレード別年俸表の作成'!$E499,'3.サラリースケール'!$R$5:$R$38,0),MATCH('7.グレード別年俸表の作成'!$I499,'3.サラリースケール'!$R$5:$BH$5,0)))</f>
        <v>381950</v>
      </c>
      <c r="K499" s="194">
        <f t="shared" si="162"/>
        <v>2250</v>
      </c>
      <c r="L499" s="195">
        <f>IF($J499="","",VLOOKUP($E499,'6.モデル年俸表の作成'!$C$6:$F$48,4,0))</f>
        <v>8600</v>
      </c>
      <c r="M499" s="196">
        <f t="shared" si="169"/>
        <v>0.2</v>
      </c>
      <c r="N499" s="197">
        <f t="shared" si="170"/>
        <v>76390</v>
      </c>
      <c r="O499" s="219">
        <f t="shared" si="163"/>
        <v>27</v>
      </c>
      <c r="P499" s="198">
        <f t="shared" si="171"/>
        <v>466940</v>
      </c>
      <c r="Q499" s="195">
        <f t="shared" si="172"/>
        <v>5603280</v>
      </c>
      <c r="R499" s="187">
        <f>IF($J499="","",IF('5.手当・賞与配分の設計'!$O$4=1,ROUNDUP((J499+$L499)*$R$5,-1),ROUNDUP(J499*$R$5,-1)))</f>
        <v>781100</v>
      </c>
      <c r="S499" s="202">
        <f>IF($J499="","",IF('5.手当・賞与配分の設計'!$O$4=1,ROUNDUP(($J499+$L499)*$U$4*$S$3,-1),ROUNDUP($J499*$U$4*$S$3,-1)))</f>
        <v>1171650</v>
      </c>
      <c r="T499" s="186">
        <f>IF($J499="","",IF('5.手当・賞与配分の設計'!$O$4=1,ROUNDUP(($J499+$L499)*$U$4*$T$3,-1),ROUNDUP($J499*$U$4*$T$3,-1)))</f>
        <v>1074020</v>
      </c>
      <c r="U499" s="186">
        <f>IF($J499="","",IF('5.手当・賞与配分の設計'!$O$4=1,ROUNDUP(($J499+$L499)*$U$4*$U$3,-1),ROUNDUP($J499*$U$4*$U$3,-1)))</f>
        <v>976380</v>
      </c>
      <c r="V499" s="186">
        <f>IF($J499="","",IF('5.手当・賞与配分の設計'!$O$4=1,ROUNDUP(($J499+$L499)*$U$4*$V$3,-1),ROUNDUP($J499*$U$4*$V$3,-1)))</f>
        <v>878740</v>
      </c>
      <c r="W499" s="203">
        <f>IF($J499="","",IF('5.手当・賞与配分の設計'!$O$4=1,ROUNDUP(($J499+$L499)*$U$4*$W$3,-1),ROUNDUP($J499*$U$4*$W$3,-1)))</f>
        <v>781100</v>
      </c>
      <c r="X499" s="128">
        <f t="shared" si="173"/>
        <v>7556030</v>
      </c>
      <c r="Y499" s="88">
        <f t="shared" si="174"/>
        <v>7458400</v>
      </c>
      <c r="Z499" s="88">
        <f t="shared" si="165"/>
        <v>7360760</v>
      </c>
      <c r="AA499" s="88">
        <f t="shared" si="166"/>
        <v>7263120</v>
      </c>
      <c r="AB499" s="201">
        <f t="shared" si="167"/>
        <v>7165480</v>
      </c>
    </row>
    <row r="500" spans="5:28" ht="18" customHeight="1">
      <c r="E500" s="193" t="str">
        <f t="shared" si="168"/>
        <v>L-3</v>
      </c>
      <c r="F500" s="204">
        <f t="shared" si="159"/>
        <v>25</v>
      </c>
      <c r="G500" s="124">
        <f t="shared" si="160"/>
        <v>25</v>
      </c>
      <c r="H500" s="124" t="str">
        <f t="shared" si="161"/>
        <v>L-3-25</v>
      </c>
      <c r="I500" s="179">
        <v>52</v>
      </c>
      <c r="J500" s="150">
        <f>IF($E500="","",INDEX('3.サラリースケール'!$R$5:$BH$38,MATCH('7.グレード別年俸表の作成'!$E500,'3.サラリースケール'!$R$5:$R$38,0),MATCH('7.グレード別年俸表の作成'!$I500,'3.サラリースケール'!$R$5:$BH$5,0)))</f>
        <v>384200</v>
      </c>
      <c r="K500" s="194">
        <f t="shared" si="162"/>
        <v>2250</v>
      </c>
      <c r="L500" s="195">
        <f>IF($J500="","",VLOOKUP($E500,'6.モデル年俸表の作成'!$C$6:$F$48,4,0))</f>
        <v>8600</v>
      </c>
      <c r="M500" s="196">
        <f t="shared" si="169"/>
        <v>0.2</v>
      </c>
      <c r="N500" s="197">
        <f t="shared" si="170"/>
        <v>76840</v>
      </c>
      <c r="O500" s="219">
        <f t="shared" si="163"/>
        <v>27</v>
      </c>
      <c r="P500" s="198">
        <f t="shared" si="171"/>
        <v>469640</v>
      </c>
      <c r="Q500" s="195">
        <f t="shared" si="172"/>
        <v>5635680</v>
      </c>
      <c r="R500" s="187">
        <f>IF($J500="","",IF('5.手当・賞与配分の設計'!$O$4=1,ROUNDUP((J500+$L500)*$R$5,-1),ROUNDUP(J500*$R$5,-1)))</f>
        <v>785600</v>
      </c>
      <c r="S500" s="202">
        <f>IF($J500="","",IF('5.手当・賞与配分の設計'!$O$4=1,ROUNDUP(($J500+$L500)*$U$4*$S$3,-1),ROUNDUP($J500*$U$4*$S$3,-1)))</f>
        <v>1178400</v>
      </c>
      <c r="T500" s="186">
        <f>IF($J500="","",IF('5.手当・賞与配分の設計'!$O$4=1,ROUNDUP(($J500+$L500)*$U$4*$T$3,-1),ROUNDUP($J500*$U$4*$T$3,-1)))</f>
        <v>1080200</v>
      </c>
      <c r="U500" s="186">
        <f>IF($J500="","",IF('5.手当・賞与配分の設計'!$O$4=1,ROUNDUP(($J500+$L500)*$U$4*$U$3,-1),ROUNDUP($J500*$U$4*$U$3,-1)))</f>
        <v>982000</v>
      </c>
      <c r="V500" s="186">
        <f>IF($J500="","",IF('5.手当・賞与配分の設計'!$O$4=1,ROUNDUP(($J500+$L500)*$U$4*$V$3,-1),ROUNDUP($J500*$U$4*$V$3,-1)))</f>
        <v>883800</v>
      </c>
      <c r="W500" s="203">
        <f>IF($J500="","",IF('5.手当・賞与配分の設計'!$O$4=1,ROUNDUP(($J500+$L500)*$U$4*$W$3,-1),ROUNDUP($J500*$U$4*$W$3,-1)))</f>
        <v>785600</v>
      </c>
      <c r="X500" s="128">
        <f t="shared" si="173"/>
        <v>7599680</v>
      </c>
      <c r="Y500" s="88">
        <f t="shared" si="174"/>
        <v>7501480</v>
      </c>
      <c r="Z500" s="88">
        <f t="shared" si="165"/>
        <v>7403280</v>
      </c>
      <c r="AA500" s="88">
        <f t="shared" si="166"/>
        <v>7305080</v>
      </c>
      <c r="AB500" s="201">
        <f t="shared" si="167"/>
        <v>7206880</v>
      </c>
    </row>
    <row r="501" spans="5:28" ht="18" customHeight="1">
      <c r="E501" s="193" t="str">
        <f t="shared" si="168"/>
        <v>L-3</v>
      </c>
      <c r="F501" s="204">
        <f t="shared" si="159"/>
        <v>26</v>
      </c>
      <c r="G501" s="124">
        <f t="shared" si="160"/>
        <v>26</v>
      </c>
      <c r="H501" s="124" t="str">
        <f t="shared" si="161"/>
        <v>L-3-26</v>
      </c>
      <c r="I501" s="179">
        <v>53</v>
      </c>
      <c r="J501" s="150">
        <f>IF($E501="","",INDEX('3.サラリースケール'!$R$5:$BH$38,MATCH('7.グレード別年俸表の作成'!$E501,'3.サラリースケール'!$R$5:$R$38,0),MATCH('7.グレード別年俸表の作成'!$I501,'3.サラリースケール'!$R$5:$BH$5,0)))</f>
        <v>386450</v>
      </c>
      <c r="K501" s="194">
        <f t="shared" si="162"/>
        <v>2250</v>
      </c>
      <c r="L501" s="195">
        <f>IF($J501="","",VLOOKUP($E501,'6.モデル年俸表の作成'!$C$6:$F$48,4,0))</f>
        <v>8600</v>
      </c>
      <c r="M501" s="196">
        <f t="shared" si="169"/>
        <v>0.2</v>
      </c>
      <c r="N501" s="197">
        <f t="shared" si="170"/>
        <v>77290</v>
      </c>
      <c r="O501" s="219">
        <f t="shared" si="163"/>
        <v>27</v>
      </c>
      <c r="P501" s="198">
        <f t="shared" si="171"/>
        <v>472340</v>
      </c>
      <c r="Q501" s="195">
        <f t="shared" si="172"/>
        <v>5668080</v>
      </c>
      <c r="R501" s="187">
        <f>IF($J501="","",IF('5.手当・賞与配分の設計'!$O$4=1,ROUNDUP((J501+$L501)*$R$5,-1),ROUNDUP(J501*$R$5,-1)))</f>
        <v>790100</v>
      </c>
      <c r="S501" s="202">
        <f>IF($J501="","",IF('5.手当・賞与配分の設計'!$O$4=1,ROUNDUP(($J501+$L501)*$U$4*$S$3,-1),ROUNDUP($J501*$U$4*$S$3,-1)))</f>
        <v>1185150</v>
      </c>
      <c r="T501" s="186">
        <f>IF($J501="","",IF('5.手当・賞与配分の設計'!$O$4=1,ROUNDUP(($J501+$L501)*$U$4*$T$3,-1),ROUNDUP($J501*$U$4*$T$3,-1)))</f>
        <v>1086390</v>
      </c>
      <c r="U501" s="186">
        <f>IF($J501="","",IF('5.手当・賞与配分の設計'!$O$4=1,ROUNDUP(($J501+$L501)*$U$4*$U$3,-1),ROUNDUP($J501*$U$4*$U$3,-1)))</f>
        <v>987630</v>
      </c>
      <c r="V501" s="186">
        <f>IF($J501="","",IF('5.手当・賞与配分の設計'!$O$4=1,ROUNDUP(($J501+$L501)*$U$4*$V$3,-1),ROUNDUP($J501*$U$4*$V$3,-1)))</f>
        <v>888870</v>
      </c>
      <c r="W501" s="203">
        <f>IF($J501="","",IF('5.手当・賞与配分の設計'!$O$4=1,ROUNDUP(($J501+$L501)*$U$4*$W$3,-1),ROUNDUP($J501*$U$4*$W$3,-1)))</f>
        <v>790100</v>
      </c>
      <c r="X501" s="128">
        <f t="shared" si="173"/>
        <v>7643330</v>
      </c>
      <c r="Y501" s="88">
        <f t="shared" si="174"/>
        <v>7544570</v>
      </c>
      <c r="Z501" s="88">
        <f t="shared" si="165"/>
        <v>7445810</v>
      </c>
      <c r="AA501" s="88">
        <f t="shared" si="166"/>
        <v>7347050</v>
      </c>
      <c r="AB501" s="201">
        <f t="shared" si="167"/>
        <v>7248280</v>
      </c>
    </row>
    <row r="502" spans="5:28" ht="18" customHeight="1">
      <c r="E502" s="193" t="str">
        <f t="shared" si="168"/>
        <v>L-3</v>
      </c>
      <c r="F502" s="204">
        <f t="shared" si="159"/>
        <v>27</v>
      </c>
      <c r="G502" s="124">
        <f t="shared" si="160"/>
        <v>27</v>
      </c>
      <c r="H502" s="124" t="str">
        <f t="shared" si="161"/>
        <v>L-3-27</v>
      </c>
      <c r="I502" s="179">
        <v>54</v>
      </c>
      <c r="J502" s="150">
        <f>IF($E502="","",INDEX('3.サラリースケール'!$R$5:$BH$38,MATCH('7.グレード別年俸表の作成'!$E502,'3.サラリースケール'!$R$5:$R$38,0),MATCH('7.グレード別年俸表の作成'!$I502,'3.サラリースケール'!$R$5:$BH$5,0)))</f>
        <v>388700</v>
      </c>
      <c r="K502" s="194">
        <f t="shared" si="162"/>
        <v>2250</v>
      </c>
      <c r="L502" s="195">
        <f>IF($J502="","",VLOOKUP($E502,'6.モデル年俸表の作成'!$C$6:$F$48,4,0))</f>
        <v>8600</v>
      </c>
      <c r="M502" s="196">
        <f t="shared" si="169"/>
        <v>0.2</v>
      </c>
      <c r="N502" s="197">
        <f t="shared" si="170"/>
        <v>77740</v>
      </c>
      <c r="O502" s="219">
        <f t="shared" si="163"/>
        <v>27</v>
      </c>
      <c r="P502" s="198">
        <f t="shared" si="171"/>
        <v>475040</v>
      </c>
      <c r="Q502" s="195">
        <f t="shared" si="172"/>
        <v>5700480</v>
      </c>
      <c r="R502" s="187">
        <f>IF($J502="","",IF('5.手当・賞与配分の設計'!$O$4=1,ROUNDUP((J502+$L502)*$R$5,-1),ROUNDUP(J502*$R$5,-1)))</f>
        <v>794600</v>
      </c>
      <c r="S502" s="202">
        <f>IF($J502="","",IF('5.手当・賞与配分の設計'!$O$4=1,ROUNDUP(($J502+$L502)*$U$4*$S$3,-1),ROUNDUP($J502*$U$4*$S$3,-1)))</f>
        <v>1191900</v>
      </c>
      <c r="T502" s="186">
        <f>IF($J502="","",IF('5.手当・賞与配分の設計'!$O$4=1,ROUNDUP(($J502+$L502)*$U$4*$T$3,-1),ROUNDUP($J502*$U$4*$T$3,-1)))</f>
        <v>1092580</v>
      </c>
      <c r="U502" s="186">
        <f>IF($J502="","",IF('5.手当・賞与配分の設計'!$O$4=1,ROUNDUP(($J502+$L502)*$U$4*$U$3,-1),ROUNDUP($J502*$U$4*$U$3,-1)))</f>
        <v>993250</v>
      </c>
      <c r="V502" s="186">
        <f>IF($J502="","",IF('5.手当・賞与配分の設計'!$O$4=1,ROUNDUP(($J502+$L502)*$U$4*$V$3,-1),ROUNDUP($J502*$U$4*$V$3,-1)))</f>
        <v>893930</v>
      </c>
      <c r="W502" s="203">
        <f>IF($J502="","",IF('5.手当・賞与配分の設計'!$O$4=1,ROUNDUP(($J502+$L502)*$U$4*$W$3,-1),ROUNDUP($J502*$U$4*$W$3,-1)))</f>
        <v>794600</v>
      </c>
      <c r="X502" s="128">
        <f t="shared" si="173"/>
        <v>7686980</v>
      </c>
      <c r="Y502" s="88">
        <f t="shared" si="174"/>
        <v>7587660</v>
      </c>
      <c r="Z502" s="88">
        <f t="shared" si="165"/>
        <v>7488330</v>
      </c>
      <c r="AA502" s="88">
        <f t="shared" si="166"/>
        <v>7389010</v>
      </c>
      <c r="AB502" s="201">
        <f t="shared" si="167"/>
        <v>7289680</v>
      </c>
    </row>
    <row r="503" spans="5:28" ht="18" customHeight="1">
      <c r="E503" s="193" t="str">
        <f t="shared" si="168"/>
        <v>L-3</v>
      </c>
      <c r="F503" s="204">
        <f t="shared" si="159"/>
        <v>28</v>
      </c>
      <c r="G503" s="124">
        <f t="shared" si="160"/>
        <v>28</v>
      </c>
      <c r="H503" s="124" t="str">
        <f t="shared" si="161"/>
        <v>L-3-28</v>
      </c>
      <c r="I503" s="179">
        <v>55</v>
      </c>
      <c r="J503" s="150">
        <f>IF($E503="","",INDEX('3.サラリースケール'!$R$5:$BH$38,MATCH('7.グレード別年俸表の作成'!$E503,'3.サラリースケール'!$R$5:$R$38,0),MATCH('7.グレード別年俸表の作成'!$I503,'3.サラリースケール'!$R$5:$BH$5,0)))</f>
        <v>390950</v>
      </c>
      <c r="K503" s="194">
        <f t="shared" si="162"/>
        <v>2250</v>
      </c>
      <c r="L503" s="195">
        <f>IF($J503="","",VLOOKUP($E503,'6.モデル年俸表の作成'!$C$6:$F$48,4,0))</f>
        <v>8600</v>
      </c>
      <c r="M503" s="196">
        <f t="shared" si="169"/>
        <v>0.2</v>
      </c>
      <c r="N503" s="197">
        <f t="shared" si="170"/>
        <v>78190</v>
      </c>
      <c r="O503" s="219">
        <f t="shared" si="163"/>
        <v>27</v>
      </c>
      <c r="P503" s="198">
        <f t="shared" si="171"/>
        <v>477740</v>
      </c>
      <c r="Q503" s="195">
        <f t="shared" si="172"/>
        <v>5732880</v>
      </c>
      <c r="R503" s="187">
        <f>IF($J503="","",IF('5.手当・賞与配分の設計'!$O$4=1,ROUNDUP((J503+$L503)*$R$5,-1),ROUNDUP(J503*$R$5,-1)))</f>
        <v>799100</v>
      </c>
      <c r="S503" s="202">
        <f>IF($J503="","",IF('5.手当・賞与配分の設計'!$O$4=1,ROUNDUP(($J503+$L503)*$U$4*$S$3,-1),ROUNDUP($J503*$U$4*$S$3,-1)))</f>
        <v>1198650</v>
      </c>
      <c r="T503" s="186">
        <f>IF($J503="","",IF('5.手当・賞与配分の設計'!$O$4=1,ROUNDUP(($J503+$L503)*$U$4*$T$3,-1),ROUNDUP($J503*$U$4*$T$3,-1)))</f>
        <v>1098770</v>
      </c>
      <c r="U503" s="186">
        <f>IF($J503="","",IF('5.手当・賞与配分の設計'!$O$4=1,ROUNDUP(($J503+$L503)*$U$4*$U$3,-1),ROUNDUP($J503*$U$4*$U$3,-1)))</f>
        <v>998880</v>
      </c>
      <c r="V503" s="186">
        <f>IF($J503="","",IF('5.手当・賞与配分の設計'!$O$4=1,ROUNDUP(($J503+$L503)*$U$4*$V$3,-1),ROUNDUP($J503*$U$4*$V$3,-1)))</f>
        <v>898990</v>
      </c>
      <c r="W503" s="203">
        <f>IF($J503="","",IF('5.手当・賞与配分の設計'!$O$4=1,ROUNDUP(($J503+$L503)*$U$4*$W$3,-1),ROUNDUP($J503*$U$4*$W$3,-1)))</f>
        <v>799100</v>
      </c>
      <c r="X503" s="128">
        <f t="shared" si="173"/>
        <v>7730630</v>
      </c>
      <c r="Y503" s="88">
        <f t="shared" si="174"/>
        <v>7630750</v>
      </c>
      <c r="Z503" s="88">
        <f t="shared" si="165"/>
        <v>7530860</v>
      </c>
      <c r="AA503" s="88">
        <f t="shared" si="166"/>
        <v>7430970</v>
      </c>
      <c r="AB503" s="201">
        <f t="shared" si="167"/>
        <v>7331080</v>
      </c>
    </row>
    <row r="504" spans="5:28" ht="18" customHeight="1">
      <c r="E504" s="193" t="str">
        <f t="shared" si="168"/>
        <v>L-3</v>
      </c>
      <c r="F504" s="204">
        <f t="shared" si="159"/>
        <v>28</v>
      </c>
      <c r="G504" s="124">
        <f t="shared" si="160"/>
        <v>28</v>
      </c>
      <c r="H504" s="124" t="str">
        <f t="shared" si="161"/>
        <v/>
      </c>
      <c r="I504" s="179">
        <v>56</v>
      </c>
      <c r="J504" s="150">
        <f>IF($E504="","",INDEX('3.サラリースケール'!$R$5:$BH$38,MATCH('7.グレード別年俸表の作成'!$E504,'3.サラリースケール'!$R$5:$R$38,0),MATCH('7.グレード別年俸表の作成'!$I504,'3.サラリースケール'!$R$5:$BH$5,0)))</f>
        <v>390950</v>
      </c>
      <c r="K504" s="194">
        <f t="shared" si="162"/>
        <v>0</v>
      </c>
      <c r="L504" s="195">
        <f>IF($J504="","",VLOOKUP($E504,'6.モデル年俸表の作成'!$C$6:$F$48,4,0))</f>
        <v>8600</v>
      </c>
      <c r="M504" s="196">
        <f t="shared" si="169"/>
        <v>0.2</v>
      </c>
      <c r="N504" s="197">
        <f t="shared" si="170"/>
        <v>78190</v>
      </c>
      <c r="O504" s="219">
        <f t="shared" si="163"/>
        <v>27</v>
      </c>
      <c r="P504" s="198">
        <f t="shared" si="171"/>
        <v>477740</v>
      </c>
      <c r="Q504" s="195">
        <f t="shared" si="172"/>
        <v>5732880</v>
      </c>
      <c r="R504" s="187">
        <f>IF($J504="","",IF('5.手当・賞与配分の設計'!$O$4=1,ROUNDUP((J504+$L504)*$R$5,-1),ROUNDUP(J504*$R$5,-1)))</f>
        <v>799100</v>
      </c>
      <c r="S504" s="202">
        <f>IF($J504="","",IF('5.手当・賞与配分の設計'!$O$4=1,ROUNDUP(($J504+$L504)*$U$4*$S$3,-1),ROUNDUP($J504*$U$4*$S$3,-1)))</f>
        <v>1198650</v>
      </c>
      <c r="T504" s="186">
        <f>IF($J504="","",IF('5.手当・賞与配分の設計'!$O$4=1,ROUNDUP(($J504+$L504)*$U$4*$T$3,-1),ROUNDUP($J504*$U$4*$T$3,-1)))</f>
        <v>1098770</v>
      </c>
      <c r="U504" s="186">
        <f>IF($J504="","",IF('5.手当・賞与配分の設計'!$O$4=1,ROUNDUP(($J504+$L504)*$U$4*$U$3,-1),ROUNDUP($J504*$U$4*$U$3,-1)))</f>
        <v>998880</v>
      </c>
      <c r="V504" s="186">
        <f>IF($J504="","",IF('5.手当・賞与配分の設計'!$O$4=1,ROUNDUP(($J504+$L504)*$U$4*$V$3,-1),ROUNDUP($J504*$U$4*$V$3,-1)))</f>
        <v>898990</v>
      </c>
      <c r="W504" s="203">
        <f>IF($J504="","",IF('5.手当・賞与配分の設計'!$O$4=1,ROUNDUP(($J504+$L504)*$U$4*$W$3,-1),ROUNDUP($J504*$U$4*$W$3,-1)))</f>
        <v>799100</v>
      </c>
      <c r="X504" s="128">
        <f t="shared" si="173"/>
        <v>7730630</v>
      </c>
      <c r="Y504" s="88">
        <f t="shared" si="174"/>
        <v>7630750</v>
      </c>
      <c r="Z504" s="88">
        <f t="shared" si="165"/>
        <v>7530860</v>
      </c>
      <c r="AA504" s="88">
        <f t="shared" si="166"/>
        <v>7430970</v>
      </c>
      <c r="AB504" s="201">
        <f t="shared" si="167"/>
        <v>7331080</v>
      </c>
    </row>
    <row r="505" spans="5:28" ht="18" customHeight="1">
      <c r="E505" s="193" t="str">
        <f t="shared" si="168"/>
        <v>L-3</v>
      </c>
      <c r="F505" s="204">
        <f t="shared" si="159"/>
        <v>28</v>
      </c>
      <c r="G505" s="124">
        <f t="shared" si="160"/>
        <v>28</v>
      </c>
      <c r="H505" s="124" t="str">
        <f t="shared" si="161"/>
        <v/>
      </c>
      <c r="I505" s="179">
        <v>57</v>
      </c>
      <c r="J505" s="150">
        <f>IF($E505="","",INDEX('3.サラリースケール'!$R$5:$BH$38,MATCH('7.グレード別年俸表の作成'!$E505,'3.サラリースケール'!$R$5:$R$38,0),MATCH('7.グレード別年俸表の作成'!$I505,'3.サラリースケール'!$R$5:$BH$5,0)))</f>
        <v>390950</v>
      </c>
      <c r="K505" s="194">
        <f t="shared" si="162"/>
        <v>0</v>
      </c>
      <c r="L505" s="195">
        <f>IF($J505="","",VLOOKUP($E505,'6.モデル年俸表の作成'!$C$6:$F$48,4,0))</f>
        <v>8600</v>
      </c>
      <c r="M505" s="196">
        <f t="shared" si="169"/>
        <v>0.2</v>
      </c>
      <c r="N505" s="197">
        <f t="shared" si="170"/>
        <v>78190</v>
      </c>
      <c r="O505" s="219">
        <f t="shared" si="163"/>
        <v>27</v>
      </c>
      <c r="P505" s="198">
        <f t="shared" si="171"/>
        <v>477740</v>
      </c>
      <c r="Q505" s="195">
        <f t="shared" si="172"/>
        <v>5732880</v>
      </c>
      <c r="R505" s="187">
        <f>IF($J505="","",IF('5.手当・賞与配分の設計'!$O$4=1,ROUNDUP((J505+$L505)*$R$5,-1),ROUNDUP(J505*$R$5,-1)))</f>
        <v>799100</v>
      </c>
      <c r="S505" s="202">
        <f>IF($J505="","",IF('5.手当・賞与配分の設計'!$O$4=1,ROUNDUP(($J505+$L505)*$U$4*$S$3,-1),ROUNDUP($J505*$U$4*$S$3,-1)))</f>
        <v>1198650</v>
      </c>
      <c r="T505" s="186">
        <f>IF($J505="","",IF('5.手当・賞与配分の設計'!$O$4=1,ROUNDUP(($J505+$L505)*$U$4*$T$3,-1),ROUNDUP($J505*$U$4*$T$3,-1)))</f>
        <v>1098770</v>
      </c>
      <c r="U505" s="186">
        <f>IF($J505="","",IF('5.手当・賞与配分の設計'!$O$4=1,ROUNDUP(($J505+$L505)*$U$4*$U$3,-1),ROUNDUP($J505*$U$4*$U$3,-1)))</f>
        <v>998880</v>
      </c>
      <c r="V505" s="186">
        <f>IF($J505="","",IF('5.手当・賞与配分の設計'!$O$4=1,ROUNDUP(($J505+$L505)*$U$4*$V$3,-1),ROUNDUP($J505*$U$4*$V$3,-1)))</f>
        <v>898990</v>
      </c>
      <c r="W505" s="203">
        <f>IF($J505="","",IF('5.手当・賞与配分の設計'!$O$4=1,ROUNDUP(($J505+$L505)*$U$4*$W$3,-1),ROUNDUP($J505*$U$4*$W$3,-1)))</f>
        <v>799100</v>
      </c>
      <c r="X505" s="128">
        <f t="shared" si="173"/>
        <v>7730630</v>
      </c>
      <c r="Y505" s="88">
        <f t="shared" si="174"/>
        <v>7630750</v>
      </c>
      <c r="Z505" s="88">
        <f t="shared" si="165"/>
        <v>7530860</v>
      </c>
      <c r="AA505" s="88">
        <f t="shared" si="166"/>
        <v>7430970</v>
      </c>
      <c r="AB505" s="201">
        <f t="shared" si="167"/>
        <v>7331080</v>
      </c>
    </row>
    <row r="506" spans="5:28" ht="18" customHeight="1">
      <c r="E506" s="193" t="str">
        <f t="shared" si="168"/>
        <v>L-3</v>
      </c>
      <c r="F506" s="204">
        <f t="shared" si="159"/>
        <v>28</v>
      </c>
      <c r="G506" s="124">
        <f t="shared" si="160"/>
        <v>28</v>
      </c>
      <c r="H506" s="124" t="str">
        <f t="shared" si="161"/>
        <v/>
      </c>
      <c r="I506" s="179">
        <v>58</v>
      </c>
      <c r="J506" s="150">
        <f>IF($E506="","",INDEX('3.サラリースケール'!$R$5:$BH$38,MATCH('7.グレード別年俸表の作成'!$E506,'3.サラリースケール'!$R$5:$R$38,0),MATCH('7.グレード別年俸表の作成'!$I506,'3.サラリースケール'!$R$5:$BH$5,0)))</f>
        <v>390950</v>
      </c>
      <c r="K506" s="194">
        <f t="shared" si="162"/>
        <v>0</v>
      </c>
      <c r="L506" s="195">
        <f>IF($J506="","",VLOOKUP($E506,'6.モデル年俸表の作成'!$C$6:$F$48,4,0))</f>
        <v>8600</v>
      </c>
      <c r="M506" s="196">
        <f t="shared" si="169"/>
        <v>0.2</v>
      </c>
      <c r="N506" s="197">
        <f t="shared" si="170"/>
        <v>78190</v>
      </c>
      <c r="O506" s="219">
        <f t="shared" si="163"/>
        <v>27</v>
      </c>
      <c r="P506" s="198">
        <f t="shared" si="171"/>
        <v>477740</v>
      </c>
      <c r="Q506" s="195">
        <f t="shared" si="172"/>
        <v>5732880</v>
      </c>
      <c r="R506" s="187">
        <f>IF($J506="","",IF('5.手当・賞与配分の設計'!$O$4=1,ROUNDUP((J506+$L506)*$R$5,-1),ROUNDUP(J506*$R$5,-1)))</f>
        <v>799100</v>
      </c>
      <c r="S506" s="202">
        <f>IF($J506="","",IF('5.手当・賞与配分の設計'!$O$4=1,ROUNDUP(($J506+$L506)*$U$4*$S$3,-1),ROUNDUP($J506*$U$4*$S$3,-1)))</f>
        <v>1198650</v>
      </c>
      <c r="T506" s="186">
        <f>IF($J506="","",IF('5.手当・賞与配分の設計'!$O$4=1,ROUNDUP(($J506+$L506)*$U$4*$T$3,-1),ROUNDUP($J506*$U$4*$T$3,-1)))</f>
        <v>1098770</v>
      </c>
      <c r="U506" s="186">
        <f>IF($J506="","",IF('5.手当・賞与配分の設計'!$O$4=1,ROUNDUP(($J506+$L506)*$U$4*$U$3,-1),ROUNDUP($J506*$U$4*$U$3,-1)))</f>
        <v>998880</v>
      </c>
      <c r="V506" s="186">
        <f>IF($J506="","",IF('5.手当・賞与配分の設計'!$O$4=1,ROUNDUP(($J506+$L506)*$U$4*$V$3,-1),ROUNDUP($J506*$U$4*$V$3,-1)))</f>
        <v>898990</v>
      </c>
      <c r="W506" s="203">
        <f>IF($J506="","",IF('5.手当・賞与配分の設計'!$O$4=1,ROUNDUP(($J506+$L506)*$U$4*$W$3,-1),ROUNDUP($J506*$U$4*$W$3,-1)))</f>
        <v>799100</v>
      </c>
      <c r="X506" s="128">
        <f t="shared" si="173"/>
        <v>7730630</v>
      </c>
      <c r="Y506" s="88">
        <f t="shared" si="174"/>
        <v>7630750</v>
      </c>
      <c r="Z506" s="88">
        <f t="shared" si="165"/>
        <v>7530860</v>
      </c>
      <c r="AA506" s="88">
        <f t="shared" si="166"/>
        <v>7430970</v>
      </c>
      <c r="AB506" s="201">
        <f t="shared" si="167"/>
        <v>7331080</v>
      </c>
    </row>
    <row r="507" spans="5:28" ht="18" customHeight="1" thickBot="1">
      <c r="E507" s="193" t="str">
        <f t="shared" si="168"/>
        <v>L-3</v>
      </c>
      <c r="F507" s="204">
        <f t="shared" si="159"/>
        <v>28</v>
      </c>
      <c r="G507" s="124">
        <f t="shared" si="160"/>
        <v>28</v>
      </c>
      <c r="H507" s="124" t="str">
        <f t="shared" si="161"/>
        <v/>
      </c>
      <c r="I507" s="179">
        <v>59</v>
      </c>
      <c r="J507" s="205">
        <f>IF($E507="","",INDEX('3.サラリースケール'!$R$5:$BH$38,MATCH('7.グレード別年俸表の作成'!$E507,'3.サラリースケール'!$R$5:$R$38,0),MATCH('7.グレード別年俸表の作成'!$I507,'3.サラリースケール'!$R$5:$BH$5,0)))</f>
        <v>390950</v>
      </c>
      <c r="K507" s="206">
        <f t="shared" si="162"/>
        <v>0</v>
      </c>
      <c r="L507" s="207">
        <f>IF($J507="","",VLOOKUP($E507,'6.モデル年俸表の作成'!$C$6:$F$48,4,0))</f>
        <v>8600</v>
      </c>
      <c r="M507" s="208">
        <f t="shared" si="169"/>
        <v>0.2</v>
      </c>
      <c r="N507" s="209">
        <f t="shared" si="170"/>
        <v>78190</v>
      </c>
      <c r="O507" s="220">
        <f t="shared" si="163"/>
        <v>27</v>
      </c>
      <c r="P507" s="210">
        <f t="shared" si="171"/>
        <v>477740</v>
      </c>
      <c r="Q507" s="207">
        <f t="shared" si="172"/>
        <v>5732880</v>
      </c>
      <c r="R507" s="211">
        <f>IF($J507="","",IF('5.手当・賞与配分の設計'!$O$4=1,ROUNDUP((J507+$L507)*$R$5,-1),ROUNDUP(J507*$R$5,-1)))</f>
        <v>799100</v>
      </c>
      <c r="S507" s="212">
        <f>IF($J507="","",IF('5.手当・賞与配分の設計'!$O$4=1,ROUNDUP(($J507+$L507)*$U$4*$S$3,-1),ROUNDUP($J507*$U$4*$S$3,-1)))</f>
        <v>1198650</v>
      </c>
      <c r="T507" s="213">
        <f>IF($J507="","",IF('5.手当・賞与配分の設計'!$O$4=1,ROUNDUP(($J507+$L507)*$U$4*$T$3,-1),ROUNDUP($J507*$U$4*$T$3,-1)))</f>
        <v>1098770</v>
      </c>
      <c r="U507" s="213">
        <f>IF($J507="","",IF('5.手当・賞与配分の設計'!$O$4=1,ROUNDUP(($J507+$L507)*$U$4*$U$3,-1),ROUNDUP($J507*$U$4*$U$3,-1)))</f>
        <v>998880</v>
      </c>
      <c r="V507" s="213">
        <f>IF($J507="","",IF('5.手当・賞与配分の設計'!$O$4=1,ROUNDUP(($J507+$L507)*$U$4*$V$3,-1),ROUNDUP($J507*$U$4*$V$3,-1)))</f>
        <v>898990</v>
      </c>
      <c r="W507" s="214">
        <f>IF($J507="","",IF('5.手当・賞与配分の設計'!$O$4=1,ROUNDUP(($J507+$L507)*$U$4*$W$3,-1),ROUNDUP($J507*$U$4*$W$3,-1)))</f>
        <v>799100</v>
      </c>
      <c r="X507" s="215">
        <f t="shared" si="173"/>
        <v>7730630</v>
      </c>
      <c r="Y507" s="216">
        <f t="shared" si="174"/>
        <v>7630750</v>
      </c>
      <c r="Z507" s="216">
        <f t="shared" si="165"/>
        <v>7530860</v>
      </c>
      <c r="AA507" s="216">
        <f t="shared" si="166"/>
        <v>7430970</v>
      </c>
      <c r="AB507" s="217">
        <f t="shared" si="167"/>
        <v>7331080</v>
      </c>
    </row>
    <row r="508" spans="5:28" ht="9" customHeight="1"/>
    <row r="509" spans="5:28" ht="20.100000000000001" customHeight="1" thickBot="1">
      <c r="E509" s="102"/>
      <c r="F509" s="102"/>
      <c r="G509" s="102"/>
      <c r="H509" s="221"/>
      <c r="L509" s="102"/>
      <c r="O509" s="98" t="s">
        <v>95</v>
      </c>
      <c r="S509" s="218"/>
      <c r="T509" s="218"/>
    </row>
    <row r="510" spans="5:28" ht="23.1" customHeight="1" thickBot="1">
      <c r="E510" s="161" t="s">
        <v>84</v>
      </c>
      <c r="F510" s="162" t="s">
        <v>29</v>
      </c>
      <c r="G510" s="537" t="s">
        <v>85</v>
      </c>
      <c r="H510" s="537" t="s">
        <v>29</v>
      </c>
      <c r="I510" s="539" t="s">
        <v>92</v>
      </c>
      <c r="J510" s="543" t="s">
        <v>96</v>
      </c>
      <c r="K510" s="535" t="s">
        <v>98</v>
      </c>
      <c r="L510" s="541" t="s">
        <v>94</v>
      </c>
      <c r="M510" s="531" t="s">
        <v>130</v>
      </c>
      <c r="N510" s="532"/>
      <c r="O510" s="163">
        <f>IF($E511="","",'5.手当・賞与配分の設計'!$L$4)</f>
        <v>173</v>
      </c>
      <c r="P510" s="533" t="s">
        <v>89</v>
      </c>
      <c r="Q510" s="535" t="s">
        <v>90</v>
      </c>
      <c r="R510" s="164" t="s">
        <v>91</v>
      </c>
      <c r="S510" s="524" t="s">
        <v>131</v>
      </c>
      <c r="T510" s="525"/>
      <c r="U510" s="526">
        <f>IF($E511="","",'5.手当・賞与配分の設計'!$O$11)</f>
        <v>2.5</v>
      </c>
      <c r="V510" s="527"/>
      <c r="W510" s="165"/>
      <c r="X510" s="528" t="s">
        <v>132</v>
      </c>
      <c r="Y510" s="529"/>
      <c r="Z510" s="529"/>
      <c r="AA510" s="529"/>
      <c r="AB510" s="530"/>
    </row>
    <row r="511" spans="5:28" ht="27.9" customHeight="1" thickBot="1">
      <c r="E511" s="168" t="str">
        <f>IF(C$16="","",$C$16)</f>
        <v>L-4</v>
      </c>
      <c r="F511" s="162">
        <v>0</v>
      </c>
      <c r="G511" s="538"/>
      <c r="H511" s="538"/>
      <c r="I511" s="540"/>
      <c r="J511" s="544"/>
      <c r="K511" s="536"/>
      <c r="L511" s="542"/>
      <c r="M511" s="169">
        <f>IF($E511="","",VLOOKUP($E511,'5.手当・賞与配分の設計'!$C$7:$L$48,8,0))</f>
        <v>0.2</v>
      </c>
      <c r="N511" s="170" t="s">
        <v>87</v>
      </c>
      <c r="O511" s="171" t="s">
        <v>88</v>
      </c>
      <c r="P511" s="534"/>
      <c r="Q511" s="536"/>
      <c r="R511" s="400">
        <f>IF($E511="","",'5.手当・賞与配分の設計'!$N$11)</f>
        <v>2</v>
      </c>
      <c r="S511" s="172" t="str">
        <f>IF('5.手当・賞与配分の設計'!$N$16="","",'5.手当・賞与配分の設計'!$N$16)</f>
        <v>S</v>
      </c>
      <c r="T511" s="173" t="str">
        <f>IF('5.手当・賞与配分の設計'!$N$17="","",'5.手当・賞与配分の設計'!$N$17)</f>
        <v>A</v>
      </c>
      <c r="U511" s="174" t="str">
        <f>IF('5.手当・賞与配分の設計'!$N$18="","",'5.手当・賞与配分の設計'!$N$18)</f>
        <v>B</v>
      </c>
      <c r="V511" s="174" t="str">
        <f>IF('5.手当・賞与配分の設計'!$N$19="","",'5.手当・賞与配分の設計'!$N$19)</f>
        <v>C</v>
      </c>
      <c r="W511" s="175" t="str">
        <f>IF('5.手当・賞与配分の設計'!$N$20="","",'5.手当・賞与配分の設計'!$N$20)</f>
        <v>D</v>
      </c>
      <c r="X511" s="176" t="str">
        <f>IF($E511="","",$E511&amp;"-"&amp;S511)</f>
        <v>L-4-S</v>
      </c>
      <c r="Y511" s="170" t="str">
        <f>IF($E511="","",$E511&amp;"-"&amp;T511)</f>
        <v>L-4-A</v>
      </c>
      <c r="Z511" s="170" t="str">
        <f>IF($E511="","",$E511&amp;"-"&amp;U511)</f>
        <v>L-4-B</v>
      </c>
      <c r="AA511" s="170" t="str">
        <f>IF($E511="","",$E511&amp;"-"&amp;V511)</f>
        <v>L-4-C</v>
      </c>
      <c r="AB511" s="177" t="str">
        <f>IF($E511="","",$E511&amp;"-"&amp;W511)</f>
        <v>L-4-D</v>
      </c>
    </row>
    <row r="512" spans="5:28" ht="18" customHeight="1">
      <c r="E512" s="178" t="str">
        <f>IF($E$511="","",$E$511)</f>
        <v>L-4</v>
      </c>
      <c r="F512" s="124">
        <f t="shared" ref="F512:F553" si="175">IF(J512="",0,IF(AND(J511&lt;J512,J512=J513),F511+1,IF(J512&lt;J513,F511+1,F511)))</f>
        <v>0</v>
      </c>
      <c r="G512" s="124" t="str">
        <f t="shared" ref="G512:G553" si="176">IF(AND(F512=0,J512=""),"",IF(AND(F512=0,J512&gt;0),1,IF(F512=0,"",F512)))</f>
        <v/>
      </c>
      <c r="H512" s="124" t="str">
        <f t="shared" ref="H512:H553" si="177">IF($G512="","",IF(F511&lt;F512,$E512&amp;"-"&amp;$G512,""))</f>
        <v/>
      </c>
      <c r="I512" s="179">
        <v>18</v>
      </c>
      <c r="J512" s="180" t="str">
        <f>IF($E512="","",INDEX('3.サラリースケール'!$R$5:$BH$38,MATCH('7.グレード別年俸表の作成'!$E512,'3.サラリースケール'!$R$5:$R$38,0),MATCH('7.グレード別年俸表の作成'!$I512,'3.サラリースケール'!$R$5:$BH$5,0)))</f>
        <v/>
      </c>
      <c r="K512" s="181" t="str">
        <f t="shared" ref="K512:K553" si="178">IF($F512&lt;=1,"",IF($J511="",0,$J512-$J511))</f>
        <v/>
      </c>
      <c r="L512" s="182" t="str">
        <f>IF($J512="","",VLOOKUP($E512,'6.モデル年俸表の作成'!$C$6:$F$48,4,0))</f>
        <v/>
      </c>
      <c r="M512" s="183" t="str">
        <f>IF($G512="","",$M$511)</f>
        <v/>
      </c>
      <c r="N512" s="184" t="str">
        <f>IF($J512="","",ROUNDUP((J512*$M512),-1))</f>
        <v/>
      </c>
      <c r="O512" s="185" t="str">
        <f t="shared" ref="O512:O553" si="179">IF($J512="","",ROUNDDOWN($N512/($J512/$O$4*1.25),0))</f>
        <v/>
      </c>
      <c r="P512" s="186" t="str">
        <f>IF($J512="","",$J512+$L512+$N512)</f>
        <v/>
      </c>
      <c r="Q512" s="182" t="str">
        <f>IF($J512="","",$P512*12)</f>
        <v/>
      </c>
      <c r="R512" s="187" t="str">
        <f>IF($J512="","",IF('5.手当・賞与配分の設計'!$O$4=1,ROUNDUP((J512+$L512)*$R$5,-1),ROUNDUP(J512*$R$5,-1)))</f>
        <v/>
      </c>
      <c r="S512" s="188" t="str">
        <f>IF($J512="","",IF('5.手当・賞与配分の設計'!$O$4=1,ROUNDUP(($J512+$L512)*$U$4*$S$3,-1),ROUNDUP($J512*$U$4*$S$3,-1)))</f>
        <v/>
      </c>
      <c r="T512" s="189" t="str">
        <f>IF($J512="","",IF('5.手当・賞与配分の設計'!$O$4=1,ROUNDUP(($J512+$L512)*$U$4*$T$3,-1),ROUNDUP($J512*$U$4*$T$3,-1)))</f>
        <v/>
      </c>
      <c r="U512" s="189" t="str">
        <f>IF($J512="","",IF('5.手当・賞与配分の設計'!$O$4=1,ROUNDUP(($J512+$L512)*$U$4*$U$3,-1),ROUNDUP($J512*$U$4*$U$3,-1)))</f>
        <v/>
      </c>
      <c r="V512" s="189" t="str">
        <f>IF($J512="","",IF('5.手当・賞与配分の設計'!$O$4=1,ROUNDUP(($J512+$L512)*$U$4*$V$3,-1),ROUNDUP($J512*$U$4*$V$3,-1)))</f>
        <v/>
      </c>
      <c r="W512" s="190" t="str">
        <f>IF($J512="","",IF('5.手当・賞与配分の設計'!$O$4=1,ROUNDUP(($J512+$L512)*$U$4*$W$3,-1),ROUNDUP($J512*$U$4*$W$3,-1)))</f>
        <v/>
      </c>
      <c r="X512" s="191" t="str">
        <f>IF($J512="","",$Q512+$R512+S512)</f>
        <v/>
      </c>
      <c r="Y512" s="152" t="str">
        <f t="shared" ref="Y512:Y536" si="180">IF($J512="","",$Q512+$R512+T512)</f>
        <v/>
      </c>
      <c r="Z512" s="152" t="str">
        <f t="shared" ref="Z512:Z553" si="181">IF($J512="","",$Q512+$R512+U512)</f>
        <v/>
      </c>
      <c r="AA512" s="152" t="str">
        <f t="shared" ref="AA512:AA553" si="182">IF($J512="","",$Q512+$R512+V512)</f>
        <v/>
      </c>
      <c r="AB512" s="192" t="str">
        <f t="shared" ref="AB512:AB553" si="183">IF($J512="","",$Q512+$R512+W512)</f>
        <v/>
      </c>
    </row>
    <row r="513" spans="5:28" ht="18" customHeight="1">
      <c r="E513" s="193" t="str">
        <f t="shared" ref="E513:E553" si="184">IF($E$511="","",$E$511)</f>
        <v>L-4</v>
      </c>
      <c r="F513" s="124">
        <f t="shared" si="175"/>
        <v>0</v>
      </c>
      <c r="G513" s="124" t="str">
        <f t="shared" si="176"/>
        <v/>
      </c>
      <c r="H513" s="124" t="str">
        <f t="shared" si="177"/>
        <v/>
      </c>
      <c r="I513" s="179">
        <v>19</v>
      </c>
      <c r="J513" s="180" t="str">
        <f>IF($E513="","",INDEX('3.サラリースケール'!$R$5:$BH$38,MATCH('7.グレード別年俸表の作成'!$E513,'3.サラリースケール'!$R$5:$R$38,0),MATCH('7.グレード別年俸表の作成'!$I513,'3.サラリースケール'!$R$5:$BH$5,0)))</f>
        <v/>
      </c>
      <c r="K513" s="194" t="str">
        <f t="shared" si="178"/>
        <v/>
      </c>
      <c r="L513" s="195" t="str">
        <f>IF($J513="","",VLOOKUP($E513,'6.モデル年俸表の作成'!$C$6:$F$48,4,0))</f>
        <v/>
      </c>
      <c r="M513" s="196" t="str">
        <f t="shared" ref="M513:M553" si="185">IF($G513="","",$M$511)</f>
        <v/>
      </c>
      <c r="N513" s="197" t="str">
        <f t="shared" ref="N513:N553" si="186">IF($J513="","",ROUNDUP((J513*$M513),-1))</f>
        <v/>
      </c>
      <c r="O513" s="219" t="str">
        <f t="shared" si="179"/>
        <v/>
      </c>
      <c r="P513" s="198" t="str">
        <f t="shared" ref="P513:P553" si="187">IF($J513="","",$J513+$L513+$N513)</f>
        <v/>
      </c>
      <c r="Q513" s="195" t="str">
        <f t="shared" ref="Q513:Q553" si="188">IF($J513="","",$P513*12)</f>
        <v/>
      </c>
      <c r="R513" s="187" t="str">
        <f>IF($J513="","",IF('5.手当・賞与配分の設計'!$O$4=1,ROUNDUP((J513+$L513)*$R$5,-1),ROUNDUP(J513*$R$5,-1)))</f>
        <v/>
      </c>
      <c r="S513" s="199" t="str">
        <f>IF($J513="","",IF('5.手当・賞与配分の設計'!$O$4=1,ROUNDUP(($J513+$L513)*$U$4*$S$3,-1),ROUNDUP($J513*$U$4*$S$3,-1)))</f>
        <v/>
      </c>
      <c r="T513" s="198" t="str">
        <f>IF($J513="","",IF('5.手当・賞与配分の設計'!$O$4=1,ROUNDUP(($J513+$L513)*$U$4*$T$3,-1),ROUNDUP($J513*$U$4*$T$3,-1)))</f>
        <v/>
      </c>
      <c r="U513" s="198" t="str">
        <f>IF($J513="","",IF('5.手当・賞与配分の設計'!$O$4=1,ROUNDUP(($J513+$L513)*$U$4*$U$3,-1),ROUNDUP($J513*$U$4*$U$3,-1)))</f>
        <v/>
      </c>
      <c r="V513" s="198" t="str">
        <f>IF($J513="","",IF('5.手当・賞与配分の設計'!$O$4=1,ROUNDUP(($J513+$L513)*$U$4*$V$3,-1),ROUNDUP($J513*$U$4*$V$3,-1)))</f>
        <v/>
      </c>
      <c r="W513" s="200" t="str">
        <f>IF($J513="","",IF('5.手当・賞与配分の設計'!$O$4=1,ROUNDUP(($J513+$L513)*$U$4*$W$3,-1),ROUNDUP($J513*$U$4*$W$3,-1)))</f>
        <v/>
      </c>
      <c r="X513" s="128" t="str">
        <f>IF($J513="","",$Q513+$R513+S513)</f>
        <v/>
      </c>
      <c r="Y513" s="88" t="str">
        <f t="shared" si="180"/>
        <v/>
      </c>
      <c r="Z513" s="88" t="str">
        <f t="shared" si="181"/>
        <v/>
      </c>
      <c r="AA513" s="88" t="str">
        <f t="shared" si="182"/>
        <v/>
      </c>
      <c r="AB513" s="201" t="str">
        <f t="shared" si="183"/>
        <v/>
      </c>
    </row>
    <row r="514" spans="5:28" ht="18" customHeight="1">
      <c r="E514" s="193" t="str">
        <f t="shared" si="184"/>
        <v>L-4</v>
      </c>
      <c r="F514" s="124">
        <f t="shared" si="175"/>
        <v>0</v>
      </c>
      <c r="G514" s="124" t="str">
        <f t="shared" si="176"/>
        <v/>
      </c>
      <c r="H514" s="124" t="str">
        <f t="shared" si="177"/>
        <v/>
      </c>
      <c r="I514" s="179">
        <v>20</v>
      </c>
      <c r="J514" s="150" t="str">
        <f>IF($E514="","",INDEX('3.サラリースケール'!$R$5:$BH$38,MATCH('7.グレード別年俸表の作成'!$E514,'3.サラリースケール'!$R$5:$R$38,0),MATCH('7.グレード別年俸表の作成'!$I514,'3.サラリースケール'!$R$5:$BH$5,0)))</f>
        <v/>
      </c>
      <c r="K514" s="194" t="str">
        <f t="shared" si="178"/>
        <v/>
      </c>
      <c r="L514" s="195" t="str">
        <f>IF($J514="","",VLOOKUP($E514,'6.モデル年俸表の作成'!$C$6:$F$48,4,0))</f>
        <v/>
      </c>
      <c r="M514" s="196" t="str">
        <f t="shared" si="185"/>
        <v/>
      </c>
      <c r="N514" s="197" t="str">
        <f t="shared" si="186"/>
        <v/>
      </c>
      <c r="O514" s="219" t="str">
        <f t="shared" si="179"/>
        <v/>
      </c>
      <c r="P514" s="198" t="str">
        <f t="shared" si="187"/>
        <v/>
      </c>
      <c r="Q514" s="195" t="str">
        <f t="shared" si="188"/>
        <v/>
      </c>
      <c r="R514" s="187" t="str">
        <f>IF($J514="","",IF('5.手当・賞与配分の設計'!$O$4=1,ROUNDUP((J514+$L514)*$R$5,-1),ROUNDUP(J514*$R$5,-1)))</f>
        <v/>
      </c>
      <c r="S514" s="199" t="str">
        <f>IF($J514="","",IF('5.手当・賞与配分の設計'!$O$4=1,ROUNDUP(($J514+$L514)*$U$4*$S$3,-1),ROUNDUP($J514*$U$4*$S$3,-1)))</f>
        <v/>
      </c>
      <c r="T514" s="198" t="str">
        <f>IF($J514="","",IF('5.手当・賞与配分の設計'!$O$4=1,ROUNDUP(($J514+$L514)*$U$4*$T$3,-1),ROUNDUP($J514*$U$4*$T$3,-1)))</f>
        <v/>
      </c>
      <c r="U514" s="198" t="str">
        <f>IF($J514="","",IF('5.手当・賞与配分の設計'!$O$4=1,ROUNDUP(($J514+$L514)*$U$4*$U$3,-1),ROUNDUP($J514*$U$4*$U$3,-1)))</f>
        <v/>
      </c>
      <c r="V514" s="198" t="str">
        <f>IF($J514="","",IF('5.手当・賞与配分の設計'!$O$4=1,ROUNDUP(($J514+$L514)*$U$4*$V$3,-1),ROUNDUP($J514*$U$4*$V$3,-1)))</f>
        <v/>
      </c>
      <c r="W514" s="200" t="str">
        <f>IF($J514="","",IF('5.手当・賞与配分の設計'!$O$4=1,ROUNDUP(($J514+$L514)*$U$4*$W$3,-1),ROUNDUP($J514*$U$4*$W$3,-1)))</f>
        <v/>
      </c>
      <c r="X514" s="128" t="str">
        <f>IF($J514="","",$Q514+$R514+S514)</f>
        <v/>
      </c>
      <c r="Y514" s="88" t="str">
        <f t="shared" si="180"/>
        <v/>
      </c>
      <c r="Z514" s="88" t="str">
        <f t="shared" si="181"/>
        <v/>
      </c>
      <c r="AA514" s="88" t="str">
        <f t="shared" si="182"/>
        <v/>
      </c>
      <c r="AB514" s="201" t="str">
        <f t="shared" si="183"/>
        <v/>
      </c>
    </row>
    <row r="515" spans="5:28" ht="18" customHeight="1">
      <c r="E515" s="193" t="str">
        <f t="shared" si="184"/>
        <v>L-4</v>
      </c>
      <c r="F515" s="124">
        <f t="shared" si="175"/>
        <v>0</v>
      </c>
      <c r="G515" s="124" t="str">
        <f t="shared" si="176"/>
        <v/>
      </c>
      <c r="H515" s="124" t="str">
        <f t="shared" si="177"/>
        <v/>
      </c>
      <c r="I515" s="179">
        <v>21</v>
      </c>
      <c r="J515" s="150" t="str">
        <f>IF($E515="","",INDEX('3.サラリースケール'!$R$5:$BH$38,MATCH('7.グレード別年俸表の作成'!$E515,'3.サラリースケール'!$R$5:$R$38,0),MATCH('7.グレード別年俸表の作成'!$I515,'3.サラリースケール'!$R$5:$BH$5,0)))</f>
        <v/>
      </c>
      <c r="K515" s="194" t="str">
        <f t="shared" si="178"/>
        <v/>
      </c>
      <c r="L515" s="195" t="str">
        <f>IF($J515="","",VLOOKUP($E515,'6.モデル年俸表の作成'!$C$6:$F$48,4,0))</f>
        <v/>
      </c>
      <c r="M515" s="196" t="str">
        <f t="shared" si="185"/>
        <v/>
      </c>
      <c r="N515" s="197" t="str">
        <f t="shared" si="186"/>
        <v/>
      </c>
      <c r="O515" s="219" t="str">
        <f t="shared" si="179"/>
        <v/>
      </c>
      <c r="P515" s="198" t="str">
        <f t="shared" si="187"/>
        <v/>
      </c>
      <c r="Q515" s="195" t="str">
        <f t="shared" si="188"/>
        <v/>
      </c>
      <c r="R515" s="187" t="str">
        <f>IF($J515="","",IF('5.手当・賞与配分の設計'!$O$4=1,ROUNDUP((J515+$L515)*$R$5,-1),ROUNDUP(J515*$R$5,-1)))</f>
        <v/>
      </c>
      <c r="S515" s="202" t="str">
        <f>IF($J515="","",IF('5.手当・賞与配分の設計'!$O$4=1,ROUNDUP(($J515+$L515)*$U$4*$S$3,-1),ROUNDUP($J515*$U$4*$S$3,-1)))</f>
        <v/>
      </c>
      <c r="T515" s="186" t="str">
        <f>IF($J515="","",IF('5.手当・賞与配分の設計'!$O$4=1,ROUNDUP(($J515+$L515)*$U$4*$T$3,-1),ROUNDUP($J515*$U$4*$T$3,-1)))</f>
        <v/>
      </c>
      <c r="U515" s="186" t="str">
        <f>IF($J515="","",IF('5.手当・賞与配分の設計'!$O$4=1,ROUNDUP(($J515+$L515)*$U$4*$U$3,-1),ROUNDUP($J515*$U$4*$U$3,-1)))</f>
        <v/>
      </c>
      <c r="V515" s="186" t="str">
        <f>IF($J515="","",IF('5.手当・賞与配分の設計'!$O$4=1,ROUNDUP(($J515+$L515)*$U$4*$V$3,-1),ROUNDUP($J515*$U$4*$V$3,-1)))</f>
        <v/>
      </c>
      <c r="W515" s="203" t="str">
        <f>IF($J515="","",IF('5.手当・賞与配分の設計'!$O$4=1,ROUNDUP(($J515+$L515)*$U$4*$W$3,-1),ROUNDUP($J515*$U$4*$W$3,-1)))</f>
        <v/>
      </c>
      <c r="X515" s="128" t="str">
        <f t="shared" ref="X515:X553" si="189">IF($J515="","",$Q515+$R515+S515)</f>
        <v/>
      </c>
      <c r="Y515" s="88" t="str">
        <f t="shared" si="180"/>
        <v/>
      </c>
      <c r="Z515" s="88" t="str">
        <f t="shared" si="181"/>
        <v/>
      </c>
      <c r="AA515" s="88" t="str">
        <f t="shared" si="182"/>
        <v/>
      </c>
      <c r="AB515" s="201" t="str">
        <f t="shared" si="183"/>
        <v/>
      </c>
    </row>
    <row r="516" spans="5:28" ht="18" customHeight="1">
      <c r="E516" s="193" t="str">
        <f t="shared" si="184"/>
        <v>L-4</v>
      </c>
      <c r="F516" s="124">
        <f t="shared" si="175"/>
        <v>0</v>
      </c>
      <c r="G516" s="124" t="str">
        <f t="shared" si="176"/>
        <v/>
      </c>
      <c r="H516" s="124" t="str">
        <f t="shared" si="177"/>
        <v/>
      </c>
      <c r="I516" s="179">
        <v>22</v>
      </c>
      <c r="J516" s="150" t="str">
        <f>IF($E516="","",INDEX('3.サラリースケール'!$R$5:$BH$38,MATCH('7.グレード別年俸表の作成'!$E516,'3.サラリースケール'!$R$5:$R$38,0),MATCH('7.グレード別年俸表の作成'!$I516,'3.サラリースケール'!$R$5:$BH$5,0)))</f>
        <v/>
      </c>
      <c r="K516" s="194" t="str">
        <f t="shared" si="178"/>
        <v/>
      </c>
      <c r="L516" s="195" t="str">
        <f>IF($J516="","",VLOOKUP($E516,'6.モデル年俸表の作成'!$C$6:$F$48,4,0))</f>
        <v/>
      </c>
      <c r="M516" s="196" t="str">
        <f t="shared" si="185"/>
        <v/>
      </c>
      <c r="N516" s="197" t="str">
        <f t="shared" si="186"/>
        <v/>
      </c>
      <c r="O516" s="219" t="str">
        <f t="shared" si="179"/>
        <v/>
      </c>
      <c r="P516" s="198" t="str">
        <f t="shared" si="187"/>
        <v/>
      </c>
      <c r="Q516" s="195" t="str">
        <f t="shared" si="188"/>
        <v/>
      </c>
      <c r="R516" s="187" t="str">
        <f>IF($J516="","",IF('5.手当・賞与配分の設計'!$O$4=1,ROUNDUP((J516+$L516)*$R$5,-1),ROUNDUP(J516*$R$5,-1)))</f>
        <v/>
      </c>
      <c r="S516" s="202" t="str">
        <f>IF($J516="","",IF('5.手当・賞与配分の設計'!$O$4=1,ROUNDUP(($J516+$L516)*$U$4*$S$3,-1),ROUNDUP($J516*$U$4*$S$3,-1)))</f>
        <v/>
      </c>
      <c r="T516" s="186" t="str">
        <f>IF($J516="","",IF('5.手当・賞与配分の設計'!$O$4=1,ROUNDUP(($J516+$L516)*$U$4*$T$3,-1),ROUNDUP($J516*$U$4*$T$3,-1)))</f>
        <v/>
      </c>
      <c r="U516" s="186" t="str">
        <f>IF($J516="","",IF('5.手当・賞与配分の設計'!$O$4=1,ROUNDUP(($J516+$L516)*$U$4*$U$3,-1),ROUNDUP($J516*$U$4*$U$3,-1)))</f>
        <v/>
      </c>
      <c r="V516" s="186" t="str">
        <f>IF($J516="","",IF('5.手当・賞与配分の設計'!$O$4=1,ROUNDUP(($J516+$L516)*$U$4*$V$3,-1),ROUNDUP($J516*$U$4*$V$3,-1)))</f>
        <v/>
      </c>
      <c r="W516" s="203" t="str">
        <f>IF($J516="","",IF('5.手当・賞与配分の設計'!$O$4=1,ROUNDUP(($J516+$L516)*$U$4*$W$3,-1),ROUNDUP($J516*$U$4*$W$3,-1)))</f>
        <v/>
      </c>
      <c r="X516" s="128" t="str">
        <f t="shared" si="189"/>
        <v/>
      </c>
      <c r="Y516" s="88" t="str">
        <f t="shared" si="180"/>
        <v/>
      </c>
      <c r="Z516" s="88" t="str">
        <f t="shared" si="181"/>
        <v/>
      </c>
      <c r="AA516" s="88" t="str">
        <f t="shared" si="182"/>
        <v/>
      </c>
      <c r="AB516" s="201" t="str">
        <f t="shared" si="183"/>
        <v/>
      </c>
    </row>
    <row r="517" spans="5:28" ht="18" customHeight="1">
      <c r="E517" s="193" t="str">
        <f t="shared" si="184"/>
        <v>L-4</v>
      </c>
      <c r="F517" s="124">
        <f t="shared" si="175"/>
        <v>0</v>
      </c>
      <c r="G517" s="124" t="str">
        <f t="shared" si="176"/>
        <v/>
      </c>
      <c r="H517" s="124" t="str">
        <f t="shared" si="177"/>
        <v/>
      </c>
      <c r="I517" s="179">
        <v>23</v>
      </c>
      <c r="J517" s="150" t="str">
        <f>IF($E517="","",INDEX('3.サラリースケール'!$R$5:$BH$38,MATCH('7.グレード別年俸表の作成'!$E517,'3.サラリースケール'!$R$5:$R$38,0),MATCH('7.グレード別年俸表の作成'!$I517,'3.サラリースケール'!$R$5:$BH$5,0)))</f>
        <v/>
      </c>
      <c r="K517" s="194" t="str">
        <f t="shared" si="178"/>
        <v/>
      </c>
      <c r="L517" s="195" t="str">
        <f>IF($J517="","",VLOOKUP($E517,'6.モデル年俸表の作成'!$C$6:$F$48,4,0))</f>
        <v/>
      </c>
      <c r="M517" s="196" t="str">
        <f t="shared" si="185"/>
        <v/>
      </c>
      <c r="N517" s="197" t="str">
        <f t="shared" si="186"/>
        <v/>
      </c>
      <c r="O517" s="219" t="str">
        <f>IF($J517="","",ROUNDDOWN($N517/($J517/$O$4*1.25),0))</f>
        <v/>
      </c>
      <c r="P517" s="198" t="str">
        <f t="shared" si="187"/>
        <v/>
      </c>
      <c r="Q517" s="195" t="str">
        <f t="shared" si="188"/>
        <v/>
      </c>
      <c r="R517" s="187" t="str">
        <f>IF($J517="","",IF('5.手当・賞与配分の設計'!$O$4=1,ROUNDUP((J517+$L517)*$R$5,-1),ROUNDUP(J517*$R$5,-1)))</f>
        <v/>
      </c>
      <c r="S517" s="202" t="str">
        <f>IF($J517="","",IF('5.手当・賞与配分の設計'!$O$4=1,ROUNDUP(($J517+$L517)*$U$4*$S$3,-1),ROUNDUP($J517*$U$4*$S$3,-1)))</f>
        <v/>
      </c>
      <c r="T517" s="186" t="str">
        <f>IF($J517="","",IF('5.手当・賞与配分の設計'!$O$4=1,ROUNDUP(($J517+$L517)*$U$4*$T$3,-1),ROUNDUP($J517*$U$4*$T$3,-1)))</f>
        <v/>
      </c>
      <c r="U517" s="186" t="str">
        <f>IF($J517="","",IF('5.手当・賞与配分の設計'!$O$4=1,ROUNDUP(($J517+$L517)*$U$4*$U$3,-1),ROUNDUP($J517*$U$4*$U$3,-1)))</f>
        <v/>
      </c>
      <c r="V517" s="186" t="str">
        <f>IF($J517="","",IF('5.手当・賞与配分の設計'!$O$4=1,ROUNDUP(($J517+$L517)*$U$4*$V$3,-1),ROUNDUP($J517*$U$4*$V$3,-1)))</f>
        <v/>
      </c>
      <c r="W517" s="203" t="str">
        <f>IF($J517="","",IF('5.手当・賞与配分の設計'!$O$4=1,ROUNDUP(($J517+$L517)*$U$4*$W$3,-1),ROUNDUP($J517*$U$4*$W$3,-1)))</f>
        <v/>
      </c>
      <c r="X517" s="128" t="str">
        <f t="shared" si="189"/>
        <v/>
      </c>
      <c r="Y517" s="88" t="str">
        <f t="shared" si="180"/>
        <v/>
      </c>
      <c r="Z517" s="88" t="str">
        <f t="shared" si="181"/>
        <v/>
      </c>
      <c r="AA517" s="88" t="str">
        <f t="shared" si="182"/>
        <v/>
      </c>
      <c r="AB517" s="201" t="str">
        <f t="shared" si="183"/>
        <v/>
      </c>
    </row>
    <row r="518" spans="5:28" ht="18" customHeight="1">
      <c r="E518" s="193" t="str">
        <f t="shared" si="184"/>
        <v>L-4</v>
      </c>
      <c r="F518" s="124">
        <f t="shared" si="175"/>
        <v>0</v>
      </c>
      <c r="G518" s="124" t="str">
        <f t="shared" si="176"/>
        <v/>
      </c>
      <c r="H518" s="124" t="str">
        <f t="shared" si="177"/>
        <v/>
      </c>
      <c r="I518" s="179">
        <v>24</v>
      </c>
      <c r="J518" s="150" t="str">
        <f>IF($E518="","",INDEX('3.サラリースケール'!$R$5:$BH$38,MATCH('7.グレード別年俸表の作成'!$E518,'3.サラリースケール'!$R$5:$R$38,0),MATCH('7.グレード別年俸表の作成'!$I518,'3.サラリースケール'!$R$5:$BH$5,0)))</f>
        <v/>
      </c>
      <c r="K518" s="194" t="str">
        <f t="shared" si="178"/>
        <v/>
      </c>
      <c r="L518" s="195" t="str">
        <f>IF($J518="","",VLOOKUP($E518,'6.モデル年俸表の作成'!$C$6:$F$48,4,0))</f>
        <v/>
      </c>
      <c r="M518" s="196" t="str">
        <f t="shared" si="185"/>
        <v/>
      </c>
      <c r="N518" s="197" t="str">
        <f t="shared" si="186"/>
        <v/>
      </c>
      <c r="O518" s="219" t="str">
        <f t="shared" si="179"/>
        <v/>
      </c>
      <c r="P518" s="198" t="str">
        <f t="shared" si="187"/>
        <v/>
      </c>
      <c r="Q518" s="195" t="str">
        <f t="shared" si="188"/>
        <v/>
      </c>
      <c r="R518" s="187" t="str">
        <f>IF($J518="","",IF('5.手当・賞与配分の設計'!$O$4=1,ROUNDUP((J518+$L518)*$R$5,-1),ROUNDUP(J518*$R$5,-1)))</f>
        <v/>
      </c>
      <c r="S518" s="202" t="str">
        <f>IF($J518="","",IF('5.手当・賞与配分の設計'!$O$4=1,ROUNDUP(($J518+$L518)*$U$4*$S$3,-1),ROUNDUP($J518*$U$4*$S$3,-1)))</f>
        <v/>
      </c>
      <c r="T518" s="186" t="str">
        <f>IF($J518="","",IF('5.手当・賞与配分の設計'!$O$4=1,ROUNDUP(($J518+$L518)*$U$4*$T$3,-1),ROUNDUP($J518*$U$4*$T$3,-1)))</f>
        <v/>
      </c>
      <c r="U518" s="186" t="str">
        <f>IF($J518="","",IF('5.手当・賞与配分の設計'!$O$4=1,ROUNDUP(($J518+$L518)*$U$4*$U$3,-1),ROUNDUP($J518*$U$4*$U$3,-1)))</f>
        <v/>
      </c>
      <c r="V518" s="186" t="str">
        <f>IF($J518="","",IF('5.手当・賞与配分の設計'!$O$4=1,ROUNDUP(($J518+$L518)*$U$4*$V$3,-1),ROUNDUP($J518*$U$4*$V$3,-1)))</f>
        <v/>
      </c>
      <c r="W518" s="203" t="str">
        <f>IF($J518="","",IF('5.手当・賞与配分の設計'!$O$4=1,ROUNDUP(($J518+$L518)*$U$4*$W$3,-1),ROUNDUP($J518*$U$4*$W$3,-1)))</f>
        <v/>
      </c>
      <c r="X518" s="128" t="str">
        <f t="shared" si="189"/>
        <v/>
      </c>
      <c r="Y518" s="88" t="str">
        <f t="shared" si="180"/>
        <v/>
      </c>
      <c r="Z518" s="88" t="str">
        <f t="shared" si="181"/>
        <v/>
      </c>
      <c r="AA518" s="88" t="str">
        <f t="shared" si="182"/>
        <v/>
      </c>
      <c r="AB518" s="201" t="str">
        <f t="shared" si="183"/>
        <v/>
      </c>
    </row>
    <row r="519" spans="5:28" ht="18" customHeight="1">
      <c r="E519" s="193" t="str">
        <f t="shared" si="184"/>
        <v>L-4</v>
      </c>
      <c r="F519" s="124">
        <f t="shared" si="175"/>
        <v>0</v>
      </c>
      <c r="G519" s="124" t="str">
        <f t="shared" si="176"/>
        <v/>
      </c>
      <c r="H519" s="124" t="str">
        <f t="shared" si="177"/>
        <v/>
      </c>
      <c r="I519" s="179">
        <v>25</v>
      </c>
      <c r="J519" s="150" t="str">
        <f>IF($E519="","",INDEX('3.サラリースケール'!$R$5:$BH$38,MATCH('7.グレード別年俸表の作成'!$E519,'3.サラリースケール'!$R$5:$R$38,0),MATCH('7.グレード別年俸表の作成'!$I519,'3.サラリースケール'!$R$5:$BH$5,0)))</f>
        <v/>
      </c>
      <c r="K519" s="194" t="str">
        <f t="shared" si="178"/>
        <v/>
      </c>
      <c r="L519" s="195" t="str">
        <f>IF($J519="","",VLOOKUP($E519,'6.モデル年俸表の作成'!$C$6:$F$48,4,0))</f>
        <v/>
      </c>
      <c r="M519" s="196" t="str">
        <f t="shared" si="185"/>
        <v/>
      </c>
      <c r="N519" s="197" t="str">
        <f t="shared" si="186"/>
        <v/>
      </c>
      <c r="O519" s="219" t="str">
        <f t="shared" si="179"/>
        <v/>
      </c>
      <c r="P519" s="198" t="str">
        <f t="shared" si="187"/>
        <v/>
      </c>
      <c r="Q519" s="195" t="str">
        <f t="shared" si="188"/>
        <v/>
      </c>
      <c r="R519" s="187" t="str">
        <f>IF($J519="","",IF('5.手当・賞与配分の設計'!$O$4=1,ROUNDUP((J519+$L519)*$R$5,-1),ROUNDUP(J519*$R$5,-1)))</f>
        <v/>
      </c>
      <c r="S519" s="202" t="str">
        <f>IF($J519="","",IF('5.手当・賞与配分の設計'!$O$4=1,ROUNDUP(($J519+$L519)*$U$4*$S$3,-1),ROUNDUP($J519*$U$4*$S$3,-1)))</f>
        <v/>
      </c>
      <c r="T519" s="186" t="str">
        <f>IF($J519="","",IF('5.手当・賞与配分の設計'!$O$4=1,ROUNDUP(($J519+$L519)*$U$4*$T$3,-1),ROUNDUP($J519*$U$4*$T$3,-1)))</f>
        <v/>
      </c>
      <c r="U519" s="186" t="str">
        <f>IF($J519="","",IF('5.手当・賞与配分の設計'!$O$4=1,ROUNDUP(($J519+$L519)*$U$4*$U$3,-1),ROUNDUP($J519*$U$4*$U$3,-1)))</f>
        <v/>
      </c>
      <c r="V519" s="186" t="str">
        <f>IF($J519="","",IF('5.手当・賞与配分の設計'!$O$4=1,ROUNDUP(($J519+$L519)*$U$4*$V$3,-1),ROUNDUP($J519*$U$4*$V$3,-1)))</f>
        <v/>
      </c>
      <c r="W519" s="203" t="str">
        <f>IF($J519="","",IF('5.手当・賞与配分の設計'!$O$4=1,ROUNDUP(($J519+$L519)*$U$4*$W$3,-1),ROUNDUP($J519*$U$4*$W$3,-1)))</f>
        <v/>
      </c>
      <c r="X519" s="128" t="str">
        <f t="shared" si="189"/>
        <v/>
      </c>
      <c r="Y519" s="88" t="str">
        <f t="shared" si="180"/>
        <v/>
      </c>
      <c r="Z519" s="88" t="str">
        <f t="shared" si="181"/>
        <v/>
      </c>
      <c r="AA519" s="88" t="str">
        <f t="shared" si="182"/>
        <v/>
      </c>
      <c r="AB519" s="201" t="str">
        <f t="shared" si="183"/>
        <v/>
      </c>
    </row>
    <row r="520" spans="5:28" ht="18" customHeight="1">
      <c r="E520" s="193" t="str">
        <f t="shared" si="184"/>
        <v>L-4</v>
      </c>
      <c r="F520" s="124">
        <f t="shared" si="175"/>
        <v>0</v>
      </c>
      <c r="G520" s="124" t="str">
        <f t="shared" si="176"/>
        <v/>
      </c>
      <c r="H520" s="124" t="str">
        <f t="shared" si="177"/>
        <v/>
      </c>
      <c r="I520" s="179">
        <v>26</v>
      </c>
      <c r="J520" s="150" t="str">
        <f>IF($E520="","",INDEX('3.サラリースケール'!$R$5:$BH$38,MATCH('7.グレード別年俸表の作成'!$E520,'3.サラリースケール'!$R$5:$R$38,0),MATCH('7.グレード別年俸表の作成'!$I520,'3.サラリースケール'!$R$5:$BH$5,0)))</f>
        <v/>
      </c>
      <c r="K520" s="194" t="str">
        <f t="shared" si="178"/>
        <v/>
      </c>
      <c r="L520" s="195" t="str">
        <f>IF($J520="","",VLOOKUP($E520,'6.モデル年俸表の作成'!$C$6:$F$48,4,0))</f>
        <v/>
      </c>
      <c r="M520" s="196" t="str">
        <f t="shared" si="185"/>
        <v/>
      </c>
      <c r="N520" s="197" t="str">
        <f t="shared" si="186"/>
        <v/>
      </c>
      <c r="O520" s="219" t="str">
        <f t="shared" si="179"/>
        <v/>
      </c>
      <c r="P520" s="198" t="str">
        <f t="shared" si="187"/>
        <v/>
      </c>
      <c r="Q520" s="195" t="str">
        <f t="shared" si="188"/>
        <v/>
      </c>
      <c r="R520" s="187" t="str">
        <f>IF($J520="","",IF('5.手当・賞与配分の設計'!$O$4=1,ROUNDUP((J520+$L520)*$R$5,-1),ROUNDUP(J520*$R$5,-1)))</f>
        <v/>
      </c>
      <c r="S520" s="202" t="str">
        <f>IF($J520="","",IF('5.手当・賞与配分の設計'!$O$4=1,ROUNDUP(($J520+$L520)*$U$4*$S$3,-1),ROUNDUP($J520*$U$4*$S$3,-1)))</f>
        <v/>
      </c>
      <c r="T520" s="186" t="str">
        <f>IF($J520="","",IF('5.手当・賞与配分の設計'!$O$4=1,ROUNDUP(($J520+$L520)*$U$4*$T$3,-1),ROUNDUP($J520*$U$4*$T$3,-1)))</f>
        <v/>
      </c>
      <c r="U520" s="186" t="str">
        <f>IF($J520="","",IF('5.手当・賞与配分の設計'!$O$4=1,ROUNDUP(($J520+$L520)*$U$4*$U$3,-1),ROUNDUP($J520*$U$4*$U$3,-1)))</f>
        <v/>
      </c>
      <c r="V520" s="186" t="str">
        <f>IF($J520="","",IF('5.手当・賞与配分の設計'!$O$4=1,ROUNDUP(($J520+$L520)*$U$4*$V$3,-1),ROUNDUP($J520*$U$4*$V$3,-1)))</f>
        <v/>
      </c>
      <c r="W520" s="203" t="str">
        <f>IF($J520="","",IF('5.手当・賞与配分の設計'!$O$4=1,ROUNDUP(($J520+$L520)*$U$4*$W$3,-1),ROUNDUP($J520*$U$4*$W$3,-1)))</f>
        <v/>
      </c>
      <c r="X520" s="128" t="str">
        <f t="shared" si="189"/>
        <v/>
      </c>
      <c r="Y520" s="88" t="str">
        <f t="shared" si="180"/>
        <v/>
      </c>
      <c r="Z520" s="88" t="str">
        <f t="shared" si="181"/>
        <v/>
      </c>
      <c r="AA520" s="88" t="str">
        <f t="shared" si="182"/>
        <v/>
      </c>
      <c r="AB520" s="201" t="str">
        <f t="shared" si="183"/>
        <v/>
      </c>
    </row>
    <row r="521" spans="5:28" ht="18" customHeight="1">
      <c r="E521" s="193" t="str">
        <f t="shared" si="184"/>
        <v>L-4</v>
      </c>
      <c r="F521" s="124">
        <f t="shared" si="175"/>
        <v>0</v>
      </c>
      <c r="G521" s="124" t="str">
        <f t="shared" si="176"/>
        <v/>
      </c>
      <c r="H521" s="124" t="str">
        <f t="shared" si="177"/>
        <v/>
      </c>
      <c r="I521" s="179">
        <v>27</v>
      </c>
      <c r="J521" s="150" t="str">
        <f>IF($E521="","",INDEX('3.サラリースケール'!$R$5:$BH$38,MATCH('7.グレード別年俸表の作成'!$E521,'3.サラリースケール'!$R$5:$R$38,0),MATCH('7.グレード別年俸表の作成'!$I521,'3.サラリースケール'!$R$5:$BH$5,0)))</f>
        <v/>
      </c>
      <c r="K521" s="194" t="str">
        <f t="shared" si="178"/>
        <v/>
      </c>
      <c r="L521" s="195" t="str">
        <f>IF($J521="","",VLOOKUP($E521,'6.モデル年俸表の作成'!$C$6:$F$48,4,0))</f>
        <v/>
      </c>
      <c r="M521" s="196" t="str">
        <f t="shared" si="185"/>
        <v/>
      </c>
      <c r="N521" s="197" t="str">
        <f t="shared" si="186"/>
        <v/>
      </c>
      <c r="O521" s="219" t="str">
        <f t="shared" si="179"/>
        <v/>
      </c>
      <c r="P521" s="198" t="str">
        <f t="shared" si="187"/>
        <v/>
      </c>
      <c r="Q521" s="195" t="str">
        <f t="shared" si="188"/>
        <v/>
      </c>
      <c r="R521" s="187" t="str">
        <f>IF($J521="","",IF('5.手当・賞与配分の設計'!$O$4=1,ROUNDUP((J521+$L521)*$R$5,-1),ROUNDUP(J521*$R$5,-1)))</f>
        <v/>
      </c>
      <c r="S521" s="202" t="str">
        <f>IF($J521="","",IF('5.手当・賞与配分の設計'!$O$4=1,ROUNDUP(($J521+$L521)*$U$4*$S$3,-1),ROUNDUP($J521*$U$4*$S$3,-1)))</f>
        <v/>
      </c>
      <c r="T521" s="186" t="str">
        <f>IF($J521="","",IF('5.手当・賞与配分の設計'!$O$4=1,ROUNDUP(($J521+$L521)*$U$4*$T$3,-1),ROUNDUP($J521*$U$4*$T$3,-1)))</f>
        <v/>
      </c>
      <c r="U521" s="186" t="str">
        <f>IF($J521="","",IF('5.手当・賞与配分の設計'!$O$4=1,ROUNDUP(($J521+$L521)*$U$4*$U$3,-1),ROUNDUP($J521*$U$4*$U$3,-1)))</f>
        <v/>
      </c>
      <c r="V521" s="186" t="str">
        <f>IF($J521="","",IF('5.手当・賞与配分の設計'!$O$4=1,ROUNDUP(($J521+$L521)*$U$4*$V$3,-1),ROUNDUP($J521*$U$4*$V$3,-1)))</f>
        <v/>
      </c>
      <c r="W521" s="203" t="str">
        <f>IF($J521="","",IF('5.手当・賞与配分の設計'!$O$4=1,ROUNDUP(($J521+$L521)*$U$4*$W$3,-1),ROUNDUP($J521*$U$4*$W$3,-1)))</f>
        <v/>
      </c>
      <c r="X521" s="128" t="str">
        <f t="shared" si="189"/>
        <v/>
      </c>
      <c r="Y521" s="88" t="str">
        <f t="shared" si="180"/>
        <v/>
      </c>
      <c r="Z521" s="88" t="str">
        <f t="shared" si="181"/>
        <v/>
      </c>
      <c r="AA521" s="88" t="str">
        <f t="shared" si="182"/>
        <v/>
      </c>
      <c r="AB521" s="201" t="str">
        <f t="shared" si="183"/>
        <v/>
      </c>
    </row>
    <row r="522" spans="5:28" ht="18" customHeight="1">
      <c r="E522" s="193" t="str">
        <f t="shared" si="184"/>
        <v>L-4</v>
      </c>
      <c r="F522" s="124">
        <f t="shared" si="175"/>
        <v>0</v>
      </c>
      <c r="G522" s="124" t="str">
        <f t="shared" si="176"/>
        <v/>
      </c>
      <c r="H522" s="124" t="str">
        <f t="shared" si="177"/>
        <v/>
      </c>
      <c r="I522" s="179">
        <v>28</v>
      </c>
      <c r="J522" s="150" t="str">
        <f>IF($E522="","",INDEX('3.サラリースケール'!$R$5:$BH$38,MATCH('7.グレード別年俸表の作成'!$E522,'3.サラリースケール'!$R$5:$R$38,0),MATCH('7.グレード別年俸表の作成'!$I522,'3.サラリースケール'!$R$5:$BH$5,0)))</f>
        <v/>
      </c>
      <c r="K522" s="194" t="str">
        <f t="shared" si="178"/>
        <v/>
      </c>
      <c r="L522" s="195" t="str">
        <f>IF($J522="","",VLOOKUP($E522,'6.モデル年俸表の作成'!$C$6:$F$48,4,0))</f>
        <v/>
      </c>
      <c r="M522" s="196" t="str">
        <f t="shared" si="185"/>
        <v/>
      </c>
      <c r="N522" s="197" t="str">
        <f t="shared" si="186"/>
        <v/>
      </c>
      <c r="O522" s="219" t="str">
        <f t="shared" si="179"/>
        <v/>
      </c>
      <c r="P522" s="198" t="str">
        <f t="shared" si="187"/>
        <v/>
      </c>
      <c r="Q522" s="195" t="str">
        <f t="shared" si="188"/>
        <v/>
      </c>
      <c r="R522" s="187" t="str">
        <f>IF($J522="","",IF('5.手当・賞与配分の設計'!$O$4=1,ROUNDUP((J522+$L522)*$R$5,-1),ROUNDUP(J522*$R$5,-1)))</f>
        <v/>
      </c>
      <c r="S522" s="202" t="str">
        <f>IF($J522="","",IF('5.手当・賞与配分の設計'!$O$4=1,ROUNDUP(($J522+$L522)*$U$4*$S$3,-1),ROUNDUP($J522*$U$4*$S$3,-1)))</f>
        <v/>
      </c>
      <c r="T522" s="186" t="str">
        <f>IF($J522="","",IF('5.手当・賞与配分の設計'!$O$4=1,ROUNDUP(($J522+$L522)*$U$4*$T$3,-1),ROUNDUP($J522*$U$4*$T$3,-1)))</f>
        <v/>
      </c>
      <c r="U522" s="186" t="str">
        <f>IF($J522="","",IF('5.手当・賞与配分の設計'!$O$4=1,ROUNDUP(($J522+$L522)*$U$4*$U$3,-1),ROUNDUP($J522*$U$4*$U$3,-1)))</f>
        <v/>
      </c>
      <c r="V522" s="186" t="str">
        <f>IF($J522="","",IF('5.手当・賞与配分の設計'!$O$4=1,ROUNDUP(($J522+$L522)*$U$4*$V$3,-1),ROUNDUP($J522*$U$4*$V$3,-1)))</f>
        <v/>
      </c>
      <c r="W522" s="203" t="str">
        <f>IF($J522="","",IF('5.手当・賞与配分の設計'!$O$4=1,ROUNDUP(($J522+$L522)*$U$4*$W$3,-1),ROUNDUP($J522*$U$4*$W$3,-1)))</f>
        <v/>
      </c>
      <c r="X522" s="128" t="str">
        <f t="shared" si="189"/>
        <v/>
      </c>
      <c r="Y522" s="88" t="str">
        <f t="shared" si="180"/>
        <v/>
      </c>
      <c r="Z522" s="88" t="str">
        <f t="shared" si="181"/>
        <v/>
      </c>
      <c r="AA522" s="88" t="str">
        <f t="shared" si="182"/>
        <v/>
      </c>
      <c r="AB522" s="201" t="str">
        <f t="shared" si="183"/>
        <v/>
      </c>
    </row>
    <row r="523" spans="5:28" ht="18" customHeight="1">
      <c r="E523" s="193" t="str">
        <f t="shared" si="184"/>
        <v>L-4</v>
      </c>
      <c r="F523" s="124">
        <f t="shared" si="175"/>
        <v>1</v>
      </c>
      <c r="G523" s="124">
        <f t="shared" si="176"/>
        <v>1</v>
      </c>
      <c r="H523" s="124" t="str">
        <f t="shared" si="177"/>
        <v>L-4-1</v>
      </c>
      <c r="I523" s="179">
        <v>29</v>
      </c>
      <c r="J523" s="150">
        <f>IF($E523="","",INDEX('3.サラリースケール'!$R$5:$BH$38,MATCH('7.グレード別年俸表の作成'!$E523,'3.サラリースケール'!$R$5:$R$38,0),MATCH('7.グレード別年俸表の作成'!$I523,'3.サラリースケール'!$R$5:$BH$5,0)))</f>
        <v>293300</v>
      </c>
      <c r="K523" s="194" t="str">
        <f t="shared" si="178"/>
        <v/>
      </c>
      <c r="L523" s="195">
        <f>IF($J523="","",VLOOKUP($E523,'6.モデル年俸表の作成'!$C$6:$F$48,4,0))</f>
        <v>8800</v>
      </c>
      <c r="M523" s="196">
        <f t="shared" si="185"/>
        <v>0.2</v>
      </c>
      <c r="N523" s="197">
        <f t="shared" si="186"/>
        <v>58660</v>
      </c>
      <c r="O523" s="219">
        <f t="shared" si="179"/>
        <v>27</v>
      </c>
      <c r="P523" s="198">
        <f t="shared" si="187"/>
        <v>360760</v>
      </c>
      <c r="Q523" s="195">
        <f t="shared" si="188"/>
        <v>4329120</v>
      </c>
      <c r="R523" s="187">
        <f>IF($J523="","",IF('5.手当・賞与配分の設計'!$O$4=1,ROUNDUP((J523+$L523)*$R$5,-1),ROUNDUP(J523*$R$5,-1)))</f>
        <v>604200</v>
      </c>
      <c r="S523" s="202">
        <f>IF($J523="","",IF('5.手当・賞与配分の設計'!$O$4=1,ROUNDUP(($J523+$L523)*$U$4*$S$3,-1),ROUNDUP($J523*$U$4*$S$3,-1)))</f>
        <v>906300</v>
      </c>
      <c r="T523" s="186">
        <f>IF($J523="","",IF('5.手当・賞与配分の設計'!$O$4=1,ROUNDUP(($J523+$L523)*$U$4*$T$3,-1),ROUNDUP($J523*$U$4*$T$3,-1)))</f>
        <v>830780</v>
      </c>
      <c r="U523" s="186">
        <f>IF($J523="","",IF('5.手当・賞与配分の設計'!$O$4=1,ROUNDUP(($J523+$L523)*$U$4*$U$3,-1),ROUNDUP($J523*$U$4*$U$3,-1)))</f>
        <v>755250</v>
      </c>
      <c r="V523" s="186">
        <f>IF($J523="","",IF('5.手当・賞与配分の設計'!$O$4=1,ROUNDUP(($J523+$L523)*$U$4*$V$3,-1),ROUNDUP($J523*$U$4*$V$3,-1)))</f>
        <v>679730</v>
      </c>
      <c r="W523" s="203">
        <f>IF($J523="","",IF('5.手当・賞与配分の設計'!$O$4=1,ROUNDUP(($J523+$L523)*$U$4*$W$3,-1),ROUNDUP($J523*$U$4*$W$3,-1)))</f>
        <v>604200</v>
      </c>
      <c r="X523" s="128">
        <f t="shared" si="189"/>
        <v>5839620</v>
      </c>
      <c r="Y523" s="88">
        <f t="shared" si="180"/>
        <v>5764100</v>
      </c>
      <c r="Z523" s="88">
        <f t="shared" si="181"/>
        <v>5688570</v>
      </c>
      <c r="AA523" s="88">
        <f t="shared" si="182"/>
        <v>5613050</v>
      </c>
      <c r="AB523" s="201">
        <f t="shared" si="183"/>
        <v>5537520</v>
      </c>
    </row>
    <row r="524" spans="5:28" ht="18" customHeight="1">
      <c r="E524" s="193" t="str">
        <f t="shared" si="184"/>
        <v>L-4</v>
      </c>
      <c r="F524" s="124">
        <f t="shared" si="175"/>
        <v>2</v>
      </c>
      <c r="G524" s="124">
        <f t="shared" si="176"/>
        <v>2</v>
      </c>
      <c r="H524" s="124" t="str">
        <f t="shared" si="177"/>
        <v>L-4-2</v>
      </c>
      <c r="I524" s="179">
        <v>30</v>
      </c>
      <c r="J524" s="150">
        <f>IF($E524="","",INDEX('3.サラリースケール'!$R$5:$BH$38,MATCH('7.グレード別年俸表の作成'!$E524,'3.サラリースケール'!$R$5:$R$38,0),MATCH('7.グレード別年俸表の作成'!$I524,'3.サラリースケール'!$R$5:$BH$5,0)))</f>
        <v>297800</v>
      </c>
      <c r="K524" s="194">
        <f t="shared" si="178"/>
        <v>4500</v>
      </c>
      <c r="L524" s="195">
        <f>IF($J524="","",VLOOKUP($E524,'6.モデル年俸表の作成'!$C$6:$F$48,4,0))</f>
        <v>8800</v>
      </c>
      <c r="M524" s="196">
        <f t="shared" si="185"/>
        <v>0.2</v>
      </c>
      <c r="N524" s="197">
        <f t="shared" si="186"/>
        <v>59560</v>
      </c>
      <c r="O524" s="219">
        <f t="shared" si="179"/>
        <v>27</v>
      </c>
      <c r="P524" s="198">
        <f t="shared" si="187"/>
        <v>366160</v>
      </c>
      <c r="Q524" s="195">
        <f t="shared" si="188"/>
        <v>4393920</v>
      </c>
      <c r="R524" s="187">
        <f>IF($J524="","",IF('5.手当・賞与配分の設計'!$O$4=1,ROUNDUP((J524+$L524)*$R$5,-1),ROUNDUP(J524*$R$5,-1)))</f>
        <v>613200</v>
      </c>
      <c r="S524" s="202">
        <f>IF($J524="","",IF('5.手当・賞与配分の設計'!$O$4=1,ROUNDUP(($J524+$L524)*$U$4*$S$3,-1),ROUNDUP($J524*$U$4*$S$3,-1)))</f>
        <v>919800</v>
      </c>
      <c r="T524" s="186">
        <f>IF($J524="","",IF('5.手当・賞与配分の設計'!$O$4=1,ROUNDUP(($J524+$L524)*$U$4*$T$3,-1),ROUNDUP($J524*$U$4*$T$3,-1)))</f>
        <v>843150</v>
      </c>
      <c r="U524" s="186">
        <f>IF($J524="","",IF('5.手当・賞与配分の設計'!$O$4=1,ROUNDUP(($J524+$L524)*$U$4*$U$3,-1),ROUNDUP($J524*$U$4*$U$3,-1)))</f>
        <v>766500</v>
      </c>
      <c r="V524" s="186">
        <f>IF($J524="","",IF('5.手当・賞与配分の設計'!$O$4=1,ROUNDUP(($J524+$L524)*$U$4*$V$3,-1),ROUNDUP($J524*$U$4*$V$3,-1)))</f>
        <v>689850</v>
      </c>
      <c r="W524" s="203">
        <f>IF($J524="","",IF('5.手当・賞与配分の設計'!$O$4=1,ROUNDUP(($J524+$L524)*$U$4*$W$3,-1),ROUNDUP($J524*$U$4*$W$3,-1)))</f>
        <v>613200</v>
      </c>
      <c r="X524" s="128">
        <f t="shared" si="189"/>
        <v>5926920</v>
      </c>
      <c r="Y524" s="88">
        <f t="shared" si="180"/>
        <v>5850270</v>
      </c>
      <c r="Z524" s="88">
        <f t="shared" si="181"/>
        <v>5773620</v>
      </c>
      <c r="AA524" s="88">
        <f t="shared" si="182"/>
        <v>5696970</v>
      </c>
      <c r="AB524" s="201">
        <f t="shared" si="183"/>
        <v>5620320</v>
      </c>
    </row>
    <row r="525" spans="5:28" ht="18" customHeight="1">
      <c r="E525" s="193" t="str">
        <f t="shared" si="184"/>
        <v>L-4</v>
      </c>
      <c r="F525" s="124">
        <f t="shared" si="175"/>
        <v>3</v>
      </c>
      <c r="G525" s="124">
        <f t="shared" si="176"/>
        <v>3</v>
      </c>
      <c r="H525" s="124" t="str">
        <f t="shared" si="177"/>
        <v>L-4-3</v>
      </c>
      <c r="I525" s="179">
        <v>31</v>
      </c>
      <c r="J525" s="150">
        <f>IF($E525="","",INDEX('3.サラリースケール'!$R$5:$BH$38,MATCH('7.グレード別年俸表の作成'!$E525,'3.サラリースケール'!$R$5:$R$38,0),MATCH('7.グレード別年俸表の作成'!$I525,'3.サラリースケール'!$R$5:$BH$5,0)))</f>
        <v>302300</v>
      </c>
      <c r="K525" s="194">
        <f t="shared" si="178"/>
        <v>4500</v>
      </c>
      <c r="L525" s="195">
        <f>IF($J525="","",VLOOKUP($E525,'6.モデル年俸表の作成'!$C$6:$F$48,4,0))</f>
        <v>8800</v>
      </c>
      <c r="M525" s="196">
        <f t="shared" si="185"/>
        <v>0.2</v>
      </c>
      <c r="N525" s="197">
        <f t="shared" si="186"/>
        <v>60460</v>
      </c>
      <c r="O525" s="219">
        <f t="shared" si="179"/>
        <v>27</v>
      </c>
      <c r="P525" s="198">
        <f t="shared" si="187"/>
        <v>371560</v>
      </c>
      <c r="Q525" s="195">
        <f t="shared" si="188"/>
        <v>4458720</v>
      </c>
      <c r="R525" s="187">
        <f>IF($J525="","",IF('5.手当・賞与配分の設計'!$O$4=1,ROUNDUP((J525+$L525)*$R$5,-1),ROUNDUP(J525*$R$5,-1)))</f>
        <v>622200</v>
      </c>
      <c r="S525" s="202">
        <f>IF($J525="","",IF('5.手当・賞与配分の設計'!$O$4=1,ROUNDUP(($J525+$L525)*$U$4*$S$3,-1),ROUNDUP($J525*$U$4*$S$3,-1)))</f>
        <v>933300</v>
      </c>
      <c r="T525" s="186">
        <f>IF($J525="","",IF('5.手当・賞与配分の設計'!$O$4=1,ROUNDUP(($J525+$L525)*$U$4*$T$3,-1),ROUNDUP($J525*$U$4*$T$3,-1)))</f>
        <v>855530</v>
      </c>
      <c r="U525" s="186">
        <f>IF($J525="","",IF('5.手当・賞与配分の設計'!$O$4=1,ROUNDUP(($J525+$L525)*$U$4*$U$3,-1),ROUNDUP($J525*$U$4*$U$3,-1)))</f>
        <v>777750</v>
      </c>
      <c r="V525" s="186">
        <f>IF($J525="","",IF('5.手当・賞与配分の設計'!$O$4=1,ROUNDUP(($J525+$L525)*$U$4*$V$3,-1),ROUNDUP($J525*$U$4*$V$3,-1)))</f>
        <v>699980</v>
      </c>
      <c r="W525" s="203">
        <f>IF($J525="","",IF('5.手当・賞与配分の設計'!$O$4=1,ROUNDUP(($J525+$L525)*$U$4*$W$3,-1),ROUNDUP($J525*$U$4*$W$3,-1)))</f>
        <v>622200</v>
      </c>
      <c r="X525" s="128">
        <f t="shared" si="189"/>
        <v>6014220</v>
      </c>
      <c r="Y525" s="88">
        <f t="shared" si="180"/>
        <v>5936450</v>
      </c>
      <c r="Z525" s="88">
        <f t="shared" si="181"/>
        <v>5858670</v>
      </c>
      <c r="AA525" s="88">
        <f t="shared" si="182"/>
        <v>5780900</v>
      </c>
      <c r="AB525" s="201">
        <f t="shared" si="183"/>
        <v>5703120</v>
      </c>
    </row>
    <row r="526" spans="5:28" ht="18" customHeight="1">
      <c r="E526" s="193" t="str">
        <f t="shared" si="184"/>
        <v>L-4</v>
      </c>
      <c r="F526" s="124">
        <f t="shared" si="175"/>
        <v>4</v>
      </c>
      <c r="G526" s="124">
        <f t="shared" si="176"/>
        <v>4</v>
      </c>
      <c r="H526" s="124" t="str">
        <f t="shared" si="177"/>
        <v>L-4-4</v>
      </c>
      <c r="I526" s="179">
        <v>32</v>
      </c>
      <c r="J526" s="150">
        <f>IF($E526="","",INDEX('3.サラリースケール'!$R$5:$BH$38,MATCH('7.グレード別年俸表の作成'!$E526,'3.サラリースケール'!$R$5:$R$38,0),MATCH('7.グレード別年俸表の作成'!$I526,'3.サラリースケール'!$R$5:$BH$5,0)))</f>
        <v>306800</v>
      </c>
      <c r="K526" s="194">
        <f t="shared" si="178"/>
        <v>4500</v>
      </c>
      <c r="L526" s="195">
        <f>IF($J526="","",VLOOKUP($E526,'6.モデル年俸表の作成'!$C$6:$F$48,4,0))</f>
        <v>8800</v>
      </c>
      <c r="M526" s="196">
        <f t="shared" si="185"/>
        <v>0.2</v>
      </c>
      <c r="N526" s="197">
        <f t="shared" si="186"/>
        <v>61360</v>
      </c>
      <c r="O526" s="219">
        <f t="shared" si="179"/>
        <v>27</v>
      </c>
      <c r="P526" s="198">
        <f t="shared" si="187"/>
        <v>376960</v>
      </c>
      <c r="Q526" s="195">
        <f t="shared" si="188"/>
        <v>4523520</v>
      </c>
      <c r="R526" s="187">
        <f>IF($J526="","",IF('5.手当・賞与配分の設計'!$O$4=1,ROUNDUP((J526+$L526)*$R$5,-1),ROUNDUP(J526*$R$5,-1)))</f>
        <v>631200</v>
      </c>
      <c r="S526" s="202">
        <f>IF($J526="","",IF('5.手当・賞与配分の設計'!$O$4=1,ROUNDUP(($J526+$L526)*$U$4*$S$3,-1),ROUNDUP($J526*$U$4*$S$3,-1)))</f>
        <v>946800</v>
      </c>
      <c r="T526" s="186">
        <f>IF($J526="","",IF('5.手当・賞与配分の設計'!$O$4=1,ROUNDUP(($J526+$L526)*$U$4*$T$3,-1),ROUNDUP($J526*$U$4*$T$3,-1)))</f>
        <v>867900</v>
      </c>
      <c r="U526" s="186">
        <f>IF($J526="","",IF('5.手当・賞与配分の設計'!$O$4=1,ROUNDUP(($J526+$L526)*$U$4*$U$3,-1),ROUNDUP($J526*$U$4*$U$3,-1)))</f>
        <v>789000</v>
      </c>
      <c r="V526" s="186">
        <f>IF($J526="","",IF('5.手当・賞与配分の設計'!$O$4=1,ROUNDUP(($J526+$L526)*$U$4*$V$3,-1),ROUNDUP($J526*$U$4*$V$3,-1)))</f>
        <v>710100</v>
      </c>
      <c r="W526" s="203">
        <f>IF($J526="","",IF('5.手当・賞与配分の設計'!$O$4=1,ROUNDUP(($J526+$L526)*$U$4*$W$3,-1),ROUNDUP($J526*$U$4*$W$3,-1)))</f>
        <v>631200</v>
      </c>
      <c r="X526" s="128">
        <f t="shared" si="189"/>
        <v>6101520</v>
      </c>
      <c r="Y526" s="88">
        <f t="shared" si="180"/>
        <v>6022620</v>
      </c>
      <c r="Z526" s="88">
        <f t="shared" si="181"/>
        <v>5943720</v>
      </c>
      <c r="AA526" s="88">
        <f t="shared" si="182"/>
        <v>5864820</v>
      </c>
      <c r="AB526" s="201">
        <f t="shared" si="183"/>
        <v>5785920</v>
      </c>
    </row>
    <row r="527" spans="5:28" ht="18" customHeight="1">
      <c r="E527" s="193" t="str">
        <f t="shared" si="184"/>
        <v>L-4</v>
      </c>
      <c r="F527" s="124">
        <f t="shared" si="175"/>
        <v>5</v>
      </c>
      <c r="G527" s="124">
        <f t="shared" si="176"/>
        <v>5</v>
      </c>
      <c r="H527" s="124" t="str">
        <f t="shared" si="177"/>
        <v>L-4-5</v>
      </c>
      <c r="I527" s="179">
        <v>33</v>
      </c>
      <c r="J527" s="150">
        <f>IF($E527="","",INDEX('3.サラリースケール'!$R$5:$BH$38,MATCH('7.グレード別年俸表の作成'!$E527,'3.サラリースケール'!$R$5:$R$38,0),MATCH('7.グレード別年俸表の作成'!$I527,'3.サラリースケール'!$R$5:$BH$5,0)))</f>
        <v>311300</v>
      </c>
      <c r="K527" s="194">
        <f t="shared" si="178"/>
        <v>4500</v>
      </c>
      <c r="L527" s="195">
        <f>IF($J527="","",VLOOKUP($E527,'6.モデル年俸表の作成'!$C$6:$F$48,4,0))</f>
        <v>8800</v>
      </c>
      <c r="M527" s="196">
        <f t="shared" si="185"/>
        <v>0.2</v>
      </c>
      <c r="N527" s="197">
        <f t="shared" si="186"/>
        <v>62260</v>
      </c>
      <c r="O527" s="219">
        <f t="shared" si="179"/>
        <v>27</v>
      </c>
      <c r="P527" s="198">
        <f t="shared" si="187"/>
        <v>382360</v>
      </c>
      <c r="Q527" s="195">
        <f t="shared" si="188"/>
        <v>4588320</v>
      </c>
      <c r="R527" s="187">
        <f>IF($J527="","",IF('5.手当・賞与配分の設計'!$O$4=1,ROUNDUP((J527+$L527)*$R$5,-1),ROUNDUP(J527*$R$5,-1)))</f>
        <v>640200</v>
      </c>
      <c r="S527" s="202">
        <f>IF($J527="","",IF('5.手当・賞与配分の設計'!$O$4=1,ROUNDUP(($J527+$L527)*$U$4*$S$3,-1),ROUNDUP($J527*$U$4*$S$3,-1)))</f>
        <v>960300</v>
      </c>
      <c r="T527" s="186">
        <f>IF($J527="","",IF('5.手当・賞与配分の設計'!$O$4=1,ROUNDUP(($J527+$L527)*$U$4*$T$3,-1),ROUNDUP($J527*$U$4*$T$3,-1)))</f>
        <v>880280</v>
      </c>
      <c r="U527" s="186">
        <f>IF($J527="","",IF('5.手当・賞与配分の設計'!$O$4=1,ROUNDUP(($J527+$L527)*$U$4*$U$3,-1),ROUNDUP($J527*$U$4*$U$3,-1)))</f>
        <v>800250</v>
      </c>
      <c r="V527" s="186">
        <f>IF($J527="","",IF('5.手当・賞与配分の設計'!$O$4=1,ROUNDUP(($J527+$L527)*$U$4*$V$3,-1),ROUNDUP($J527*$U$4*$V$3,-1)))</f>
        <v>720230</v>
      </c>
      <c r="W527" s="203">
        <f>IF($J527="","",IF('5.手当・賞与配分の設計'!$O$4=1,ROUNDUP(($J527+$L527)*$U$4*$W$3,-1),ROUNDUP($J527*$U$4*$W$3,-1)))</f>
        <v>640200</v>
      </c>
      <c r="X527" s="128">
        <f t="shared" si="189"/>
        <v>6188820</v>
      </c>
      <c r="Y527" s="88">
        <f t="shared" si="180"/>
        <v>6108800</v>
      </c>
      <c r="Z527" s="88">
        <f t="shared" si="181"/>
        <v>6028770</v>
      </c>
      <c r="AA527" s="88">
        <f t="shared" si="182"/>
        <v>5948750</v>
      </c>
      <c r="AB527" s="201">
        <f t="shared" si="183"/>
        <v>5868720</v>
      </c>
    </row>
    <row r="528" spans="5:28" ht="18" customHeight="1">
      <c r="E528" s="193" t="str">
        <f t="shared" si="184"/>
        <v>L-4</v>
      </c>
      <c r="F528" s="124">
        <f t="shared" si="175"/>
        <v>6</v>
      </c>
      <c r="G528" s="124">
        <f t="shared" si="176"/>
        <v>6</v>
      </c>
      <c r="H528" s="124" t="str">
        <f t="shared" si="177"/>
        <v>L-4-6</v>
      </c>
      <c r="I528" s="179">
        <v>34</v>
      </c>
      <c r="J528" s="150">
        <f>IF($E528="","",INDEX('3.サラリースケール'!$R$5:$BH$38,MATCH('7.グレード別年俸表の作成'!$E528,'3.サラリースケール'!$R$5:$R$38,0),MATCH('7.グレード別年俸表の作成'!$I528,'3.サラリースケール'!$R$5:$BH$5,0)))</f>
        <v>315800</v>
      </c>
      <c r="K528" s="194">
        <f t="shared" si="178"/>
        <v>4500</v>
      </c>
      <c r="L528" s="195">
        <f>IF($J528="","",VLOOKUP($E528,'6.モデル年俸表の作成'!$C$6:$F$48,4,0))</f>
        <v>8800</v>
      </c>
      <c r="M528" s="196">
        <f t="shared" si="185"/>
        <v>0.2</v>
      </c>
      <c r="N528" s="197">
        <f t="shared" si="186"/>
        <v>63160</v>
      </c>
      <c r="O528" s="219">
        <f t="shared" si="179"/>
        <v>27</v>
      </c>
      <c r="P528" s="198">
        <f t="shared" si="187"/>
        <v>387760</v>
      </c>
      <c r="Q528" s="195">
        <f t="shared" si="188"/>
        <v>4653120</v>
      </c>
      <c r="R528" s="187">
        <f>IF($J528="","",IF('5.手当・賞与配分の設計'!$O$4=1,ROUNDUP((J528+$L528)*$R$5,-1),ROUNDUP(J528*$R$5,-1)))</f>
        <v>649200</v>
      </c>
      <c r="S528" s="202">
        <f>IF($J528="","",IF('5.手当・賞与配分の設計'!$O$4=1,ROUNDUP(($J528+$L528)*$U$4*$S$3,-1),ROUNDUP($J528*$U$4*$S$3,-1)))</f>
        <v>973800</v>
      </c>
      <c r="T528" s="186">
        <f>IF($J528="","",IF('5.手当・賞与配分の設計'!$O$4=1,ROUNDUP(($J528+$L528)*$U$4*$T$3,-1),ROUNDUP($J528*$U$4*$T$3,-1)))</f>
        <v>892650</v>
      </c>
      <c r="U528" s="186">
        <f>IF($J528="","",IF('5.手当・賞与配分の設計'!$O$4=1,ROUNDUP(($J528+$L528)*$U$4*$U$3,-1),ROUNDUP($J528*$U$4*$U$3,-1)))</f>
        <v>811500</v>
      </c>
      <c r="V528" s="186">
        <f>IF($J528="","",IF('5.手当・賞与配分の設計'!$O$4=1,ROUNDUP(($J528+$L528)*$U$4*$V$3,-1),ROUNDUP($J528*$U$4*$V$3,-1)))</f>
        <v>730350</v>
      </c>
      <c r="W528" s="203">
        <f>IF($J528="","",IF('5.手当・賞与配分の設計'!$O$4=1,ROUNDUP(($J528+$L528)*$U$4*$W$3,-1),ROUNDUP($J528*$U$4*$W$3,-1)))</f>
        <v>649200</v>
      </c>
      <c r="X528" s="128">
        <f t="shared" si="189"/>
        <v>6276120</v>
      </c>
      <c r="Y528" s="88">
        <f t="shared" si="180"/>
        <v>6194970</v>
      </c>
      <c r="Z528" s="88">
        <f t="shared" si="181"/>
        <v>6113820</v>
      </c>
      <c r="AA528" s="88">
        <f t="shared" si="182"/>
        <v>6032670</v>
      </c>
      <c r="AB528" s="201">
        <f t="shared" si="183"/>
        <v>5951520</v>
      </c>
    </row>
    <row r="529" spans="5:28" ht="18" customHeight="1">
      <c r="E529" s="193" t="str">
        <f t="shared" si="184"/>
        <v>L-4</v>
      </c>
      <c r="F529" s="124">
        <f t="shared" si="175"/>
        <v>7</v>
      </c>
      <c r="G529" s="124">
        <f t="shared" si="176"/>
        <v>7</v>
      </c>
      <c r="H529" s="124" t="str">
        <f t="shared" si="177"/>
        <v>L-4-7</v>
      </c>
      <c r="I529" s="179">
        <v>35</v>
      </c>
      <c r="J529" s="150">
        <f>IF($E529="","",INDEX('3.サラリースケール'!$R$5:$BH$38,MATCH('7.グレード別年俸表の作成'!$E529,'3.サラリースケール'!$R$5:$R$38,0),MATCH('7.グレード別年俸表の作成'!$I529,'3.サラリースケール'!$R$5:$BH$5,0)))</f>
        <v>320300</v>
      </c>
      <c r="K529" s="194">
        <f t="shared" si="178"/>
        <v>4500</v>
      </c>
      <c r="L529" s="195">
        <f>IF($J529="","",VLOOKUP($E529,'6.モデル年俸表の作成'!$C$6:$F$48,4,0))</f>
        <v>8800</v>
      </c>
      <c r="M529" s="196">
        <f t="shared" si="185"/>
        <v>0.2</v>
      </c>
      <c r="N529" s="197">
        <f t="shared" si="186"/>
        <v>64060</v>
      </c>
      <c r="O529" s="219">
        <f t="shared" si="179"/>
        <v>27</v>
      </c>
      <c r="P529" s="198">
        <f t="shared" si="187"/>
        <v>393160</v>
      </c>
      <c r="Q529" s="195">
        <f t="shared" si="188"/>
        <v>4717920</v>
      </c>
      <c r="R529" s="187">
        <f>IF($J529="","",IF('5.手当・賞与配分の設計'!$O$4=1,ROUNDUP((J529+$L529)*$R$5,-1),ROUNDUP(J529*$R$5,-1)))</f>
        <v>658200</v>
      </c>
      <c r="S529" s="202">
        <f>IF($J529="","",IF('5.手当・賞与配分の設計'!$O$4=1,ROUNDUP(($J529+$L529)*$U$4*$S$3,-1),ROUNDUP($J529*$U$4*$S$3,-1)))</f>
        <v>987300</v>
      </c>
      <c r="T529" s="186">
        <f>IF($J529="","",IF('5.手当・賞与配分の設計'!$O$4=1,ROUNDUP(($J529+$L529)*$U$4*$T$3,-1),ROUNDUP($J529*$U$4*$T$3,-1)))</f>
        <v>905030</v>
      </c>
      <c r="U529" s="186">
        <f>IF($J529="","",IF('5.手当・賞与配分の設計'!$O$4=1,ROUNDUP(($J529+$L529)*$U$4*$U$3,-1),ROUNDUP($J529*$U$4*$U$3,-1)))</f>
        <v>822750</v>
      </c>
      <c r="V529" s="186">
        <f>IF($J529="","",IF('5.手当・賞与配分の設計'!$O$4=1,ROUNDUP(($J529+$L529)*$U$4*$V$3,-1),ROUNDUP($J529*$U$4*$V$3,-1)))</f>
        <v>740480</v>
      </c>
      <c r="W529" s="203">
        <f>IF($J529="","",IF('5.手当・賞与配分の設計'!$O$4=1,ROUNDUP(($J529+$L529)*$U$4*$W$3,-1),ROUNDUP($J529*$U$4*$W$3,-1)))</f>
        <v>658200</v>
      </c>
      <c r="X529" s="128">
        <f t="shared" si="189"/>
        <v>6363420</v>
      </c>
      <c r="Y529" s="88">
        <f t="shared" si="180"/>
        <v>6281150</v>
      </c>
      <c r="Z529" s="88">
        <f t="shared" si="181"/>
        <v>6198870</v>
      </c>
      <c r="AA529" s="88">
        <f t="shared" si="182"/>
        <v>6116600</v>
      </c>
      <c r="AB529" s="201">
        <f t="shared" si="183"/>
        <v>6034320</v>
      </c>
    </row>
    <row r="530" spans="5:28" ht="18" customHeight="1">
      <c r="E530" s="193" t="str">
        <f t="shared" si="184"/>
        <v>L-4</v>
      </c>
      <c r="F530" s="124">
        <f t="shared" si="175"/>
        <v>8</v>
      </c>
      <c r="G530" s="124">
        <f t="shared" si="176"/>
        <v>8</v>
      </c>
      <c r="H530" s="124" t="str">
        <f t="shared" si="177"/>
        <v>L-4-8</v>
      </c>
      <c r="I530" s="179">
        <v>36</v>
      </c>
      <c r="J530" s="150">
        <f>IF($E530="","",INDEX('3.サラリースケール'!$R$5:$BH$38,MATCH('7.グレード別年俸表の作成'!$E530,'3.サラリースケール'!$R$5:$R$38,0),MATCH('7.グレード別年俸表の作成'!$I530,'3.サラリースケール'!$R$5:$BH$5,0)))</f>
        <v>324800</v>
      </c>
      <c r="K530" s="194">
        <f t="shared" si="178"/>
        <v>4500</v>
      </c>
      <c r="L530" s="195">
        <f>IF($J530="","",VLOOKUP($E530,'6.モデル年俸表の作成'!$C$6:$F$48,4,0))</f>
        <v>8800</v>
      </c>
      <c r="M530" s="196">
        <f t="shared" si="185"/>
        <v>0.2</v>
      </c>
      <c r="N530" s="197">
        <f t="shared" si="186"/>
        <v>64960</v>
      </c>
      <c r="O530" s="219">
        <f t="shared" si="179"/>
        <v>27</v>
      </c>
      <c r="P530" s="198">
        <f t="shared" si="187"/>
        <v>398560</v>
      </c>
      <c r="Q530" s="195">
        <f t="shared" si="188"/>
        <v>4782720</v>
      </c>
      <c r="R530" s="187">
        <f>IF($J530="","",IF('5.手当・賞与配分の設計'!$O$4=1,ROUNDUP((J530+$L530)*$R$5,-1),ROUNDUP(J530*$R$5,-1)))</f>
        <v>667200</v>
      </c>
      <c r="S530" s="202">
        <f>IF($J530="","",IF('5.手当・賞与配分の設計'!$O$4=1,ROUNDUP(($J530+$L530)*$U$4*$S$3,-1),ROUNDUP($J530*$U$4*$S$3,-1)))</f>
        <v>1000800</v>
      </c>
      <c r="T530" s="186">
        <f>IF($J530="","",IF('5.手当・賞与配分の設計'!$O$4=1,ROUNDUP(($J530+$L530)*$U$4*$T$3,-1),ROUNDUP($J530*$U$4*$T$3,-1)))</f>
        <v>917400</v>
      </c>
      <c r="U530" s="186">
        <f>IF($J530="","",IF('5.手当・賞与配分の設計'!$O$4=1,ROUNDUP(($J530+$L530)*$U$4*$U$3,-1),ROUNDUP($J530*$U$4*$U$3,-1)))</f>
        <v>834000</v>
      </c>
      <c r="V530" s="186">
        <f>IF($J530="","",IF('5.手当・賞与配分の設計'!$O$4=1,ROUNDUP(($J530+$L530)*$U$4*$V$3,-1),ROUNDUP($J530*$U$4*$V$3,-1)))</f>
        <v>750600</v>
      </c>
      <c r="W530" s="203">
        <f>IF($J530="","",IF('5.手当・賞与配分の設計'!$O$4=1,ROUNDUP(($J530+$L530)*$U$4*$W$3,-1),ROUNDUP($J530*$U$4*$W$3,-1)))</f>
        <v>667200</v>
      </c>
      <c r="X530" s="128">
        <f t="shared" si="189"/>
        <v>6450720</v>
      </c>
      <c r="Y530" s="88">
        <f t="shared" si="180"/>
        <v>6367320</v>
      </c>
      <c r="Z530" s="88">
        <f t="shared" si="181"/>
        <v>6283920</v>
      </c>
      <c r="AA530" s="88">
        <f t="shared" si="182"/>
        <v>6200520</v>
      </c>
      <c r="AB530" s="201">
        <f t="shared" si="183"/>
        <v>6117120</v>
      </c>
    </row>
    <row r="531" spans="5:28" ht="18" customHeight="1">
      <c r="E531" s="193" t="str">
        <f t="shared" si="184"/>
        <v>L-4</v>
      </c>
      <c r="F531" s="124">
        <f t="shared" si="175"/>
        <v>9</v>
      </c>
      <c r="G531" s="124">
        <f t="shared" si="176"/>
        <v>9</v>
      </c>
      <c r="H531" s="124" t="str">
        <f t="shared" si="177"/>
        <v>L-4-9</v>
      </c>
      <c r="I531" s="179">
        <v>37</v>
      </c>
      <c r="J531" s="150">
        <f>IF($E531="","",INDEX('3.サラリースケール'!$R$5:$BH$38,MATCH('7.グレード別年俸表の作成'!$E531,'3.サラリースケール'!$R$5:$R$38,0),MATCH('7.グレード別年俸表の作成'!$I531,'3.サラリースケール'!$R$5:$BH$5,0)))</f>
        <v>329300</v>
      </c>
      <c r="K531" s="194">
        <f t="shared" si="178"/>
        <v>4500</v>
      </c>
      <c r="L531" s="195">
        <f>IF($J531="","",VLOOKUP($E531,'6.モデル年俸表の作成'!$C$6:$F$48,4,0))</f>
        <v>8800</v>
      </c>
      <c r="M531" s="196">
        <f t="shared" si="185"/>
        <v>0.2</v>
      </c>
      <c r="N531" s="197">
        <f t="shared" si="186"/>
        <v>65860</v>
      </c>
      <c r="O531" s="219">
        <f t="shared" si="179"/>
        <v>27</v>
      </c>
      <c r="P531" s="198">
        <f t="shared" si="187"/>
        <v>403960</v>
      </c>
      <c r="Q531" s="195">
        <f t="shared" si="188"/>
        <v>4847520</v>
      </c>
      <c r="R531" s="187">
        <f>IF($J531="","",IF('5.手当・賞与配分の設計'!$O$4=1,ROUNDUP((J531+$L531)*$R$5,-1),ROUNDUP(J531*$R$5,-1)))</f>
        <v>676200</v>
      </c>
      <c r="S531" s="202">
        <f>IF($J531="","",IF('5.手当・賞与配分の設計'!$O$4=1,ROUNDUP(($J531+$L531)*$U$4*$S$3,-1),ROUNDUP($J531*$U$4*$S$3,-1)))</f>
        <v>1014300</v>
      </c>
      <c r="T531" s="186">
        <f>IF($J531="","",IF('5.手当・賞与配分の設計'!$O$4=1,ROUNDUP(($J531+$L531)*$U$4*$T$3,-1),ROUNDUP($J531*$U$4*$T$3,-1)))</f>
        <v>929780</v>
      </c>
      <c r="U531" s="186">
        <f>IF($J531="","",IF('5.手当・賞与配分の設計'!$O$4=1,ROUNDUP(($J531+$L531)*$U$4*$U$3,-1),ROUNDUP($J531*$U$4*$U$3,-1)))</f>
        <v>845250</v>
      </c>
      <c r="V531" s="186">
        <f>IF($J531="","",IF('5.手当・賞与配分の設計'!$O$4=1,ROUNDUP(($J531+$L531)*$U$4*$V$3,-1),ROUNDUP($J531*$U$4*$V$3,-1)))</f>
        <v>760730</v>
      </c>
      <c r="W531" s="203">
        <f>IF($J531="","",IF('5.手当・賞与配分の設計'!$O$4=1,ROUNDUP(($J531+$L531)*$U$4*$W$3,-1),ROUNDUP($J531*$U$4*$W$3,-1)))</f>
        <v>676200</v>
      </c>
      <c r="X531" s="128">
        <f t="shared" si="189"/>
        <v>6538020</v>
      </c>
      <c r="Y531" s="88">
        <f t="shared" si="180"/>
        <v>6453500</v>
      </c>
      <c r="Z531" s="88">
        <f t="shared" si="181"/>
        <v>6368970</v>
      </c>
      <c r="AA531" s="88">
        <f t="shared" si="182"/>
        <v>6284450</v>
      </c>
      <c r="AB531" s="201">
        <f t="shared" si="183"/>
        <v>6199920</v>
      </c>
    </row>
    <row r="532" spans="5:28" ht="18" customHeight="1">
      <c r="E532" s="193" t="str">
        <f t="shared" si="184"/>
        <v>L-4</v>
      </c>
      <c r="F532" s="124">
        <f t="shared" si="175"/>
        <v>10</v>
      </c>
      <c r="G532" s="124">
        <f t="shared" si="176"/>
        <v>10</v>
      </c>
      <c r="H532" s="124" t="str">
        <f t="shared" si="177"/>
        <v>L-4-10</v>
      </c>
      <c r="I532" s="179">
        <v>38</v>
      </c>
      <c r="J532" s="150">
        <f>IF($E532="","",INDEX('3.サラリースケール'!$R$5:$BH$38,MATCH('7.グレード別年俸表の作成'!$E532,'3.サラリースケール'!$R$5:$R$38,0),MATCH('7.グレード別年俸表の作成'!$I532,'3.サラリースケール'!$R$5:$BH$5,0)))</f>
        <v>333800</v>
      </c>
      <c r="K532" s="194">
        <f t="shared" si="178"/>
        <v>4500</v>
      </c>
      <c r="L532" s="195">
        <f>IF($J532="","",VLOOKUP($E532,'6.モデル年俸表の作成'!$C$6:$F$48,4,0))</f>
        <v>8800</v>
      </c>
      <c r="M532" s="196">
        <f t="shared" si="185"/>
        <v>0.2</v>
      </c>
      <c r="N532" s="197">
        <f t="shared" si="186"/>
        <v>66760</v>
      </c>
      <c r="O532" s="219">
        <f t="shared" si="179"/>
        <v>27</v>
      </c>
      <c r="P532" s="198">
        <f t="shared" si="187"/>
        <v>409360</v>
      </c>
      <c r="Q532" s="195">
        <f t="shared" si="188"/>
        <v>4912320</v>
      </c>
      <c r="R532" s="187">
        <f>IF($J532="","",IF('5.手当・賞与配分の設計'!$O$4=1,ROUNDUP((J532+$L532)*$R$5,-1),ROUNDUP(J532*$R$5,-1)))</f>
        <v>685200</v>
      </c>
      <c r="S532" s="202">
        <f>IF($J532="","",IF('5.手当・賞与配分の設計'!$O$4=1,ROUNDUP(($J532+$L532)*$U$4*$S$3,-1),ROUNDUP($J532*$U$4*$S$3,-1)))</f>
        <v>1027800</v>
      </c>
      <c r="T532" s="186">
        <f>IF($J532="","",IF('5.手当・賞与配分の設計'!$O$4=1,ROUNDUP(($J532+$L532)*$U$4*$T$3,-1),ROUNDUP($J532*$U$4*$T$3,-1)))</f>
        <v>942150</v>
      </c>
      <c r="U532" s="186">
        <f>IF($J532="","",IF('5.手当・賞与配分の設計'!$O$4=1,ROUNDUP(($J532+$L532)*$U$4*$U$3,-1),ROUNDUP($J532*$U$4*$U$3,-1)))</f>
        <v>856500</v>
      </c>
      <c r="V532" s="186">
        <f>IF($J532="","",IF('5.手当・賞与配分の設計'!$O$4=1,ROUNDUP(($J532+$L532)*$U$4*$V$3,-1),ROUNDUP($J532*$U$4*$V$3,-1)))</f>
        <v>770850</v>
      </c>
      <c r="W532" s="203">
        <f>IF($J532="","",IF('5.手当・賞与配分の設計'!$O$4=1,ROUNDUP(($J532+$L532)*$U$4*$W$3,-1),ROUNDUP($J532*$U$4*$W$3,-1)))</f>
        <v>685200</v>
      </c>
      <c r="X532" s="128">
        <f t="shared" si="189"/>
        <v>6625320</v>
      </c>
      <c r="Y532" s="88">
        <f t="shared" si="180"/>
        <v>6539670</v>
      </c>
      <c r="Z532" s="88">
        <f t="shared" si="181"/>
        <v>6454020</v>
      </c>
      <c r="AA532" s="88">
        <f t="shared" si="182"/>
        <v>6368370</v>
      </c>
      <c r="AB532" s="201">
        <f t="shared" si="183"/>
        <v>6282720</v>
      </c>
    </row>
    <row r="533" spans="5:28" ht="18" customHeight="1">
      <c r="E533" s="193" t="str">
        <f t="shared" si="184"/>
        <v>L-4</v>
      </c>
      <c r="F533" s="124">
        <f t="shared" si="175"/>
        <v>11</v>
      </c>
      <c r="G533" s="124">
        <f t="shared" si="176"/>
        <v>11</v>
      </c>
      <c r="H533" s="124" t="str">
        <f t="shared" si="177"/>
        <v>L-4-11</v>
      </c>
      <c r="I533" s="179">
        <v>39</v>
      </c>
      <c r="J533" s="150">
        <f>IF($E533="","",INDEX('3.サラリースケール'!$R$5:$BH$38,MATCH('7.グレード別年俸表の作成'!$E533,'3.サラリースケール'!$R$5:$R$38,0),MATCH('7.グレード別年俸表の作成'!$I533,'3.サラリースケール'!$R$5:$BH$5,0)))</f>
        <v>338300</v>
      </c>
      <c r="K533" s="194">
        <f t="shared" si="178"/>
        <v>4500</v>
      </c>
      <c r="L533" s="195">
        <f>IF($J533="","",VLOOKUP($E533,'6.モデル年俸表の作成'!$C$6:$F$48,4,0))</f>
        <v>8800</v>
      </c>
      <c r="M533" s="196">
        <f t="shared" si="185"/>
        <v>0.2</v>
      </c>
      <c r="N533" s="197">
        <f t="shared" si="186"/>
        <v>67660</v>
      </c>
      <c r="O533" s="219">
        <f t="shared" si="179"/>
        <v>27</v>
      </c>
      <c r="P533" s="198">
        <f t="shared" si="187"/>
        <v>414760</v>
      </c>
      <c r="Q533" s="195">
        <f t="shared" si="188"/>
        <v>4977120</v>
      </c>
      <c r="R533" s="187">
        <f>IF($J533="","",IF('5.手当・賞与配分の設計'!$O$4=1,ROUNDUP((J533+$L533)*$R$5,-1),ROUNDUP(J533*$R$5,-1)))</f>
        <v>694200</v>
      </c>
      <c r="S533" s="202">
        <f>IF($J533="","",IF('5.手当・賞与配分の設計'!$O$4=1,ROUNDUP(($J533+$L533)*$U$4*$S$3,-1),ROUNDUP($J533*$U$4*$S$3,-1)))</f>
        <v>1041300</v>
      </c>
      <c r="T533" s="186">
        <f>IF($J533="","",IF('5.手当・賞与配分の設計'!$O$4=1,ROUNDUP(($J533+$L533)*$U$4*$T$3,-1),ROUNDUP($J533*$U$4*$T$3,-1)))</f>
        <v>954530</v>
      </c>
      <c r="U533" s="186">
        <f>IF($J533="","",IF('5.手当・賞与配分の設計'!$O$4=1,ROUNDUP(($J533+$L533)*$U$4*$U$3,-1),ROUNDUP($J533*$U$4*$U$3,-1)))</f>
        <v>867750</v>
      </c>
      <c r="V533" s="186">
        <f>IF($J533="","",IF('5.手当・賞与配分の設計'!$O$4=1,ROUNDUP(($J533+$L533)*$U$4*$V$3,-1),ROUNDUP($J533*$U$4*$V$3,-1)))</f>
        <v>780980</v>
      </c>
      <c r="W533" s="203">
        <f>IF($J533="","",IF('5.手当・賞与配分の設計'!$O$4=1,ROUNDUP(($J533+$L533)*$U$4*$W$3,-1),ROUNDUP($J533*$U$4*$W$3,-1)))</f>
        <v>694200</v>
      </c>
      <c r="X533" s="128">
        <f t="shared" si="189"/>
        <v>6712620</v>
      </c>
      <c r="Y533" s="88">
        <f t="shared" si="180"/>
        <v>6625850</v>
      </c>
      <c r="Z533" s="88">
        <f t="shared" si="181"/>
        <v>6539070</v>
      </c>
      <c r="AA533" s="88">
        <f t="shared" si="182"/>
        <v>6452300</v>
      </c>
      <c r="AB533" s="201">
        <f t="shared" si="183"/>
        <v>6365520</v>
      </c>
    </row>
    <row r="534" spans="5:28" ht="18" customHeight="1">
      <c r="E534" s="193" t="str">
        <f t="shared" si="184"/>
        <v>L-4</v>
      </c>
      <c r="F534" s="124">
        <f t="shared" si="175"/>
        <v>12</v>
      </c>
      <c r="G534" s="124">
        <f t="shared" si="176"/>
        <v>12</v>
      </c>
      <c r="H534" s="124" t="str">
        <f t="shared" si="177"/>
        <v>L-4-12</v>
      </c>
      <c r="I534" s="179">
        <v>40</v>
      </c>
      <c r="J534" s="150">
        <f>IF($E534="","",INDEX('3.サラリースケール'!$R$5:$BH$38,MATCH('7.グレード別年俸表の作成'!$E534,'3.サラリースケール'!$R$5:$R$38,0),MATCH('7.グレード別年俸表の作成'!$I534,'3.サラリースケール'!$R$5:$BH$5,0)))</f>
        <v>342800</v>
      </c>
      <c r="K534" s="194">
        <f t="shared" si="178"/>
        <v>4500</v>
      </c>
      <c r="L534" s="195">
        <f>IF($J534="","",VLOOKUP($E534,'6.モデル年俸表の作成'!$C$6:$F$48,4,0))</f>
        <v>8800</v>
      </c>
      <c r="M534" s="196">
        <f t="shared" si="185"/>
        <v>0.2</v>
      </c>
      <c r="N534" s="197">
        <f t="shared" si="186"/>
        <v>68560</v>
      </c>
      <c r="O534" s="219">
        <f t="shared" si="179"/>
        <v>27</v>
      </c>
      <c r="P534" s="198">
        <f t="shared" si="187"/>
        <v>420160</v>
      </c>
      <c r="Q534" s="195">
        <f t="shared" si="188"/>
        <v>5041920</v>
      </c>
      <c r="R534" s="187">
        <f>IF($J534="","",IF('5.手当・賞与配分の設計'!$O$4=1,ROUNDUP((J534+$L534)*$R$5,-1),ROUNDUP(J534*$R$5,-1)))</f>
        <v>703200</v>
      </c>
      <c r="S534" s="202">
        <f>IF($J534="","",IF('5.手当・賞与配分の設計'!$O$4=1,ROUNDUP(($J534+$L534)*$U$4*$S$3,-1),ROUNDUP($J534*$U$4*$S$3,-1)))</f>
        <v>1054800</v>
      </c>
      <c r="T534" s="186">
        <f>IF($J534="","",IF('5.手当・賞与配分の設計'!$O$4=1,ROUNDUP(($J534+$L534)*$U$4*$T$3,-1),ROUNDUP($J534*$U$4*$T$3,-1)))</f>
        <v>966900</v>
      </c>
      <c r="U534" s="186">
        <f>IF($J534="","",IF('5.手当・賞与配分の設計'!$O$4=1,ROUNDUP(($J534+$L534)*$U$4*$U$3,-1),ROUNDUP($J534*$U$4*$U$3,-1)))</f>
        <v>879000</v>
      </c>
      <c r="V534" s="186">
        <f>IF($J534="","",IF('5.手当・賞与配分の設計'!$O$4=1,ROUNDUP(($J534+$L534)*$U$4*$V$3,-1),ROUNDUP($J534*$U$4*$V$3,-1)))</f>
        <v>791100</v>
      </c>
      <c r="W534" s="203">
        <f>IF($J534="","",IF('5.手当・賞与配分の設計'!$O$4=1,ROUNDUP(($J534+$L534)*$U$4*$W$3,-1),ROUNDUP($J534*$U$4*$W$3,-1)))</f>
        <v>703200</v>
      </c>
      <c r="X534" s="128">
        <f t="shared" si="189"/>
        <v>6799920</v>
      </c>
      <c r="Y534" s="88">
        <f t="shared" si="180"/>
        <v>6712020</v>
      </c>
      <c r="Z534" s="88">
        <f t="shared" si="181"/>
        <v>6624120</v>
      </c>
      <c r="AA534" s="88">
        <f t="shared" si="182"/>
        <v>6536220</v>
      </c>
      <c r="AB534" s="201">
        <f t="shared" si="183"/>
        <v>6448320</v>
      </c>
    </row>
    <row r="535" spans="5:28" ht="18" customHeight="1">
      <c r="E535" s="193" t="str">
        <f t="shared" si="184"/>
        <v>L-4</v>
      </c>
      <c r="F535" s="124">
        <f t="shared" si="175"/>
        <v>13</v>
      </c>
      <c r="G535" s="124">
        <f t="shared" si="176"/>
        <v>13</v>
      </c>
      <c r="H535" s="124" t="str">
        <f t="shared" si="177"/>
        <v>L-4-13</v>
      </c>
      <c r="I535" s="179">
        <v>41</v>
      </c>
      <c r="J535" s="150">
        <f>IF($E535="","",INDEX('3.サラリースケール'!$R$5:$BH$38,MATCH('7.グレード別年俸表の作成'!$E535,'3.サラリースケール'!$R$5:$R$38,0),MATCH('7.グレード別年俸表の作成'!$I535,'3.サラリースケール'!$R$5:$BH$5,0)))</f>
        <v>347300</v>
      </c>
      <c r="K535" s="194">
        <f t="shared" si="178"/>
        <v>4500</v>
      </c>
      <c r="L535" s="195">
        <f>IF($J535="","",VLOOKUP($E535,'6.モデル年俸表の作成'!$C$6:$F$48,4,0))</f>
        <v>8800</v>
      </c>
      <c r="M535" s="196">
        <f t="shared" si="185"/>
        <v>0.2</v>
      </c>
      <c r="N535" s="197">
        <f t="shared" si="186"/>
        <v>69460</v>
      </c>
      <c r="O535" s="219">
        <f t="shared" si="179"/>
        <v>27</v>
      </c>
      <c r="P535" s="198">
        <f t="shared" si="187"/>
        <v>425560</v>
      </c>
      <c r="Q535" s="195">
        <f t="shared" si="188"/>
        <v>5106720</v>
      </c>
      <c r="R535" s="187">
        <f>IF($J535="","",IF('5.手当・賞与配分の設計'!$O$4=1,ROUNDUP((J535+$L535)*$R$5,-1),ROUNDUP(J535*$R$5,-1)))</f>
        <v>712200</v>
      </c>
      <c r="S535" s="202">
        <f>IF($J535="","",IF('5.手当・賞与配分の設計'!$O$4=1,ROUNDUP(($J535+$L535)*$U$4*$S$3,-1),ROUNDUP($J535*$U$4*$S$3,-1)))</f>
        <v>1068300</v>
      </c>
      <c r="T535" s="186">
        <f>IF($J535="","",IF('5.手当・賞与配分の設計'!$O$4=1,ROUNDUP(($J535+$L535)*$U$4*$T$3,-1),ROUNDUP($J535*$U$4*$T$3,-1)))</f>
        <v>979280</v>
      </c>
      <c r="U535" s="186">
        <f>IF($J535="","",IF('5.手当・賞与配分の設計'!$O$4=1,ROUNDUP(($J535+$L535)*$U$4*$U$3,-1),ROUNDUP($J535*$U$4*$U$3,-1)))</f>
        <v>890250</v>
      </c>
      <c r="V535" s="186">
        <f>IF($J535="","",IF('5.手当・賞与配分の設計'!$O$4=1,ROUNDUP(($J535+$L535)*$U$4*$V$3,-1),ROUNDUP($J535*$U$4*$V$3,-1)))</f>
        <v>801230</v>
      </c>
      <c r="W535" s="203">
        <f>IF($J535="","",IF('5.手当・賞与配分の設計'!$O$4=1,ROUNDUP(($J535+$L535)*$U$4*$W$3,-1),ROUNDUP($J535*$U$4*$W$3,-1)))</f>
        <v>712200</v>
      </c>
      <c r="X535" s="128">
        <f t="shared" si="189"/>
        <v>6887220</v>
      </c>
      <c r="Y535" s="88">
        <f t="shared" si="180"/>
        <v>6798200</v>
      </c>
      <c r="Z535" s="88">
        <f t="shared" si="181"/>
        <v>6709170</v>
      </c>
      <c r="AA535" s="88">
        <f t="shared" si="182"/>
        <v>6620150</v>
      </c>
      <c r="AB535" s="201">
        <f t="shared" si="183"/>
        <v>6531120</v>
      </c>
    </row>
    <row r="536" spans="5:28" ht="18" customHeight="1">
      <c r="E536" s="193" t="str">
        <f t="shared" si="184"/>
        <v>L-4</v>
      </c>
      <c r="F536" s="124">
        <f t="shared" si="175"/>
        <v>14</v>
      </c>
      <c r="G536" s="124">
        <f t="shared" si="176"/>
        <v>14</v>
      </c>
      <c r="H536" s="124" t="str">
        <f t="shared" si="177"/>
        <v>L-4-14</v>
      </c>
      <c r="I536" s="179">
        <v>42</v>
      </c>
      <c r="J536" s="150">
        <f>IF($E536="","",INDEX('3.サラリースケール'!$R$5:$BH$38,MATCH('7.グレード別年俸表の作成'!$E536,'3.サラリースケール'!$R$5:$R$38,0),MATCH('7.グレード別年俸表の作成'!$I536,'3.サラリースケール'!$R$5:$BH$5,0)))</f>
        <v>351800</v>
      </c>
      <c r="K536" s="194">
        <f t="shared" si="178"/>
        <v>4500</v>
      </c>
      <c r="L536" s="195">
        <f>IF($J536="","",VLOOKUP($E536,'6.モデル年俸表の作成'!$C$6:$F$48,4,0))</f>
        <v>8800</v>
      </c>
      <c r="M536" s="196">
        <f t="shared" si="185"/>
        <v>0.2</v>
      </c>
      <c r="N536" s="197">
        <f t="shared" si="186"/>
        <v>70360</v>
      </c>
      <c r="O536" s="219">
        <f t="shared" si="179"/>
        <v>27</v>
      </c>
      <c r="P536" s="198">
        <f t="shared" si="187"/>
        <v>430960</v>
      </c>
      <c r="Q536" s="195">
        <f t="shared" si="188"/>
        <v>5171520</v>
      </c>
      <c r="R536" s="187">
        <f>IF($J536="","",IF('5.手当・賞与配分の設計'!$O$4=1,ROUNDUP((J536+$L536)*$R$5,-1),ROUNDUP(J536*$R$5,-1)))</f>
        <v>721200</v>
      </c>
      <c r="S536" s="202">
        <f>IF($J536="","",IF('5.手当・賞与配分の設計'!$O$4=1,ROUNDUP(($J536+$L536)*$U$4*$S$3,-1),ROUNDUP($J536*$U$4*$S$3,-1)))</f>
        <v>1081800</v>
      </c>
      <c r="T536" s="186">
        <f>IF($J536="","",IF('5.手当・賞与配分の設計'!$O$4=1,ROUNDUP(($J536+$L536)*$U$4*$T$3,-1),ROUNDUP($J536*$U$4*$T$3,-1)))</f>
        <v>991650</v>
      </c>
      <c r="U536" s="186">
        <f>IF($J536="","",IF('5.手当・賞与配分の設計'!$O$4=1,ROUNDUP(($J536+$L536)*$U$4*$U$3,-1),ROUNDUP($J536*$U$4*$U$3,-1)))</f>
        <v>901500</v>
      </c>
      <c r="V536" s="186">
        <f>IF($J536="","",IF('5.手当・賞与配分の設計'!$O$4=1,ROUNDUP(($J536+$L536)*$U$4*$V$3,-1),ROUNDUP($J536*$U$4*$V$3,-1)))</f>
        <v>811350</v>
      </c>
      <c r="W536" s="203">
        <f>IF($J536="","",IF('5.手当・賞与配分の設計'!$O$4=1,ROUNDUP(($J536+$L536)*$U$4*$W$3,-1),ROUNDUP($J536*$U$4*$W$3,-1)))</f>
        <v>721200</v>
      </c>
      <c r="X536" s="128">
        <f t="shared" si="189"/>
        <v>6974520</v>
      </c>
      <c r="Y536" s="88">
        <f t="shared" si="180"/>
        <v>6884370</v>
      </c>
      <c r="Z536" s="88">
        <f t="shared" si="181"/>
        <v>6794220</v>
      </c>
      <c r="AA536" s="88">
        <f t="shared" si="182"/>
        <v>6704070</v>
      </c>
      <c r="AB536" s="201">
        <f t="shared" si="183"/>
        <v>6613920</v>
      </c>
    </row>
    <row r="537" spans="5:28" ht="18" customHeight="1">
      <c r="E537" s="193" t="str">
        <f t="shared" si="184"/>
        <v>L-4</v>
      </c>
      <c r="F537" s="204">
        <f t="shared" si="175"/>
        <v>15</v>
      </c>
      <c r="G537" s="124">
        <f t="shared" si="176"/>
        <v>15</v>
      </c>
      <c r="H537" s="124" t="str">
        <f t="shared" si="177"/>
        <v>L-4-15</v>
      </c>
      <c r="I537" s="179">
        <v>43</v>
      </c>
      <c r="J537" s="150">
        <f>IF($E537="","",INDEX('3.サラリースケール'!$R$5:$BH$38,MATCH('7.グレード別年俸表の作成'!$E537,'3.サラリースケール'!$R$5:$R$38,0),MATCH('7.グレード別年俸表の作成'!$I537,'3.サラリースケール'!$R$5:$BH$5,0)))</f>
        <v>356300</v>
      </c>
      <c r="K537" s="194">
        <f t="shared" si="178"/>
        <v>4500</v>
      </c>
      <c r="L537" s="195">
        <f>IF($J537="","",VLOOKUP($E537,'6.モデル年俸表の作成'!$C$6:$F$48,4,0))</f>
        <v>8800</v>
      </c>
      <c r="M537" s="196">
        <f t="shared" si="185"/>
        <v>0.2</v>
      </c>
      <c r="N537" s="197">
        <f t="shared" si="186"/>
        <v>71260</v>
      </c>
      <c r="O537" s="219">
        <f t="shared" si="179"/>
        <v>27</v>
      </c>
      <c r="P537" s="198">
        <f t="shared" si="187"/>
        <v>436360</v>
      </c>
      <c r="Q537" s="195">
        <f t="shared" si="188"/>
        <v>5236320</v>
      </c>
      <c r="R537" s="187">
        <f>IF($J537="","",IF('5.手当・賞与配分の設計'!$O$4=1,ROUNDUP((J537+$L537)*$R$5,-1),ROUNDUP(J537*$R$5,-1)))</f>
        <v>730200</v>
      </c>
      <c r="S537" s="202">
        <f>IF($J537="","",IF('5.手当・賞与配分の設計'!$O$4=1,ROUNDUP(($J537+$L537)*$U$4*$S$3,-1),ROUNDUP($J537*$U$4*$S$3,-1)))</f>
        <v>1095300</v>
      </c>
      <c r="T537" s="186">
        <f>IF($J537="","",IF('5.手当・賞与配分の設計'!$O$4=1,ROUNDUP(($J537+$L537)*$U$4*$T$3,-1),ROUNDUP($J537*$U$4*$T$3,-1)))</f>
        <v>1004030</v>
      </c>
      <c r="U537" s="186">
        <f>IF($J537="","",IF('5.手当・賞与配分の設計'!$O$4=1,ROUNDUP(($J537+$L537)*$U$4*$U$3,-1),ROUNDUP($J537*$U$4*$U$3,-1)))</f>
        <v>912750</v>
      </c>
      <c r="V537" s="186">
        <f>IF($J537="","",IF('5.手当・賞与配分の設計'!$O$4=1,ROUNDUP(($J537+$L537)*$U$4*$V$3,-1),ROUNDUP($J537*$U$4*$V$3,-1)))</f>
        <v>821480</v>
      </c>
      <c r="W537" s="203">
        <f>IF($J537="","",IF('5.手当・賞与配分の設計'!$O$4=1,ROUNDUP(($J537+$L537)*$U$4*$W$3,-1),ROUNDUP($J537*$U$4*$W$3,-1)))</f>
        <v>730200</v>
      </c>
      <c r="X537" s="128">
        <f t="shared" si="189"/>
        <v>7061820</v>
      </c>
      <c r="Y537" s="88">
        <f>IF($J537="","",$Q537+$R537+T537)</f>
        <v>6970550</v>
      </c>
      <c r="Z537" s="88">
        <f t="shared" si="181"/>
        <v>6879270</v>
      </c>
      <c r="AA537" s="88">
        <f t="shared" si="182"/>
        <v>6788000</v>
      </c>
      <c r="AB537" s="201">
        <f t="shared" si="183"/>
        <v>6696720</v>
      </c>
    </row>
    <row r="538" spans="5:28" ht="18" customHeight="1">
      <c r="E538" s="193" t="str">
        <f t="shared" si="184"/>
        <v>L-4</v>
      </c>
      <c r="F538" s="204">
        <f t="shared" si="175"/>
        <v>16</v>
      </c>
      <c r="G538" s="124">
        <f t="shared" si="176"/>
        <v>16</v>
      </c>
      <c r="H538" s="124" t="str">
        <f t="shared" si="177"/>
        <v>L-4-16</v>
      </c>
      <c r="I538" s="179">
        <v>44</v>
      </c>
      <c r="J538" s="150">
        <f>IF($E538="","",INDEX('3.サラリースケール'!$R$5:$BH$38,MATCH('7.グレード別年俸表の作成'!$E538,'3.サラリースケール'!$R$5:$R$38,0),MATCH('7.グレード別年俸表の作成'!$I538,'3.サラリースケール'!$R$5:$BH$5,0)))</f>
        <v>360800</v>
      </c>
      <c r="K538" s="194">
        <f t="shared" si="178"/>
        <v>4500</v>
      </c>
      <c r="L538" s="195">
        <f>IF($J538="","",VLOOKUP($E538,'6.モデル年俸表の作成'!$C$6:$F$48,4,0))</f>
        <v>8800</v>
      </c>
      <c r="M538" s="196">
        <f t="shared" si="185"/>
        <v>0.2</v>
      </c>
      <c r="N538" s="197">
        <f t="shared" si="186"/>
        <v>72160</v>
      </c>
      <c r="O538" s="219">
        <f t="shared" si="179"/>
        <v>27</v>
      </c>
      <c r="P538" s="198">
        <f t="shared" si="187"/>
        <v>441760</v>
      </c>
      <c r="Q538" s="195">
        <f t="shared" si="188"/>
        <v>5301120</v>
      </c>
      <c r="R538" s="187">
        <f>IF($J538="","",IF('5.手当・賞与配分の設計'!$O$4=1,ROUNDUP((J538+$L538)*$R$5,-1),ROUNDUP(J538*$R$5,-1)))</f>
        <v>739200</v>
      </c>
      <c r="S538" s="202">
        <f>IF($J538="","",IF('5.手当・賞与配分の設計'!$O$4=1,ROUNDUP(($J538+$L538)*$U$4*$S$3,-1),ROUNDUP($J538*$U$4*$S$3,-1)))</f>
        <v>1108800</v>
      </c>
      <c r="T538" s="186">
        <f>IF($J538="","",IF('5.手当・賞与配分の設計'!$O$4=1,ROUNDUP(($J538+$L538)*$U$4*$T$3,-1),ROUNDUP($J538*$U$4*$T$3,-1)))</f>
        <v>1016400</v>
      </c>
      <c r="U538" s="186">
        <f>IF($J538="","",IF('5.手当・賞与配分の設計'!$O$4=1,ROUNDUP(($J538+$L538)*$U$4*$U$3,-1),ROUNDUP($J538*$U$4*$U$3,-1)))</f>
        <v>924000</v>
      </c>
      <c r="V538" s="186">
        <f>IF($J538="","",IF('5.手当・賞与配分の設計'!$O$4=1,ROUNDUP(($J538+$L538)*$U$4*$V$3,-1),ROUNDUP($J538*$U$4*$V$3,-1)))</f>
        <v>831600</v>
      </c>
      <c r="W538" s="203">
        <f>IF($J538="","",IF('5.手当・賞与配分の設計'!$O$4=1,ROUNDUP(($J538+$L538)*$U$4*$W$3,-1),ROUNDUP($J538*$U$4*$W$3,-1)))</f>
        <v>739200</v>
      </c>
      <c r="X538" s="128">
        <f t="shared" si="189"/>
        <v>7149120</v>
      </c>
      <c r="Y538" s="88">
        <f t="shared" ref="Y538:Y553" si="190">IF($J538="","",$Q538+$R538+T538)</f>
        <v>7056720</v>
      </c>
      <c r="Z538" s="88">
        <f t="shared" si="181"/>
        <v>6964320</v>
      </c>
      <c r="AA538" s="88">
        <f t="shared" si="182"/>
        <v>6871920</v>
      </c>
      <c r="AB538" s="201">
        <f t="shared" si="183"/>
        <v>6779520</v>
      </c>
    </row>
    <row r="539" spans="5:28" ht="18" customHeight="1">
      <c r="E539" s="193" t="str">
        <f t="shared" si="184"/>
        <v>L-4</v>
      </c>
      <c r="F539" s="204">
        <f t="shared" si="175"/>
        <v>17</v>
      </c>
      <c r="G539" s="124">
        <f t="shared" si="176"/>
        <v>17</v>
      </c>
      <c r="H539" s="124" t="str">
        <f t="shared" si="177"/>
        <v>L-4-17</v>
      </c>
      <c r="I539" s="179">
        <v>45</v>
      </c>
      <c r="J539" s="150">
        <f>IF($E539="","",INDEX('3.サラリースケール'!$R$5:$BH$38,MATCH('7.グレード別年俸表の作成'!$E539,'3.サラリースケール'!$R$5:$R$38,0),MATCH('7.グレード別年俸表の作成'!$I539,'3.サラリースケール'!$R$5:$BH$5,0)))</f>
        <v>365300</v>
      </c>
      <c r="K539" s="194">
        <f t="shared" si="178"/>
        <v>4500</v>
      </c>
      <c r="L539" s="195">
        <f>IF($J539="","",VLOOKUP($E539,'6.モデル年俸表の作成'!$C$6:$F$48,4,0))</f>
        <v>8800</v>
      </c>
      <c r="M539" s="196">
        <f t="shared" si="185"/>
        <v>0.2</v>
      </c>
      <c r="N539" s="197">
        <f t="shared" si="186"/>
        <v>73060</v>
      </c>
      <c r="O539" s="219">
        <f t="shared" si="179"/>
        <v>27</v>
      </c>
      <c r="P539" s="198">
        <f t="shared" si="187"/>
        <v>447160</v>
      </c>
      <c r="Q539" s="195">
        <f t="shared" si="188"/>
        <v>5365920</v>
      </c>
      <c r="R539" s="187">
        <f>IF($J539="","",IF('5.手当・賞与配分の設計'!$O$4=1,ROUNDUP((J539+$L539)*$R$5,-1),ROUNDUP(J539*$R$5,-1)))</f>
        <v>748200</v>
      </c>
      <c r="S539" s="202">
        <f>IF($J539="","",IF('5.手当・賞与配分の設計'!$O$4=1,ROUNDUP(($J539+$L539)*$U$4*$S$3,-1),ROUNDUP($J539*$U$4*$S$3,-1)))</f>
        <v>1122300</v>
      </c>
      <c r="T539" s="186">
        <f>IF($J539="","",IF('5.手当・賞与配分の設計'!$O$4=1,ROUNDUP(($J539+$L539)*$U$4*$T$3,-1),ROUNDUP($J539*$U$4*$T$3,-1)))</f>
        <v>1028780</v>
      </c>
      <c r="U539" s="186">
        <f>IF($J539="","",IF('5.手当・賞与配分の設計'!$O$4=1,ROUNDUP(($J539+$L539)*$U$4*$U$3,-1),ROUNDUP($J539*$U$4*$U$3,-1)))</f>
        <v>935250</v>
      </c>
      <c r="V539" s="186">
        <f>IF($J539="","",IF('5.手当・賞与配分の設計'!$O$4=1,ROUNDUP(($J539+$L539)*$U$4*$V$3,-1),ROUNDUP($J539*$U$4*$V$3,-1)))</f>
        <v>841730</v>
      </c>
      <c r="W539" s="203">
        <f>IF($J539="","",IF('5.手当・賞与配分の設計'!$O$4=1,ROUNDUP(($J539+$L539)*$U$4*$W$3,-1),ROUNDUP($J539*$U$4*$W$3,-1)))</f>
        <v>748200</v>
      </c>
      <c r="X539" s="128">
        <f t="shared" si="189"/>
        <v>7236420</v>
      </c>
      <c r="Y539" s="88">
        <f t="shared" si="190"/>
        <v>7142900</v>
      </c>
      <c r="Z539" s="88">
        <f t="shared" si="181"/>
        <v>7049370</v>
      </c>
      <c r="AA539" s="88">
        <f t="shared" si="182"/>
        <v>6955850</v>
      </c>
      <c r="AB539" s="201">
        <f t="shared" si="183"/>
        <v>6862320</v>
      </c>
    </row>
    <row r="540" spans="5:28" ht="18" customHeight="1">
      <c r="E540" s="193" t="str">
        <f t="shared" si="184"/>
        <v>L-4</v>
      </c>
      <c r="F540" s="204">
        <f t="shared" si="175"/>
        <v>18</v>
      </c>
      <c r="G540" s="124">
        <f t="shared" si="176"/>
        <v>18</v>
      </c>
      <c r="H540" s="124" t="str">
        <f t="shared" si="177"/>
        <v>L-4-18</v>
      </c>
      <c r="I540" s="179">
        <v>46</v>
      </c>
      <c r="J540" s="150">
        <f>IF($E540="","",INDEX('3.サラリースケール'!$R$5:$BH$38,MATCH('7.グレード別年俸表の作成'!$E540,'3.サラリースケール'!$R$5:$R$38,0),MATCH('7.グレード別年俸表の作成'!$I540,'3.サラリースケール'!$R$5:$BH$5,0)))</f>
        <v>369800</v>
      </c>
      <c r="K540" s="194">
        <f t="shared" si="178"/>
        <v>4500</v>
      </c>
      <c r="L540" s="195">
        <f>IF($J540="","",VLOOKUP($E540,'6.モデル年俸表の作成'!$C$6:$F$48,4,0))</f>
        <v>8800</v>
      </c>
      <c r="M540" s="196">
        <f t="shared" si="185"/>
        <v>0.2</v>
      </c>
      <c r="N540" s="197">
        <f t="shared" si="186"/>
        <v>73960</v>
      </c>
      <c r="O540" s="219">
        <f t="shared" si="179"/>
        <v>27</v>
      </c>
      <c r="P540" s="198">
        <f t="shared" si="187"/>
        <v>452560</v>
      </c>
      <c r="Q540" s="195">
        <f t="shared" si="188"/>
        <v>5430720</v>
      </c>
      <c r="R540" s="187">
        <f>IF($J540="","",IF('5.手当・賞与配分の設計'!$O$4=1,ROUNDUP((J540+$L540)*$R$5,-1),ROUNDUP(J540*$R$5,-1)))</f>
        <v>757200</v>
      </c>
      <c r="S540" s="202">
        <f>IF($J540="","",IF('5.手当・賞与配分の設計'!$O$4=1,ROUNDUP(($J540+$L540)*$U$4*$S$3,-1),ROUNDUP($J540*$U$4*$S$3,-1)))</f>
        <v>1135800</v>
      </c>
      <c r="T540" s="186">
        <f>IF($J540="","",IF('5.手当・賞与配分の設計'!$O$4=1,ROUNDUP(($J540+$L540)*$U$4*$T$3,-1),ROUNDUP($J540*$U$4*$T$3,-1)))</f>
        <v>1041150</v>
      </c>
      <c r="U540" s="186">
        <f>IF($J540="","",IF('5.手当・賞与配分の設計'!$O$4=1,ROUNDUP(($J540+$L540)*$U$4*$U$3,-1),ROUNDUP($J540*$U$4*$U$3,-1)))</f>
        <v>946500</v>
      </c>
      <c r="V540" s="186">
        <f>IF($J540="","",IF('5.手当・賞与配分の設計'!$O$4=1,ROUNDUP(($J540+$L540)*$U$4*$V$3,-1),ROUNDUP($J540*$U$4*$V$3,-1)))</f>
        <v>851850</v>
      </c>
      <c r="W540" s="203">
        <f>IF($J540="","",IF('5.手当・賞与配分の設計'!$O$4=1,ROUNDUP(($J540+$L540)*$U$4*$W$3,-1),ROUNDUP($J540*$U$4*$W$3,-1)))</f>
        <v>757200</v>
      </c>
      <c r="X540" s="128">
        <f t="shared" si="189"/>
        <v>7323720</v>
      </c>
      <c r="Y540" s="88">
        <f t="shared" si="190"/>
        <v>7229070</v>
      </c>
      <c r="Z540" s="88">
        <f t="shared" si="181"/>
        <v>7134420</v>
      </c>
      <c r="AA540" s="88">
        <f t="shared" si="182"/>
        <v>7039770</v>
      </c>
      <c r="AB540" s="201">
        <f t="shared" si="183"/>
        <v>6945120</v>
      </c>
    </row>
    <row r="541" spans="5:28" ht="18" customHeight="1">
      <c r="E541" s="193" t="str">
        <f t="shared" si="184"/>
        <v>L-4</v>
      </c>
      <c r="F541" s="204">
        <f t="shared" si="175"/>
        <v>19</v>
      </c>
      <c r="G541" s="124">
        <f t="shared" si="176"/>
        <v>19</v>
      </c>
      <c r="H541" s="124" t="str">
        <f t="shared" si="177"/>
        <v>L-4-19</v>
      </c>
      <c r="I541" s="179">
        <v>47</v>
      </c>
      <c r="J541" s="150">
        <f>IF($E541="","",INDEX('3.サラリースケール'!$R$5:$BH$38,MATCH('7.グレード別年俸表の作成'!$E541,'3.サラリースケール'!$R$5:$R$38,0),MATCH('7.グレード別年俸表の作成'!$I541,'3.サラリースケール'!$R$5:$BH$5,0)))</f>
        <v>374300</v>
      </c>
      <c r="K541" s="194">
        <f t="shared" si="178"/>
        <v>4500</v>
      </c>
      <c r="L541" s="195">
        <f>IF($J541="","",VLOOKUP($E541,'6.モデル年俸表の作成'!$C$6:$F$48,4,0))</f>
        <v>8800</v>
      </c>
      <c r="M541" s="196">
        <f t="shared" si="185"/>
        <v>0.2</v>
      </c>
      <c r="N541" s="197">
        <f t="shared" si="186"/>
        <v>74860</v>
      </c>
      <c r="O541" s="219">
        <f t="shared" si="179"/>
        <v>27</v>
      </c>
      <c r="P541" s="198">
        <f t="shared" si="187"/>
        <v>457960</v>
      </c>
      <c r="Q541" s="195">
        <f t="shared" si="188"/>
        <v>5495520</v>
      </c>
      <c r="R541" s="187">
        <f>IF($J541="","",IF('5.手当・賞与配分の設計'!$O$4=1,ROUNDUP((J541+$L541)*$R$5,-1),ROUNDUP(J541*$R$5,-1)))</f>
        <v>766200</v>
      </c>
      <c r="S541" s="202">
        <f>IF($J541="","",IF('5.手当・賞与配分の設計'!$O$4=1,ROUNDUP(($J541+$L541)*$U$4*$S$3,-1),ROUNDUP($J541*$U$4*$S$3,-1)))</f>
        <v>1149300</v>
      </c>
      <c r="T541" s="186">
        <f>IF($J541="","",IF('5.手当・賞与配分の設計'!$O$4=1,ROUNDUP(($J541+$L541)*$U$4*$T$3,-1),ROUNDUP($J541*$U$4*$T$3,-1)))</f>
        <v>1053530</v>
      </c>
      <c r="U541" s="186">
        <f>IF($J541="","",IF('5.手当・賞与配分の設計'!$O$4=1,ROUNDUP(($J541+$L541)*$U$4*$U$3,-1),ROUNDUP($J541*$U$4*$U$3,-1)))</f>
        <v>957750</v>
      </c>
      <c r="V541" s="186">
        <f>IF($J541="","",IF('5.手当・賞与配分の設計'!$O$4=1,ROUNDUP(($J541+$L541)*$U$4*$V$3,-1),ROUNDUP($J541*$U$4*$V$3,-1)))</f>
        <v>861980</v>
      </c>
      <c r="W541" s="203">
        <f>IF($J541="","",IF('5.手当・賞与配分の設計'!$O$4=1,ROUNDUP(($J541+$L541)*$U$4*$W$3,-1),ROUNDUP($J541*$U$4*$W$3,-1)))</f>
        <v>766200</v>
      </c>
      <c r="X541" s="128">
        <f t="shared" si="189"/>
        <v>7411020</v>
      </c>
      <c r="Y541" s="88">
        <f t="shared" si="190"/>
        <v>7315250</v>
      </c>
      <c r="Z541" s="88">
        <f t="shared" si="181"/>
        <v>7219470</v>
      </c>
      <c r="AA541" s="88">
        <f t="shared" si="182"/>
        <v>7123700</v>
      </c>
      <c r="AB541" s="201">
        <f t="shared" si="183"/>
        <v>7027920</v>
      </c>
    </row>
    <row r="542" spans="5:28" ht="18" customHeight="1">
      <c r="E542" s="193" t="str">
        <f t="shared" si="184"/>
        <v>L-4</v>
      </c>
      <c r="F542" s="204">
        <f t="shared" si="175"/>
        <v>20</v>
      </c>
      <c r="G542" s="124">
        <f t="shared" si="176"/>
        <v>20</v>
      </c>
      <c r="H542" s="124" t="str">
        <f t="shared" si="177"/>
        <v>L-4-20</v>
      </c>
      <c r="I542" s="179">
        <v>48</v>
      </c>
      <c r="J542" s="150">
        <f>IF($E542="","",INDEX('3.サラリースケール'!$R$5:$BH$38,MATCH('7.グレード別年俸表の作成'!$E542,'3.サラリースケール'!$R$5:$R$38,0),MATCH('7.グレード別年俸表の作成'!$I542,'3.サラリースケール'!$R$5:$BH$5,0)))</f>
        <v>378800</v>
      </c>
      <c r="K542" s="194">
        <f t="shared" si="178"/>
        <v>4500</v>
      </c>
      <c r="L542" s="195">
        <f>IF($J542="","",VLOOKUP($E542,'6.モデル年俸表の作成'!$C$6:$F$48,4,0))</f>
        <v>8800</v>
      </c>
      <c r="M542" s="196">
        <f t="shared" si="185"/>
        <v>0.2</v>
      </c>
      <c r="N542" s="197">
        <f t="shared" si="186"/>
        <v>75760</v>
      </c>
      <c r="O542" s="219">
        <f t="shared" si="179"/>
        <v>27</v>
      </c>
      <c r="P542" s="198">
        <f t="shared" si="187"/>
        <v>463360</v>
      </c>
      <c r="Q542" s="195">
        <f t="shared" si="188"/>
        <v>5560320</v>
      </c>
      <c r="R542" s="187">
        <f>IF($J542="","",IF('5.手当・賞与配分の設計'!$O$4=1,ROUNDUP((J542+$L542)*$R$5,-1),ROUNDUP(J542*$R$5,-1)))</f>
        <v>775200</v>
      </c>
      <c r="S542" s="202">
        <f>IF($J542="","",IF('5.手当・賞与配分の設計'!$O$4=1,ROUNDUP(($J542+$L542)*$U$4*$S$3,-1),ROUNDUP($J542*$U$4*$S$3,-1)))</f>
        <v>1162800</v>
      </c>
      <c r="T542" s="186">
        <f>IF($J542="","",IF('5.手当・賞与配分の設計'!$O$4=1,ROUNDUP(($J542+$L542)*$U$4*$T$3,-1),ROUNDUP($J542*$U$4*$T$3,-1)))</f>
        <v>1065900</v>
      </c>
      <c r="U542" s="186">
        <f>IF($J542="","",IF('5.手当・賞与配分の設計'!$O$4=1,ROUNDUP(($J542+$L542)*$U$4*$U$3,-1),ROUNDUP($J542*$U$4*$U$3,-1)))</f>
        <v>969000</v>
      </c>
      <c r="V542" s="186">
        <f>IF($J542="","",IF('5.手当・賞与配分の設計'!$O$4=1,ROUNDUP(($J542+$L542)*$U$4*$V$3,-1),ROUNDUP($J542*$U$4*$V$3,-1)))</f>
        <v>872100</v>
      </c>
      <c r="W542" s="203">
        <f>IF($J542="","",IF('5.手当・賞与配分の設計'!$O$4=1,ROUNDUP(($J542+$L542)*$U$4*$W$3,-1),ROUNDUP($J542*$U$4*$W$3,-1)))</f>
        <v>775200</v>
      </c>
      <c r="X542" s="128">
        <f t="shared" si="189"/>
        <v>7498320</v>
      </c>
      <c r="Y542" s="88">
        <f t="shared" si="190"/>
        <v>7401420</v>
      </c>
      <c r="Z542" s="88">
        <f t="shared" si="181"/>
        <v>7304520</v>
      </c>
      <c r="AA542" s="88">
        <f t="shared" si="182"/>
        <v>7207620</v>
      </c>
      <c r="AB542" s="201">
        <f t="shared" si="183"/>
        <v>7110720</v>
      </c>
    </row>
    <row r="543" spans="5:28" ht="18" customHeight="1">
      <c r="E543" s="193" t="str">
        <f t="shared" si="184"/>
        <v>L-4</v>
      </c>
      <c r="F543" s="204">
        <f t="shared" si="175"/>
        <v>21</v>
      </c>
      <c r="G543" s="124">
        <f t="shared" si="176"/>
        <v>21</v>
      </c>
      <c r="H543" s="124" t="str">
        <f t="shared" si="177"/>
        <v>L-4-21</v>
      </c>
      <c r="I543" s="179">
        <v>49</v>
      </c>
      <c r="J543" s="150">
        <f>IF($E543="","",INDEX('3.サラリースケール'!$R$5:$BH$38,MATCH('7.グレード別年俸表の作成'!$E543,'3.サラリースケール'!$R$5:$R$38,0),MATCH('7.グレード別年俸表の作成'!$I543,'3.サラリースケール'!$R$5:$BH$5,0)))</f>
        <v>383300</v>
      </c>
      <c r="K543" s="194">
        <f t="shared" si="178"/>
        <v>4500</v>
      </c>
      <c r="L543" s="195">
        <f>IF($J543="","",VLOOKUP($E543,'6.モデル年俸表の作成'!$C$6:$F$48,4,0))</f>
        <v>8800</v>
      </c>
      <c r="M543" s="196">
        <f t="shared" si="185"/>
        <v>0.2</v>
      </c>
      <c r="N543" s="197">
        <f t="shared" si="186"/>
        <v>76660</v>
      </c>
      <c r="O543" s="219">
        <f t="shared" si="179"/>
        <v>27</v>
      </c>
      <c r="P543" s="198">
        <f t="shared" si="187"/>
        <v>468760</v>
      </c>
      <c r="Q543" s="195">
        <f t="shared" si="188"/>
        <v>5625120</v>
      </c>
      <c r="R543" s="187">
        <f>IF($J543="","",IF('5.手当・賞与配分の設計'!$O$4=1,ROUNDUP((J543+$L543)*$R$5,-1),ROUNDUP(J543*$R$5,-1)))</f>
        <v>784200</v>
      </c>
      <c r="S543" s="202">
        <f>IF($J543="","",IF('5.手当・賞与配分の設計'!$O$4=1,ROUNDUP(($J543+$L543)*$U$4*$S$3,-1),ROUNDUP($J543*$U$4*$S$3,-1)))</f>
        <v>1176300</v>
      </c>
      <c r="T543" s="186">
        <f>IF($J543="","",IF('5.手当・賞与配分の設計'!$O$4=1,ROUNDUP(($J543+$L543)*$U$4*$T$3,-1),ROUNDUP($J543*$U$4*$T$3,-1)))</f>
        <v>1078280</v>
      </c>
      <c r="U543" s="186">
        <f>IF($J543="","",IF('5.手当・賞与配分の設計'!$O$4=1,ROUNDUP(($J543+$L543)*$U$4*$U$3,-1),ROUNDUP($J543*$U$4*$U$3,-1)))</f>
        <v>980250</v>
      </c>
      <c r="V543" s="186">
        <f>IF($J543="","",IF('5.手当・賞与配分の設計'!$O$4=1,ROUNDUP(($J543+$L543)*$U$4*$V$3,-1),ROUNDUP($J543*$U$4*$V$3,-1)))</f>
        <v>882230</v>
      </c>
      <c r="W543" s="203">
        <f>IF($J543="","",IF('5.手当・賞与配分の設計'!$O$4=1,ROUNDUP(($J543+$L543)*$U$4*$W$3,-1),ROUNDUP($J543*$U$4*$W$3,-1)))</f>
        <v>784200</v>
      </c>
      <c r="X543" s="128">
        <f t="shared" si="189"/>
        <v>7585620</v>
      </c>
      <c r="Y543" s="88">
        <f t="shared" si="190"/>
        <v>7487600</v>
      </c>
      <c r="Z543" s="88">
        <f t="shared" si="181"/>
        <v>7389570</v>
      </c>
      <c r="AA543" s="88">
        <f t="shared" si="182"/>
        <v>7291550</v>
      </c>
      <c r="AB543" s="201">
        <f t="shared" si="183"/>
        <v>7193520</v>
      </c>
    </row>
    <row r="544" spans="5:28" ht="18" customHeight="1">
      <c r="E544" s="193" t="str">
        <f t="shared" si="184"/>
        <v>L-4</v>
      </c>
      <c r="F544" s="204">
        <f t="shared" si="175"/>
        <v>22</v>
      </c>
      <c r="G544" s="124">
        <f t="shared" si="176"/>
        <v>22</v>
      </c>
      <c r="H544" s="124" t="str">
        <f t="shared" si="177"/>
        <v>L-4-22</v>
      </c>
      <c r="I544" s="179">
        <v>50</v>
      </c>
      <c r="J544" s="150">
        <f>IF($E544="","",INDEX('3.サラリースケール'!$R$5:$BH$38,MATCH('7.グレード別年俸表の作成'!$E544,'3.サラリースケール'!$R$5:$R$38,0),MATCH('7.グレード別年俸表の作成'!$I544,'3.サラリースケール'!$R$5:$BH$5,0)))</f>
        <v>385550</v>
      </c>
      <c r="K544" s="194">
        <f t="shared" si="178"/>
        <v>2250</v>
      </c>
      <c r="L544" s="195">
        <f>IF($J544="","",VLOOKUP($E544,'6.モデル年俸表の作成'!$C$6:$F$48,4,0))</f>
        <v>8800</v>
      </c>
      <c r="M544" s="196">
        <f t="shared" si="185"/>
        <v>0.2</v>
      </c>
      <c r="N544" s="197">
        <f t="shared" si="186"/>
        <v>77110</v>
      </c>
      <c r="O544" s="219">
        <f t="shared" si="179"/>
        <v>27</v>
      </c>
      <c r="P544" s="198">
        <f t="shared" si="187"/>
        <v>471460</v>
      </c>
      <c r="Q544" s="195">
        <f t="shared" si="188"/>
        <v>5657520</v>
      </c>
      <c r="R544" s="187">
        <f>IF($J544="","",IF('5.手当・賞与配分の設計'!$O$4=1,ROUNDUP((J544+$L544)*$R$5,-1),ROUNDUP(J544*$R$5,-1)))</f>
        <v>788700</v>
      </c>
      <c r="S544" s="202">
        <f>IF($J544="","",IF('5.手当・賞与配分の設計'!$O$4=1,ROUNDUP(($J544+$L544)*$U$4*$S$3,-1),ROUNDUP($J544*$U$4*$S$3,-1)))</f>
        <v>1183050</v>
      </c>
      <c r="T544" s="186">
        <f>IF($J544="","",IF('5.手当・賞与配分の設計'!$O$4=1,ROUNDUP(($J544+$L544)*$U$4*$T$3,-1),ROUNDUP($J544*$U$4*$T$3,-1)))</f>
        <v>1084470</v>
      </c>
      <c r="U544" s="186">
        <f>IF($J544="","",IF('5.手当・賞与配分の設計'!$O$4=1,ROUNDUP(($J544+$L544)*$U$4*$U$3,-1),ROUNDUP($J544*$U$4*$U$3,-1)))</f>
        <v>985880</v>
      </c>
      <c r="V544" s="186">
        <f>IF($J544="","",IF('5.手当・賞与配分の設計'!$O$4=1,ROUNDUP(($J544+$L544)*$U$4*$V$3,-1),ROUNDUP($J544*$U$4*$V$3,-1)))</f>
        <v>887290</v>
      </c>
      <c r="W544" s="203">
        <f>IF($J544="","",IF('5.手当・賞与配分の設計'!$O$4=1,ROUNDUP(($J544+$L544)*$U$4*$W$3,-1),ROUNDUP($J544*$U$4*$W$3,-1)))</f>
        <v>788700</v>
      </c>
      <c r="X544" s="128">
        <f t="shared" si="189"/>
        <v>7629270</v>
      </c>
      <c r="Y544" s="88">
        <f t="shared" si="190"/>
        <v>7530690</v>
      </c>
      <c r="Z544" s="88">
        <f t="shared" si="181"/>
        <v>7432100</v>
      </c>
      <c r="AA544" s="88">
        <f t="shared" si="182"/>
        <v>7333510</v>
      </c>
      <c r="AB544" s="201">
        <f t="shared" si="183"/>
        <v>7234920</v>
      </c>
    </row>
    <row r="545" spans="5:28" ht="18" customHeight="1">
      <c r="E545" s="193" t="str">
        <f t="shared" si="184"/>
        <v>L-4</v>
      </c>
      <c r="F545" s="204">
        <f t="shared" si="175"/>
        <v>23</v>
      </c>
      <c r="G545" s="124">
        <f t="shared" si="176"/>
        <v>23</v>
      </c>
      <c r="H545" s="124" t="str">
        <f t="shared" si="177"/>
        <v>L-4-23</v>
      </c>
      <c r="I545" s="179">
        <v>51</v>
      </c>
      <c r="J545" s="150">
        <f>IF($E545="","",INDEX('3.サラリースケール'!$R$5:$BH$38,MATCH('7.グレード別年俸表の作成'!$E545,'3.サラリースケール'!$R$5:$R$38,0),MATCH('7.グレード別年俸表の作成'!$I545,'3.サラリースケール'!$R$5:$BH$5,0)))</f>
        <v>387800</v>
      </c>
      <c r="K545" s="194">
        <f t="shared" si="178"/>
        <v>2250</v>
      </c>
      <c r="L545" s="195">
        <f>IF($J545="","",VLOOKUP($E545,'6.モデル年俸表の作成'!$C$6:$F$48,4,0))</f>
        <v>8800</v>
      </c>
      <c r="M545" s="196">
        <f t="shared" si="185"/>
        <v>0.2</v>
      </c>
      <c r="N545" s="197">
        <f t="shared" si="186"/>
        <v>77560</v>
      </c>
      <c r="O545" s="219">
        <f t="shared" si="179"/>
        <v>27</v>
      </c>
      <c r="P545" s="198">
        <f t="shared" si="187"/>
        <v>474160</v>
      </c>
      <c r="Q545" s="195">
        <f t="shared" si="188"/>
        <v>5689920</v>
      </c>
      <c r="R545" s="187">
        <f>IF($J545="","",IF('5.手当・賞与配分の設計'!$O$4=1,ROUNDUP((J545+$L545)*$R$5,-1),ROUNDUP(J545*$R$5,-1)))</f>
        <v>793200</v>
      </c>
      <c r="S545" s="202">
        <f>IF($J545="","",IF('5.手当・賞与配分の設計'!$O$4=1,ROUNDUP(($J545+$L545)*$U$4*$S$3,-1),ROUNDUP($J545*$U$4*$S$3,-1)))</f>
        <v>1189800</v>
      </c>
      <c r="T545" s="186">
        <f>IF($J545="","",IF('5.手当・賞与配分の設計'!$O$4=1,ROUNDUP(($J545+$L545)*$U$4*$T$3,-1),ROUNDUP($J545*$U$4*$T$3,-1)))</f>
        <v>1090650</v>
      </c>
      <c r="U545" s="186">
        <f>IF($J545="","",IF('5.手当・賞与配分の設計'!$O$4=1,ROUNDUP(($J545+$L545)*$U$4*$U$3,-1),ROUNDUP($J545*$U$4*$U$3,-1)))</f>
        <v>991500</v>
      </c>
      <c r="V545" s="186">
        <f>IF($J545="","",IF('5.手当・賞与配分の設計'!$O$4=1,ROUNDUP(($J545+$L545)*$U$4*$V$3,-1),ROUNDUP($J545*$U$4*$V$3,-1)))</f>
        <v>892350</v>
      </c>
      <c r="W545" s="203">
        <f>IF($J545="","",IF('5.手当・賞与配分の設計'!$O$4=1,ROUNDUP(($J545+$L545)*$U$4*$W$3,-1),ROUNDUP($J545*$U$4*$W$3,-1)))</f>
        <v>793200</v>
      </c>
      <c r="X545" s="128">
        <f t="shared" si="189"/>
        <v>7672920</v>
      </c>
      <c r="Y545" s="88">
        <f t="shared" si="190"/>
        <v>7573770</v>
      </c>
      <c r="Z545" s="88">
        <f t="shared" si="181"/>
        <v>7474620</v>
      </c>
      <c r="AA545" s="88">
        <f t="shared" si="182"/>
        <v>7375470</v>
      </c>
      <c r="AB545" s="201">
        <f t="shared" si="183"/>
        <v>7276320</v>
      </c>
    </row>
    <row r="546" spans="5:28" ht="18" customHeight="1">
      <c r="E546" s="193" t="str">
        <f t="shared" si="184"/>
        <v>L-4</v>
      </c>
      <c r="F546" s="204">
        <f t="shared" si="175"/>
        <v>24</v>
      </c>
      <c r="G546" s="124">
        <f t="shared" si="176"/>
        <v>24</v>
      </c>
      <c r="H546" s="124" t="str">
        <f t="shared" si="177"/>
        <v>L-4-24</v>
      </c>
      <c r="I546" s="179">
        <v>52</v>
      </c>
      <c r="J546" s="150">
        <f>IF($E546="","",INDEX('3.サラリースケール'!$R$5:$BH$38,MATCH('7.グレード別年俸表の作成'!$E546,'3.サラリースケール'!$R$5:$R$38,0),MATCH('7.グレード別年俸表の作成'!$I546,'3.サラリースケール'!$R$5:$BH$5,0)))</f>
        <v>390050</v>
      </c>
      <c r="K546" s="194">
        <f t="shared" si="178"/>
        <v>2250</v>
      </c>
      <c r="L546" s="195">
        <f>IF($J546="","",VLOOKUP($E546,'6.モデル年俸表の作成'!$C$6:$F$48,4,0))</f>
        <v>8800</v>
      </c>
      <c r="M546" s="196">
        <f t="shared" si="185"/>
        <v>0.2</v>
      </c>
      <c r="N546" s="197">
        <f t="shared" si="186"/>
        <v>78010</v>
      </c>
      <c r="O546" s="219">
        <f t="shared" si="179"/>
        <v>27</v>
      </c>
      <c r="P546" s="198">
        <f t="shared" si="187"/>
        <v>476860</v>
      </c>
      <c r="Q546" s="195">
        <f t="shared" si="188"/>
        <v>5722320</v>
      </c>
      <c r="R546" s="187">
        <f>IF($J546="","",IF('5.手当・賞与配分の設計'!$O$4=1,ROUNDUP((J546+$L546)*$R$5,-1),ROUNDUP(J546*$R$5,-1)))</f>
        <v>797700</v>
      </c>
      <c r="S546" s="202">
        <f>IF($J546="","",IF('5.手当・賞与配分の設計'!$O$4=1,ROUNDUP(($J546+$L546)*$U$4*$S$3,-1),ROUNDUP($J546*$U$4*$S$3,-1)))</f>
        <v>1196550</v>
      </c>
      <c r="T546" s="186">
        <f>IF($J546="","",IF('5.手当・賞与配分の設計'!$O$4=1,ROUNDUP(($J546+$L546)*$U$4*$T$3,-1),ROUNDUP($J546*$U$4*$T$3,-1)))</f>
        <v>1096840</v>
      </c>
      <c r="U546" s="186">
        <f>IF($J546="","",IF('5.手当・賞与配分の設計'!$O$4=1,ROUNDUP(($J546+$L546)*$U$4*$U$3,-1),ROUNDUP($J546*$U$4*$U$3,-1)))</f>
        <v>997130</v>
      </c>
      <c r="V546" s="186">
        <f>IF($J546="","",IF('5.手当・賞与配分の設計'!$O$4=1,ROUNDUP(($J546+$L546)*$U$4*$V$3,-1),ROUNDUP($J546*$U$4*$V$3,-1)))</f>
        <v>897420</v>
      </c>
      <c r="W546" s="203">
        <f>IF($J546="","",IF('5.手当・賞与配分の設計'!$O$4=1,ROUNDUP(($J546+$L546)*$U$4*$W$3,-1),ROUNDUP($J546*$U$4*$W$3,-1)))</f>
        <v>797700</v>
      </c>
      <c r="X546" s="128">
        <f t="shared" si="189"/>
        <v>7716570</v>
      </c>
      <c r="Y546" s="88">
        <f t="shared" si="190"/>
        <v>7616860</v>
      </c>
      <c r="Z546" s="88">
        <f t="shared" si="181"/>
        <v>7517150</v>
      </c>
      <c r="AA546" s="88">
        <f t="shared" si="182"/>
        <v>7417440</v>
      </c>
      <c r="AB546" s="201">
        <f t="shared" si="183"/>
        <v>7317720</v>
      </c>
    </row>
    <row r="547" spans="5:28" ht="18" customHeight="1">
      <c r="E547" s="193" t="str">
        <f t="shared" si="184"/>
        <v>L-4</v>
      </c>
      <c r="F547" s="204">
        <f t="shared" si="175"/>
        <v>25</v>
      </c>
      <c r="G547" s="124">
        <f t="shared" si="176"/>
        <v>25</v>
      </c>
      <c r="H547" s="124" t="str">
        <f t="shared" si="177"/>
        <v>L-4-25</v>
      </c>
      <c r="I547" s="179">
        <v>53</v>
      </c>
      <c r="J547" s="150">
        <f>IF($E547="","",INDEX('3.サラリースケール'!$R$5:$BH$38,MATCH('7.グレード別年俸表の作成'!$E547,'3.サラリースケール'!$R$5:$R$38,0),MATCH('7.グレード別年俸表の作成'!$I547,'3.サラリースケール'!$R$5:$BH$5,0)))</f>
        <v>392300</v>
      </c>
      <c r="K547" s="194">
        <f t="shared" si="178"/>
        <v>2250</v>
      </c>
      <c r="L547" s="195">
        <f>IF($J547="","",VLOOKUP($E547,'6.モデル年俸表の作成'!$C$6:$F$48,4,0))</f>
        <v>8800</v>
      </c>
      <c r="M547" s="196">
        <f t="shared" si="185"/>
        <v>0.2</v>
      </c>
      <c r="N547" s="197">
        <f t="shared" si="186"/>
        <v>78460</v>
      </c>
      <c r="O547" s="219">
        <f t="shared" si="179"/>
        <v>27</v>
      </c>
      <c r="P547" s="198">
        <f t="shared" si="187"/>
        <v>479560</v>
      </c>
      <c r="Q547" s="195">
        <f t="shared" si="188"/>
        <v>5754720</v>
      </c>
      <c r="R547" s="187">
        <f>IF($J547="","",IF('5.手当・賞与配分の設計'!$O$4=1,ROUNDUP((J547+$L547)*$R$5,-1),ROUNDUP(J547*$R$5,-1)))</f>
        <v>802200</v>
      </c>
      <c r="S547" s="202">
        <f>IF($J547="","",IF('5.手当・賞与配分の設計'!$O$4=1,ROUNDUP(($J547+$L547)*$U$4*$S$3,-1),ROUNDUP($J547*$U$4*$S$3,-1)))</f>
        <v>1203300</v>
      </c>
      <c r="T547" s="186">
        <f>IF($J547="","",IF('5.手当・賞与配分の設計'!$O$4=1,ROUNDUP(($J547+$L547)*$U$4*$T$3,-1),ROUNDUP($J547*$U$4*$T$3,-1)))</f>
        <v>1103030</v>
      </c>
      <c r="U547" s="186">
        <f>IF($J547="","",IF('5.手当・賞与配分の設計'!$O$4=1,ROUNDUP(($J547+$L547)*$U$4*$U$3,-1),ROUNDUP($J547*$U$4*$U$3,-1)))</f>
        <v>1002750</v>
      </c>
      <c r="V547" s="186">
        <f>IF($J547="","",IF('5.手当・賞与配分の設計'!$O$4=1,ROUNDUP(($J547+$L547)*$U$4*$V$3,-1),ROUNDUP($J547*$U$4*$V$3,-1)))</f>
        <v>902480</v>
      </c>
      <c r="W547" s="203">
        <f>IF($J547="","",IF('5.手当・賞与配分の設計'!$O$4=1,ROUNDUP(($J547+$L547)*$U$4*$W$3,-1),ROUNDUP($J547*$U$4*$W$3,-1)))</f>
        <v>802200</v>
      </c>
      <c r="X547" s="128">
        <f t="shared" si="189"/>
        <v>7760220</v>
      </c>
      <c r="Y547" s="88">
        <f t="shared" si="190"/>
        <v>7659950</v>
      </c>
      <c r="Z547" s="88">
        <f t="shared" si="181"/>
        <v>7559670</v>
      </c>
      <c r="AA547" s="88">
        <f t="shared" si="182"/>
        <v>7459400</v>
      </c>
      <c r="AB547" s="201">
        <f t="shared" si="183"/>
        <v>7359120</v>
      </c>
    </row>
    <row r="548" spans="5:28" ht="18" customHeight="1">
      <c r="E548" s="193" t="str">
        <f t="shared" si="184"/>
        <v>L-4</v>
      </c>
      <c r="F548" s="204">
        <f t="shared" si="175"/>
        <v>26</v>
      </c>
      <c r="G548" s="124">
        <f t="shared" si="176"/>
        <v>26</v>
      </c>
      <c r="H548" s="124" t="str">
        <f t="shared" si="177"/>
        <v>L-4-26</v>
      </c>
      <c r="I548" s="179">
        <v>54</v>
      </c>
      <c r="J548" s="150">
        <f>IF($E548="","",INDEX('3.サラリースケール'!$R$5:$BH$38,MATCH('7.グレード別年俸表の作成'!$E548,'3.サラリースケール'!$R$5:$R$38,0),MATCH('7.グレード別年俸表の作成'!$I548,'3.サラリースケール'!$R$5:$BH$5,0)))</f>
        <v>394550</v>
      </c>
      <c r="K548" s="194">
        <f t="shared" si="178"/>
        <v>2250</v>
      </c>
      <c r="L548" s="195">
        <f>IF($J548="","",VLOOKUP($E548,'6.モデル年俸表の作成'!$C$6:$F$48,4,0))</f>
        <v>8800</v>
      </c>
      <c r="M548" s="196">
        <f t="shared" si="185"/>
        <v>0.2</v>
      </c>
      <c r="N548" s="197">
        <f t="shared" si="186"/>
        <v>78910</v>
      </c>
      <c r="O548" s="219">
        <f t="shared" si="179"/>
        <v>27</v>
      </c>
      <c r="P548" s="198">
        <f t="shared" si="187"/>
        <v>482260</v>
      </c>
      <c r="Q548" s="195">
        <f t="shared" si="188"/>
        <v>5787120</v>
      </c>
      <c r="R548" s="187">
        <f>IF($J548="","",IF('5.手当・賞与配分の設計'!$O$4=1,ROUNDUP((J548+$L548)*$R$5,-1),ROUNDUP(J548*$R$5,-1)))</f>
        <v>806700</v>
      </c>
      <c r="S548" s="202">
        <f>IF($J548="","",IF('5.手当・賞与配分の設計'!$O$4=1,ROUNDUP(($J548+$L548)*$U$4*$S$3,-1),ROUNDUP($J548*$U$4*$S$3,-1)))</f>
        <v>1210050</v>
      </c>
      <c r="T548" s="186">
        <f>IF($J548="","",IF('5.手当・賞与配分の設計'!$O$4=1,ROUNDUP(($J548+$L548)*$U$4*$T$3,-1),ROUNDUP($J548*$U$4*$T$3,-1)))</f>
        <v>1109220</v>
      </c>
      <c r="U548" s="186">
        <f>IF($J548="","",IF('5.手当・賞与配分の設計'!$O$4=1,ROUNDUP(($J548+$L548)*$U$4*$U$3,-1),ROUNDUP($J548*$U$4*$U$3,-1)))</f>
        <v>1008380</v>
      </c>
      <c r="V548" s="186">
        <f>IF($J548="","",IF('5.手当・賞与配分の設計'!$O$4=1,ROUNDUP(($J548+$L548)*$U$4*$V$3,-1),ROUNDUP($J548*$U$4*$V$3,-1)))</f>
        <v>907540</v>
      </c>
      <c r="W548" s="203">
        <f>IF($J548="","",IF('5.手当・賞与配分の設計'!$O$4=1,ROUNDUP(($J548+$L548)*$U$4*$W$3,-1),ROUNDUP($J548*$U$4*$W$3,-1)))</f>
        <v>806700</v>
      </c>
      <c r="X548" s="128">
        <f t="shared" si="189"/>
        <v>7803870</v>
      </c>
      <c r="Y548" s="88">
        <f t="shared" si="190"/>
        <v>7703040</v>
      </c>
      <c r="Z548" s="88">
        <f t="shared" si="181"/>
        <v>7602200</v>
      </c>
      <c r="AA548" s="88">
        <f t="shared" si="182"/>
        <v>7501360</v>
      </c>
      <c r="AB548" s="201">
        <f t="shared" si="183"/>
        <v>7400520</v>
      </c>
    </row>
    <row r="549" spans="5:28" ht="18" customHeight="1">
      <c r="E549" s="193" t="str">
        <f t="shared" si="184"/>
        <v>L-4</v>
      </c>
      <c r="F549" s="204">
        <f t="shared" si="175"/>
        <v>27</v>
      </c>
      <c r="G549" s="124">
        <f t="shared" si="176"/>
        <v>27</v>
      </c>
      <c r="H549" s="124" t="str">
        <f t="shared" si="177"/>
        <v>L-4-27</v>
      </c>
      <c r="I549" s="179">
        <v>55</v>
      </c>
      <c r="J549" s="150">
        <f>IF($E549="","",INDEX('3.サラリースケール'!$R$5:$BH$38,MATCH('7.グレード別年俸表の作成'!$E549,'3.サラリースケール'!$R$5:$R$38,0),MATCH('7.グレード別年俸表の作成'!$I549,'3.サラリースケール'!$R$5:$BH$5,0)))</f>
        <v>396800</v>
      </c>
      <c r="K549" s="194">
        <f t="shared" si="178"/>
        <v>2250</v>
      </c>
      <c r="L549" s="195">
        <f>IF($J549="","",VLOOKUP($E549,'6.モデル年俸表の作成'!$C$6:$F$48,4,0))</f>
        <v>8800</v>
      </c>
      <c r="M549" s="196">
        <f t="shared" si="185"/>
        <v>0.2</v>
      </c>
      <c r="N549" s="197">
        <f t="shared" si="186"/>
        <v>79360</v>
      </c>
      <c r="O549" s="219">
        <f t="shared" si="179"/>
        <v>27</v>
      </c>
      <c r="P549" s="198">
        <f t="shared" si="187"/>
        <v>484960</v>
      </c>
      <c r="Q549" s="195">
        <f t="shared" si="188"/>
        <v>5819520</v>
      </c>
      <c r="R549" s="187">
        <f>IF($J549="","",IF('5.手当・賞与配分の設計'!$O$4=1,ROUNDUP((J549+$L549)*$R$5,-1),ROUNDUP(J549*$R$5,-1)))</f>
        <v>811200</v>
      </c>
      <c r="S549" s="202">
        <f>IF($J549="","",IF('5.手当・賞与配分の設計'!$O$4=1,ROUNDUP(($J549+$L549)*$U$4*$S$3,-1),ROUNDUP($J549*$U$4*$S$3,-1)))</f>
        <v>1216800</v>
      </c>
      <c r="T549" s="186">
        <f>IF($J549="","",IF('5.手当・賞与配分の設計'!$O$4=1,ROUNDUP(($J549+$L549)*$U$4*$T$3,-1),ROUNDUP($J549*$U$4*$T$3,-1)))</f>
        <v>1115400</v>
      </c>
      <c r="U549" s="186">
        <f>IF($J549="","",IF('5.手当・賞与配分の設計'!$O$4=1,ROUNDUP(($J549+$L549)*$U$4*$U$3,-1),ROUNDUP($J549*$U$4*$U$3,-1)))</f>
        <v>1014000</v>
      </c>
      <c r="V549" s="186">
        <f>IF($J549="","",IF('5.手当・賞与配分の設計'!$O$4=1,ROUNDUP(($J549+$L549)*$U$4*$V$3,-1),ROUNDUP($J549*$U$4*$V$3,-1)))</f>
        <v>912600</v>
      </c>
      <c r="W549" s="203">
        <f>IF($J549="","",IF('5.手当・賞与配分の設計'!$O$4=1,ROUNDUP(($J549+$L549)*$U$4*$W$3,-1),ROUNDUP($J549*$U$4*$W$3,-1)))</f>
        <v>811200</v>
      </c>
      <c r="X549" s="128">
        <f t="shared" si="189"/>
        <v>7847520</v>
      </c>
      <c r="Y549" s="88">
        <f t="shared" si="190"/>
        <v>7746120</v>
      </c>
      <c r="Z549" s="88">
        <f t="shared" si="181"/>
        <v>7644720</v>
      </c>
      <c r="AA549" s="88">
        <f t="shared" si="182"/>
        <v>7543320</v>
      </c>
      <c r="AB549" s="201">
        <f t="shared" si="183"/>
        <v>7441920</v>
      </c>
    </row>
    <row r="550" spans="5:28" ht="18" customHeight="1">
      <c r="E550" s="193" t="str">
        <f t="shared" si="184"/>
        <v>L-4</v>
      </c>
      <c r="F550" s="204">
        <f t="shared" si="175"/>
        <v>27</v>
      </c>
      <c r="G550" s="124">
        <f t="shared" si="176"/>
        <v>27</v>
      </c>
      <c r="H550" s="124" t="str">
        <f t="shared" si="177"/>
        <v/>
      </c>
      <c r="I550" s="179">
        <v>56</v>
      </c>
      <c r="J550" s="150">
        <f>IF($E550="","",INDEX('3.サラリースケール'!$R$5:$BH$38,MATCH('7.グレード別年俸表の作成'!$E550,'3.サラリースケール'!$R$5:$R$38,0),MATCH('7.グレード別年俸表の作成'!$I550,'3.サラリースケール'!$R$5:$BH$5,0)))</f>
        <v>396800</v>
      </c>
      <c r="K550" s="194">
        <f t="shared" si="178"/>
        <v>0</v>
      </c>
      <c r="L550" s="195">
        <f>IF($J550="","",VLOOKUP($E550,'6.モデル年俸表の作成'!$C$6:$F$48,4,0))</f>
        <v>8800</v>
      </c>
      <c r="M550" s="196">
        <f t="shared" si="185"/>
        <v>0.2</v>
      </c>
      <c r="N550" s="197">
        <f t="shared" si="186"/>
        <v>79360</v>
      </c>
      <c r="O550" s="219">
        <f t="shared" si="179"/>
        <v>27</v>
      </c>
      <c r="P550" s="198">
        <f t="shared" si="187"/>
        <v>484960</v>
      </c>
      <c r="Q550" s="195">
        <f t="shared" si="188"/>
        <v>5819520</v>
      </c>
      <c r="R550" s="187">
        <f>IF($J550="","",IF('5.手当・賞与配分の設計'!$O$4=1,ROUNDUP((J550+$L550)*$R$5,-1),ROUNDUP(J550*$R$5,-1)))</f>
        <v>811200</v>
      </c>
      <c r="S550" s="202">
        <f>IF($J550="","",IF('5.手当・賞与配分の設計'!$O$4=1,ROUNDUP(($J550+$L550)*$U$4*$S$3,-1),ROUNDUP($J550*$U$4*$S$3,-1)))</f>
        <v>1216800</v>
      </c>
      <c r="T550" s="186">
        <f>IF($J550="","",IF('5.手当・賞与配分の設計'!$O$4=1,ROUNDUP(($J550+$L550)*$U$4*$T$3,-1),ROUNDUP($J550*$U$4*$T$3,-1)))</f>
        <v>1115400</v>
      </c>
      <c r="U550" s="186">
        <f>IF($J550="","",IF('5.手当・賞与配分の設計'!$O$4=1,ROUNDUP(($J550+$L550)*$U$4*$U$3,-1),ROUNDUP($J550*$U$4*$U$3,-1)))</f>
        <v>1014000</v>
      </c>
      <c r="V550" s="186">
        <f>IF($J550="","",IF('5.手当・賞与配分の設計'!$O$4=1,ROUNDUP(($J550+$L550)*$U$4*$V$3,-1),ROUNDUP($J550*$U$4*$V$3,-1)))</f>
        <v>912600</v>
      </c>
      <c r="W550" s="203">
        <f>IF($J550="","",IF('5.手当・賞与配分の設計'!$O$4=1,ROUNDUP(($J550+$L550)*$U$4*$W$3,-1),ROUNDUP($J550*$U$4*$W$3,-1)))</f>
        <v>811200</v>
      </c>
      <c r="X550" s="128">
        <f t="shared" si="189"/>
        <v>7847520</v>
      </c>
      <c r="Y550" s="88">
        <f t="shared" si="190"/>
        <v>7746120</v>
      </c>
      <c r="Z550" s="88">
        <f t="shared" si="181"/>
        <v>7644720</v>
      </c>
      <c r="AA550" s="88">
        <f t="shared" si="182"/>
        <v>7543320</v>
      </c>
      <c r="AB550" s="201">
        <f t="shared" si="183"/>
        <v>7441920</v>
      </c>
    </row>
    <row r="551" spans="5:28" ht="18" customHeight="1">
      <c r="E551" s="193" t="str">
        <f t="shared" si="184"/>
        <v>L-4</v>
      </c>
      <c r="F551" s="204">
        <f t="shared" si="175"/>
        <v>27</v>
      </c>
      <c r="G551" s="124">
        <f t="shared" si="176"/>
        <v>27</v>
      </c>
      <c r="H551" s="124" t="str">
        <f t="shared" si="177"/>
        <v/>
      </c>
      <c r="I551" s="179">
        <v>57</v>
      </c>
      <c r="J551" s="150">
        <f>IF($E551="","",INDEX('3.サラリースケール'!$R$5:$BH$38,MATCH('7.グレード別年俸表の作成'!$E551,'3.サラリースケール'!$R$5:$R$38,0),MATCH('7.グレード別年俸表の作成'!$I551,'3.サラリースケール'!$R$5:$BH$5,0)))</f>
        <v>396800</v>
      </c>
      <c r="K551" s="194">
        <f t="shared" si="178"/>
        <v>0</v>
      </c>
      <c r="L551" s="195">
        <f>IF($J551="","",VLOOKUP($E551,'6.モデル年俸表の作成'!$C$6:$F$48,4,0))</f>
        <v>8800</v>
      </c>
      <c r="M551" s="196">
        <f t="shared" si="185"/>
        <v>0.2</v>
      </c>
      <c r="N551" s="197">
        <f t="shared" si="186"/>
        <v>79360</v>
      </c>
      <c r="O551" s="219">
        <f t="shared" si="179"/>
        <v>27</v>
      </c>
      <c r="P551" s="198">
        <f t="shared" si="187"/>
        <v>484960</v>
      </c>
      <c r="Q551" s="195">
        <f t="shared" si="188"/>
        <v>5819520</v>
      </c>
      <c r="R551" s="187">
        <f>IF($J551="","",IF('5.手当・賞与配分の設計'!$O$4=1,ROUNDUP((J551+$L551)*$R$5,-1),ROUNDUP(J551*$R$5,-1)))</f>
        <v>811200</v>
      </c>
      <c r="S551" s="202">
        <f>IF($J551="","",IF('5.手当・賞与配分の設計'!$O$4=1,ROUNDUP(($J551+$L551)*$U$4*$S$3,-1),ROUNDUP($J551*$U$4*$S$3,-1)))</f>
        <v>1216800</v>
      </c>
      <c r="T551" s="186">
        <f>IF($J551="","",IF('5.手当・賞与配分の設計'!$O$4=1,ROUNDUP(($J551+$L551)*$U$4*$T$3,-1),ROUNDUP($J551*$U$4*$T$3,-1)))</f>
        <v>1115400</v>
      </c>
      <c r="U551" s="186">
        <f>IF($J551="","",IF('5.手当・賞与配分の設計'!$O$4=1,ROUNDUP(($J551+$L551)*$U$4*$U$3,-1),ROUNDUP($J551*$U$4*$U$3,-1)))</f>
        <v>1014000</v>
      </c>
      <c r="V551" s="186">
        <f>IF($J551="","",IF('5.手当・賞与配分の設計'!$O$4=1,ROUNDUP(($J551+$L551)*$U$4*$V$3,-1),ROUNDUP($J551*$U$4*$V$3,-1)))</f>
        <v>912600</v>
      </c>
      <c r="W551" s="203">
        <f>IF($J551="","",IF('5.手当・賞与配分の設計'!$O$4=1,ROUNDUP(($J551+$L551)*$U$4*$W$3,-1),ROUNDUP($J551*$U$4*$W$3,-1)))</f>
        <v>811200</v>
      </c>
      <c r="X551" s="128">
        <f t="shared" si="189"/>
        <v>7847520</v>
      </c>
      <c r="Y551" s="88">
        <f t="shared" si="190"/>
        <v>7746120</v>
      </c>
      <c r="Z551" s="88">
        <f t="shared" si="181"/>
        <v>7644720</v>
      </c>
      <c r="AA551" s="88">
        <f t="shared" si="182"/>
        <v>7543320</v>
      </c>
      <c r="AB551" s="201">
        <f t="shared" si="183"/>
        <v>7441920</v>
      </c>
    </row>
    <row r="552" spans="5:28" ht="18" customHeight="1">
      <c r="E552" s="193" t="str">
        <f t="shared" si="184"/>
        <v>L-4</v>
      </c>
      <c r="F552" s="204">
        <f t="shared" si="175"/>
        <v>27</v>
      </c>
      <c r="G552" s="124">
        <f t="shared" si="176"/>
        <v>27</v>
      </c>
      <c r="H552" s="124" t="str">
        <f t="shared" si="177"/>
        <v/>
      </c>
      <c r="I552" s="179">
        <v>58</v>
      </c>
      <c r="J552" s="150">
        <f>IF($E552="","",INDEX('3.サラリースケール'!$R$5:$BH$38,MATCH('7.グレード別年俸表の作成'!$E552,'3.サラリースケール'!$R$5:$R$38,0),MATCH('7.グレード別年俸表の作成'!$I552,'3.サラリースケール'!$R$5:$BH$5,0)))</f>
        <v>396800</v>
      </c>
      <c r="K552" s="194">
        <f t="shared" si="178"/>
        <v>0</v>
      </c>
      <c r="L552" s="195">
        <f>IF($J552="","",VLOOKUP($E552,'6.モデル年俸表の作成'!$C$6:$F$48,4,0))</f>
        <v>8800</v>
      </c>
      <c r="M552" s="196">
        <f t="shared" si="185"/>
        <v>0.2</v>
      </c>
      <c r="N552" s="197">
        <f t="shared" si="186"/>
        <v>79360</v>
      </c>
      <c r="O552" s="219">
        <f t="shared" si="179"/>
        <v>27</v>
      </c>
      <c r="P552" s="198">
        <f t="shared" si="187"/>
        <v>484960</v>
      </c>
      <c r="Q552" s="195">
        <f t="shared" si="188"/>
        <v>5819520</v>
      </c>
      <c r="R552" s="187">
        <f>IF($J552="","",IF('5.手当・賞与配分の設計'!$O$4=1,ROUNDUP((J552+$L552)*$R$5,-1),ROUNDUP(J552*$R$5,-1)))</f>
        <v>811200</v>
      </c>
      <c r="S552" s="202">
        <f>IF($J552="","",IF('5.手当・賞与配分の設計'!$O$4=1,ROUNDUP(($J552+$L552)*$U$4*$S$3,-1),ROUNDUP($J552*$U$4*$S$3,-1)))</f>
        <v>1216800</v>
      </c>
      <c r="T552" s="186">
        <f>IF($J552="","",IF('5.手当・賞与配分の設計'!$O$4=1,ROUNDUP(($J552+$L552)*$U$4*$T$3,-1),ROUNDUP($J552*$U$4*$T$3,-1)))</f>
        <v>1115400</v>
      </c>
      <c r="U552" s="186">
        <f>IF($J552="","",IF('5.手当・賞与配分の設計'!$O$4=1,ROUNDUP(($J552+$L552)*$U$4*$U$3,-1),ROUNDUP($J552*$U$4*$U$3,-1)))</f>
        <v>1014000</v>
      </c>
      <c r="V552" s="186">
        <f>IF($J552="","",IF('5.手当・賞与配分の設計'!$O$4=1,ROUNDUP(($J552+$L552)*$U$4*$V$3,-1),ROUNDUP($J552*$U$4*$V$3,-1)))</f>
        <v>912600</v>
      </c>
      <c r="W552" s="203">
        <f>IF($J552="","",IF('5.手当・賞与配分の設計'!$O$4=1,ROUNDUP(($J552+$L552)*$U$4*$W$3,-1),ROUNDUP($J552*$U$4*$W$3,-1)))</f>
        <v>811200</v>
      </c>
      <c r="X552" s="128">
        <f t="shared" si="189"/>
        <v>7847520</v>
      </c>
      <c r="Y552" s="88">
        <f t="shared" si="190"/>
        <v>7746120</v>
      </c>
      <c r="Z552" s="88">
        <f t="shared" si="181"/>
        <v>7644720</v>
      </c>
      <c r="AA552" s="88">
        <f t="shared" si="182"/>
        <v>7543320</v>
      </c>
      <c r="AB552" s="201">
        <f t="shared" si="183"/>
        <v>7441920</v>
      </c>
    </row>
    <row r="553" spans="5:28" ht="18" customHeight="1" thickBot="1">
      <c r="E553" s="193" t="str">
        <f t="shared" si="184"/>
        <v>L-4</v>
      </c>
      <c r="F553" s="204">
        <f t="shared" si="175"/>
        <v>27</v>
      </c>
      <c r="G553" s="124">
        <f t="shared" si="176"/>
        <v>27</v>
      </c>
      <c r="H553" s="124" t="str">
        <f t="shared" si="177"/>
        <v/>
      </c>
      <c r="I553" s="179">
        <v>59</v>
      </c>
      <c r="J553" s="205">
        <f>IF($E553="","",INDEX('3.サラリースケール'!$R$5:$BH$38,MATCH('7.グレード別年俸表の作成'!$E553,'3.サラリースケール'!$R$5:$R$38,0),MATCH('7.グレード別年俸表の作成'!$I553,'3.サラリースケール'!$R$5:$BH$5,0)))</f>
        <v>396800</v>
      </c>
      <c r="K553" s="206">
        <f t="shared" si="178"/>
        <v>0</v>
      </c>
      <c r="L553" s="207">
        <f>IF($J553="","",VLOOKUP($E553,'6.モデル年俸表の作成'!$C$6:$F$48,4,0))</f>
        <v>8800</v>
      </c>
      <c r="M553" s="208">
        <f t="shared" si="185"/>
        <v>0.2</v>
      </c>
      <c r="N553" s="209">
        <f t="shared" si="186"/>
        <v>79360</v>
      </c>
      <c r="O553" s="220">
        <f t="shared" si="179"/>
        <v>27</v>
      </c>
      <c r="P553" s="210">
        <f t="shared" si="187"/>
        <v>484960</v>
      </c>
      <c r="Q553" s="207">
        <f t="shared" si="188"/>
        <v>5819520</v>
      </c>
      <c r="R553" s="211">
        <f>IF($J553="","",IF('5.手当・賞与配分の設計'!$O$4=1,ROUNDUP((J553+$L553)*$R$5,-1),ROUNDUP(J553*$R$5,-1)))</f>
        <v>811200</v>
      </c>
      <c r="S553" s="212">
        <f>IF($J553="","",IF('5.手当・賞与配分の設計'!$O$4=1,ROUNDUP(($J553+$L553)*$U$4*$S$3,-1),ROUNDUP($J553*$U$4*$S$3,-1)))</f>
        <v>1216800</v>
      </c>
      <c r="T553" s="213">
        <f>IF($J553="","",IF('5.手当・賞与配分の設計'!$O$4=1,ROUNDUP(($J553+$L553)*$U$4*$T$3,-1),ROUNDUP($J553*$U$4*$T$3,-1)))</f>
        <v>1115400</v>
      </c>
      <c r="U553" s="213">
        <f>IF($J553="","",IF('5.手当・賞与配分の設計'!$O$4=1,ROUNDUP(($J553+$L553)*$U$4*$U$3,-1),ROUNDUP($J553*$U$4*$U$3,-1)))</f>
        <v>1014000</v>
      </c>
      <c r="V553" s="213">
        <f>IF($J553="","",IF('5.手当・賞与配分の設計'!$O$4=1,ROUNDUP(($J553+$L553)*$U$4*$V$3,-1),ROUNDUP($J553*$U$4*$V$3,-1)))</f>
        <v>912600</v>
      </c>
      <c r="W553" s="214">
        <f>IF($J553="","",IF('5.手当・賞与配分の設計'!$O$4=1,ROUNDUP(($J553+$L553)*$U$4*$W$3,-1),ROUNDUP($J553*$U$4*$W$3,-1)))</f>
        <v>811200</v>
      </c>
      <c r="X553" s="215">
        <f t="shared" si="189"/>
        <v>7847520</v>
      </c>
      <c r="Y553" s="216">
        <f t="shared" si="190"/>
        <v>7746120</v>
      </c>
      <c r="Z553" s="216">
        <f t="shared" si="181"/>
        <v>7644720</v>
      </c>
      <c r="AA553" s="216">
        <f t="shared" si="182"/>
        <v>7543320</v>
      </c>
      <c r="AB553" s="217">
        <f t="shared" si="183"/>
        <v>7441920</v>
      </c>
    </row>
    <row r="554" spans="5:28" ht="9" customHeight="1">
      <c r="M554" s="99"/>
    </row>
    <row r="555" spans="5:28" ht="20.100000000000001" customHeight="1" thickBot="1">
      <c r="E555" s="102"/>
      <c r="F555" s="102"/>
      <c r="G555" s="102"/>
      <c r="H555" s="102"/>
      <c r="L555" s="102"/>
      <c r="O555" s="98" t="s">
        <v>95</v>
      </c>
      <c r="S555" s="218"/>
      <c r="T555" s="218"/>
    </row>
    <row r="556" spans="5:28" ht="23.1" customHeight="1" thickBot="1">
      <c r="E556" s="161" t="s">
        <v>84</v>
      </c>
      <c r="F556" s="162" t="s">
        <v>29</v>
      </c>
      <c r="G556" s="537" t="s">
        <v>85</v>
      </c>
      <c r="H556" s="537" t="s">
        <v>29</v>
      </c>
      <c r="I556" s="539" t="s">
        <v>92</v>
      </c>
      <c r="J556" s="543" t="s">
        <v>96</v>
      </c>
      <c r="K556" s="535" t="s">
        <v>98</v>
      </c>
      <c r="L556" s="541" t="s">
        <v>94</v>
      </c>
      <c r="M556" s="531" t="s">
        <v>130</v>
      </c>
      <c r="N556" s="532"/>
      <c r="O556" s="163">
        <f>IF($E557="","",'5.手当・賞与配分の設計'!$L$4)</f>
        <v>173</v>
      </c>
      <c r="P556" s="533" t="s">
        <v>89</v>
      </c>
      <c r="Q556" s="535" t="s">
        <v>90</v>
      </c>
      <c r="R556" s="164" t="s">
        <v>91</v>
      </c>
      <c r="S556" s="524" t="s">
        <v>131</v>
      </c>
      <c r="T556" s="525"/>
      <c r="U556" s="526">
        <f>IF($E557="","",'5.手当・賞与配分の設計'!$O$11)</f>
        <v>2.5</v>
      </c>
      <c r="V556" s="527"/>
      <c r="W556" s="165"/>
      <c r="X556" s="528" t="s">
        <v>132</v>
      </c>
      <c r="Y556" s="529"/>
      <c r="Z556" s="529"/>
      <c r="AA556" s="529"/>
      <c r="AB556" s="530"/>
    </row>
    <row r="557" spans="5:28" ht="27.9" customHeight="1" thickBot="1">
      <c r="E557" s="168" t="str">
        <f>IF(C$17="","",$C$17)</f>
        <v>S-1</v>
      </c>
      <c r="F557" s="162">
        <v>0</v>
      </c>
      <c r="G557" s="538"/>
      <c r="H557" s="538"/>
      <c r="I557" s="540"/>
      <c r="J557" s="544"/>
      <c r="K557" s="536"/>
      <c r="L557" s="542"/>
      <c r="M557" s="169">
        <f>IF($E557="","",VLOOKUP($E557,'5.手当・賞与配分の設計'!$C$7:$L$48,8,0))</f>
        <v>0.2</v>
      </c>
      <c r="N557" s="170" t="s">
        <v>87</v>
      </c>
      <c r="O557" s="171" t="s">
        <v>88</v>
      </c>
      <c r="P557" s="534"/>
      <c r="Q557" s="536"/>
      <c r="R557" s="400">
        <f>IF($E557="","",'5.手当・賞与配分の設計'!$N$11)</f>
        <v>2</v>
      </c>
      <c r="S557" s="172" t="str">
        <f>IF('5.手当・賞与配分の設計'!$N$16="","",'5.手当・賞与配分の設計'!$N$16)</f>
        <v>S</v>
      </c>
      <c r="T557" s="173" t="str">
        <f>IF('5.手当・賞与配分の設計'!$N$17="","",'5.手当・賞与配分の設計'!$N$17)</f>
        <v>A</v>
      </c>
      <c r="U557" s="174" t="str">
        <f>IF('5.手当・賞与配分の設計'!$N$18="","",'5.手当・賞与配分の設計'!$N$18)</f>
        <v>B</v>
      </c>
      <c r="V557" s="174" t="str">
        <f>IF('5.手当・賞与配分の設計'!$N$19="","",'5.手当・賞与配分の設計'!$N$19)</f>
        <v>C</v>
      </c>
      <c r="W557" s="175" t="str">
        <f>IF('5.手当・賞与配分の設計'!$N$20="","",'5.手当・賞与配分の設計'!$N$20)</f>
        <v>D</v>
      </c>
      <c r="X557" s="176" t="str">
        <f>IF($E557="","",$E557&amp;"-"&amp;S557)</f>
        <v>S-1-S</v>
      </c>
      <c r="Y557" s="170" t="str">
        <f>IF($E557="","",$E557&amp;"-"&amp;T557)</f>
        <v>S-1-A</v>
      </c>
      <c r="Z557" s="170" t="str">
        <f>IF($E557="","",$E557&amp;"-"&amp;U557)</f>
        <v>S-1-B</v>
      </c>
      <c r="AA557" s="170" t="str">
        <f>IF($E557="","",$E557&amp;"-"&amp;V557)</f>
        <v>S-1-C</v>
      </c>
      <c r="AB557" s="177" t="str">
        <f>IF($E557="","",$E557&amp;"-"&amp;W557)</f>
        <v>S-1-D</v>
      </c>
    </row>
    <row r="558" spans="5:28" ht="18" customHeight="1">
      <c r="E558" s="178" t="str">
        <f>IF($E$557="","",$E$557)</f>
        <v>S-1</v>
      </c>
      <c r="F558" s="124">
        <f t="shared" ref="F558:F599" si="191">IF(J558="",0,IF(AND(J557&lt;J558,J558=J559),F557+1,IF(J558&lt;J559,F557+1,F557)))</f>
        <v>0</v>
      </c>
      <c r="G558" s="124" t="str">
        <f t="shared" ref="G558:G599" si="192">IF(AND(F558=0,J558=""),"",IF(AND(F558=0,J558&gt;0),1,IF(F558=0,"",F558)))</f>
        <v/>
      </c>
      <c r="H558" s="124" t="str">
        <f t="shared" ref="H558:H599" si="193">IF($G558="","",IF(F557&lt;F558,$E558&amp;"-"&amp;$G558,""))</f>
        <v/>
      </c>
      <c r="I558" s="179">
        <v>18</v>
      </c>
      <c r="J558" s="180" t="str">
        <f>IF($E558="","",INDEX('3.サラリースケール'!$R$5:$BH$38,MATCH('7.グレード別年俸表の作成'!$E558,'3.サラリースケール'!$R$5:$R$38,0),MATCH('7.グレード別年俸表の作成'!$I558,'3.サラリースケール'!$R$5:$BH$5,0)))</f>
        <v/>
      </c>
      <c r="K558" s="181" t="str">
        <f t="shared" ref="K558:K599" si="194">IF($F558&lt;=1,"",IF($J557="",0,$J558-$J557))</f>
        <v/>
      </c>
      <c r="L558" s="182" t="str">
        <f>IF($J558="","",VLOOKUP($E558,'6.モデル年俸表の作成'!$C$6:$F$48,4,0))</f>
        <v/>
      </c>
      <c r="M558" s="183" t="str">
        <f>IF($G558="","",$M$557)</f>
        <v/>
      </c>
      <c r="N558" s="184" t="str">
        <f>IF($J558="","",ROUNDUP((J558*$M558),-1))</f>
        <v/>
      </c>
      <c r="O558" s="185" t="str">
        <f t="shared" ref="O558:O599" si="195">IF($J558="","",ROUNDDOWN($N558/($J558/$O$4*1.25),0))</f>
        <v/>
      </c>
      <c r="P558" s="186" t="str">
        <f>IF($J558="","",$J558+$L558+$N558)</f>
        <v/>
      </c>
      <c r="Q558" s="182" t="str">
        <f>IF($J558="","",$P558*12)</f>
        <v/>
      </c>
      <c r="R558" s="187" t="str">
        <f>IF($J558="","",IF('5.手当・賞与配分の設計'!$O$4=1,ROUNDUP((J558+$L558)*$R$5,-1),ROUNDUP(J558*$R$5,-1)))</f>
        <v/>
      </c>
      <c r="S558" s="188" t="str">
        <f>IF($J558="","",IF('5.手当・賞与配分の設計'!$O$4=1,ROUNDUP(($J558+$L558)*$U$4*$S$3,-1),ROUNDUP($J558*$U$4*$S$3,-1)))</f>
        <v/>
      </c>
      <c r="T558" s="189" t="str">
        <f>IF($J558="","",IF('5.手当・賞与配分の設計'!$O$4=1,ROUNDUP(($J558+$L558)*$U$4*$T$3,-1),ROUNDUP($J558*$U$4*$T$3,-1)))</f>
        <v/>
      </c>
      <c r="U558" s="189" t="str">
        <f>IF($J558="","",IF('5.手当・賞与配分の設計'!$O$4=1,ROUNDUP(($J558+$L558)*$U$4*$U$3,-1),ROUNDUP($J558*$U$4*$U$3,-1)))</f>
        <v/>
      </c>
      <c r="V558" s="189" t="str">
        <f>IF($J558="","",IF('5.手当・賞与配分の設計'!$O$4=1,ROUNDUP(($J558+$L558)*$U$4*$V$3,-1),ROUNDUP($J558*$U$4*$V$3,-1)))</f>
        <v/>
      </c>
      <c r="W558" s="190" t="str">
        <f>IF($J558="","",IF('5.手当・賞与配分の設計'!$O$4=1,ROUNDUP(($J558+$L558)*$U$4*$W$3,-1),ROUNDUP($J558*$U$4*$W$3,-1)))</f>
        <v/>
      </c>
      <c r="X558" s="191" t="str">
        <f>IF($J558="","",$Q558+$R558+S558)</f>
        <v/>
      </c>
      <c r="Y558" s="152" t="str">
        <f t="shared" ref="Y558:Y582" si="196">IF($J558="","",$Q558+$R558+T558)</f>
        <v/>
      </c>
      <c r="Z558" s="152" t="str">
        <f t="shared" ref="Z558:Z599" si="197">IF($J558="","",$Q558+$R558+U558)</f>
        <v/>
      </c>
      <c r="AA558" s="152" t="str">
        <f t="shared" ref="AA558:AA599" si="198">IF($J558="","",$Q558+$R558+V558)</f>
        <v/>
      </c>
      <c r="AB558" s="192" t="str">
        <f t="shared" ref="AB558:AB599" si="199">IF($J558="","",$Q558+$R558+W558)</f>
        <v/>
      </c>
    </row>
    <row r="559" spans="5:28" ht="18" customHeight="1">
      <c r="E559" s="193" t="str">
        <f t="shared" ref="E559:E599" si="200">IF($E$557="","",$E$557)</f>
        <v>S-1</v>
      </c>
      <c r="F559" s="124">
        <f t="shared" si="191"/>
        <v>0</v>
      </c>
      <c r="G559" s="124" t="str">
        <f t="shared" si="192"/>
        <v/>
      </c>
      <c r="H559" s="124" t="str">
        <f t="shared" si="193"/>
        <v/>
      </c>
      <c r="I559" s="179">
        <v>19</v>
      </c>
      <c r="J559" s="180" t="str">
        <f>IF($E559="","",INDEX('3.サラリースケール'!$R$5:$BH$38,MATCH('7.グレード別年俸表の作成'!$E559,'3.サラリースケール'!$R$5:$R$38,0),MATCH('7.グレード別年俸表の作成'!$I559,'3.サラリースケール'!$R$5:$BH$5,0)))</f>
        <v/>
      </c>
      <c r="K559" s="194" t="str">
        <f t="shared" si="194"/>
        <v/>
      </c>
      <c r="L559" s="195" t="str">
        <f>IF($J559="","",VLOOKUP($E559,'6.モデル年俸表の作成'!$C$6:$F$48,4,0))</f>
        <v/>
      </c>
      <c r="M559" s="196" t="str">
        <f t="shared" ref="M559:M599" si="201">IF($G559="","",$M$557)</f>
        <v/>
      </c>
      <c r="N559" s="197" t="str">
        <f t="shared" ref="N559:N599" si="202">IF($J559="","",ROUNDUP((J559*$M559),-1))</f>
        <v/>
      </c>
      <c r="O559" s="219" t="str">
        <f t="shared" si="195"/>
        <v/>
      </c>
      <c r="P559" s="198" t="str">
        <f t="shared" ref="P559:P599" si="203">IF($J559="","",$J559+$L559+$N559)</f>
        <v/>
      </c>
      <c r="Q559" s="195" t="str">
        <f t="shared" ref="Q559:Q599" si="204">IF($J559="","",$P559*12)</f>
        <v/>
      </c>
      <c r="R559" s="187" t="str">
        <f>IF($J559="","",IF('5.手当・賞与配分の設計'!$O$4=1,ROUNDUP((J559+$L559)*$R$5,-1),ROUNDUP(J559*$R$5,-1)))</f>
        <v/>
      </c>
      <c r="S559" s="199" t="str">
        <f>IF($J559="","",IF('5.手当・賞与配分の設計'!$O$4=1,ROUNDUP(($J559+$L559)*$U$4*$S$3,-1),ROUNDUP($J559*$U$4*$S$3,-1)))</f>
        <v/>
      </c>
      <c r="T559" s="198" t="str">
        <f>IF($J559="","",IF('5.手当・賞与配分の設計'!$O$4=1,ROUNDUP(($J559+$L559)*$U$4*$T$3,-1),ROUNDUP($J559*$U$4*$T$3,-1)))</f>
        <v/>
      </c>
      <c r="U559" s="198" t="str">
        <f>IF($J559="","",IF('5.手当・賞与配分の設計'!$O$4=1,ROUNDUP(($J559+$L559)*$U$4*$U$3,-1),ROUNDUP($J559*$U$4*$U$3,-1)))</f>
        <v/>
      </c>
      <c r="V559" s="198" t="str">
        <f>IF($J559="","",IF('5.手当・賞与配分の設計'!$O$4=1,ROUNDUP(($J559+$L559)*$U$4*$V$3,-1),ROUNDUP($J559*$U$4*$V$3,-1)))</f>
        <v/>
      </c>
      <c r="W559" s="200" t="str">
        <f>IF($J559="","",IF('5.手当・賞与配分の設計'!$O$4=1,ROUNDUP(($J559+$L559)*$U$4*$W$3,-1),ROUNDUP($J559*$U$4*$W$3,-1)))</f>
        <v/>
      </c>
      <c r="X559" s="128" t="str">
        <f>IF($J559="","",$Q559+$R559+S559)</f>
        <v/>
      </c>
      <c r="Y559" s="88" t="str">
        <f t="shared" si="196"/>
        <v/>
      </c>
      <c r="Z559" s="88" t="str">
        <f t="shared" si="197"/>
        <v/>
      </c>
      <c r="AA559" s="88" t="str">
        <f t="shared" si="198"/>
        <v/>
      </c>
      <c r="AB559" s="201" t="str">
        <f t="shared" si="199"/>
        <v/>
      </c>
    </row>
    <row r="560" spans="5:28" ht="18" customHeight="1">
      <c r="E560" s="193" t="str">
        <f t="shared" si="200"/>
        <v>S-1</v>
      </c>
      <c r="F560" s="124">
        <f t="shared" si="191"/>
        <v>0</v>
      </c>
      <c r="G560" s="124" t="str">
        <f t="shared" si="192"/>
        <v/>
      </c>
      <c r="H560" s="124" t="str">
        <f t="shared" si="193"/>
        <v/>
      </c>
      <c r="I560" s="179">
        <v>20</v>
      </c>
      <c r="J560" s="150" t="str">
        <f>IF($E560="","",INDEX('3.サラリースケール'!$R$5:$BH$38,MATCH('7.グレード別年俸表の作成'!$E560,'3.サラリースケール'!$R$5:$R$38,0),MATCH('7.グレード別年俸表の作成'!$I560,'3.サラリースケール'!$R$5:$BH$5,0)))</f>
        <v/>
      </c>
      <c r="K560" s="194" t="str">
        <f t="shared" si="194"/>
        <v/>
      </c>
      <c r="L560" s="195" t="str">
        <f>IF($J560="","",VLOOKUP($E560,'6.モデル年俸表の作成'!$C$6:$F$48,4,0))</f>
        <v/>
      </c>
      <c r="M560" s="196" t="str">
        <f t="shared" si="201"/>
        <v/>
      </c>
      <c r="N560" s="197" t="str">
        <f t="shared" si="202"/>
        <v/>
      </c>
      <c r="O560" s="219" t="str">
        <f t="shared" si="195"/>
        <v/>
      </c>
      <c r="P560" s="198" t="str">
        <f t="shared" si="203"/>
        <v/>
      </c>
      <c r="Q560" s="195" t="str">
        <f t="shared" si="204"/>
        <v/>
      </c>
      <c r="R560" s="187" t="str">
        <f>IF($J560="","",IF('5.手当・賞与配分の設計'!$O$4=1,ROUNDUP((J560+$L560)*$R$5,-1),ROUNDUP(J560*$R$5,-1)))</f>
        <v/>
      </c>
      <c r="S560" s="199" t="str">
        <f>IF($J560="","",IF('5.手当・賞与配分の設計'!$O$4=1,ROUNDUP(($J560+$L560)*$U$4*$S$3,-1),ROUNDUP($J560*$U$4*$S$3,-1)))</f>
        <v/>
      </c>
      <c r="T560" s="198" t="str">
        <f>IF($J560="","",IF('5.手当・賞与配分の設計'!$O$4=1,ROUNDUP(($J560+$L560)*$U$4*$T$3,-1),ROUNDUP($J560*$U$4*$T$3,-1)))</f>
        <v/>
      </c>
      <c r="U560" s="198" t="str">
        <f>IF($J560="","",IF('5.手当・賞与配分の設計'!$O$4=1,ROUNDUP(($J560+$L560)*$U$4*$U$3,-1),ROUNDUP($J560*$U$4*$U$3,-1)))</f>
        <v/>
      </c>
      <c r="V560" s="198" t="str">
        <f>IF($J560="","",IF('5.手当・賞与配分の設計'!$O$4=1,ROUNDUP(($J560+$L560)*$U$4*$V$3,-1),ROUNDUP($J560*$U$4*$V$3,-1)))</f>
        <v/>
      </c>
      <c r="W560" s="200" t="str">
        <f>IF($J560="","",IF('5.手当・賞与配分の設計'!$O$4=1,ROUNDUP(($J560+$L560)*$U$4*$W$3,-1),ROUNDUP($J560*$U$4*$W$3,-1)))</f>
        <v/>
      </c>
      <c r="X560" s="128" t="str">
        <f>IF($J560="","",$Q560+$R560+S560)</f>
        <v/>
      </c>
      <c r="Y560" s="88" t="str">
        <f t="shared" si="196"/>
        <v/>
      </c>
      <c r="Z560" s="88" t="str">
        <f t="shared" si="197"/>
        <v/>
      </c>
      <c r="AA560" s="88" t="str">
        <f t="shared" si="198"/>
        <v/>
      </c>
      <c r="AB560" s="201" t="str">
        <f t="shared" si="199"/>
        <v/>
      </c>
    </row>
    <row r="561" spans="5:28" ht="18" customHeight="1">
      <c r="E561" s="193" t="str">
        <f t="shared" si="200"/>
        <v>S-1</v>
      </c>
      <c r="F561" s="124">
        <f t="shared" si="191"/>
        <v>0</v>
      </c>
      <c r="G561" s="124" t="str">
        <f t="shared" si="192"/>
        <v/>
      </c>
      <c r="H561" s="124" t="str">
        <f t="shared" si="193"/>
        <v/>
      </c>
      <c r="I561" s="179">
        <v>21</v>
      </c>
      <c r="J561" s="150" t="str">
        <f>IF($E561="","",INDEX('3.サラリースケール'!$R$5:$BH$38,MATCH('7.グレード別年俸表の作成'!$E561,'3.サラリースケール'!$R$5:$R$38,0),MATCH('7.グレード別年俸表の作成'!$I561,'3.サラリースケール'!$R$5:$BH$5,0)))</f>
        <v/>
      </c>
      <c r="K561" s="194" t="str">
        <f t="shared" si="194"/>
        <v/>
      </c>
      <c r="L561" s="195" t="str">
        <f>IF($J561="","",VLOOKUP($E561,'6.モデル年俸表の作成'!$C$6:$F$48,4,0))</f>
        <v/>
      </c>
      <c r="M561" s="196" t="str">
        <f t="shared" si="201"/>
        <v/>
      </c>
      <c r="N561" s="197" t="str">
        <f t="shared" si="202"/>
        <v/>
      </c>
      <c r="O561" s="219" t="str">
        <f t="shared" si="195"/>
        <v/>
      </c>
      <c r="P561" s="198" t="str">
        <f t="shared" si="203"/>
        <v/>
      </c>
      <c r="Q561" s="195" t="str">
        <f t="shared" si="204"/>
        <v/>
      </c>
      <c r="R561" s="187" t="str">
        <f>IF($J561="","",IF('5.手当・賞与配分の設計'!$O$4=1,ROUNDUP((J561+$L561)*$R$5,-1),ROUNDUP(J561*$R$5,-1)))</f>
        <v/>
      </c>
      <c r="S561" s="202" t="str">
        <f>IF($J561="","",IF('5.手当・賞与配分の設計'!$O$4=1,ROUNDUP(($J561+$L561)*$U$4*$S$3,-1),ROUNDUP($J561*$U$4*$S$3,-1)))</f>
        <v/>
      </c>
      <c r="T561" s="186" t="str">
        <f>IF($J561="","",IF('5.手当・賞与配分の設計'!$O$4=1,ROUNDUP(($J561+$L561)*$U$4*$T$3,-1),ROUNDUP($J561*$U$4*$T$3,-1)))</f>
        <v/>
      </c>
      <c r="U561" s="186" t="str">
        <f>IF($J561="","",IF('5.手当・賞与配分の設計'!$O$4=1,ROUNDUP(($J561+$L561)*$U$4*$U$3,-1),ROUNDUP($J561*$U$4*$U$3,-1)))</f>
        <v/>
      </c>
      <c r="V561" s="186" t="str">
        <f>IF($J561="","",IF('5.手当・賞与配分の設計'!$O$4=1,ROUNDUP(($J561+$L561)*$U$4*$V$3,-1),ROUNDUP($J561*$U$4*$V$3,-1)))</f>
        <v/>
      </c>
      <c r="W561" s="203" t="str">
        <f>IF($J561="","",IF('5.手当・賞与配分の設計'!$O$4=1,ROUNDUP(($J561+$L561)*$U$4*$W$3,-1),ROUNDUP($J561*$U$4*$W$3,-1)))</f>
        <v/>
      </c>
      <c r="X561" s="128" t="str">
        <f t="shared" ref="X561:X599" si="205">IF($J561="","",$Q561+$R561+S561)</f>
        <v/>
      </c>
      <c r="Y561" s="88" t="str">
        <f t="shared" si="196"/>
        <v/>
      </c>
      <c r="Z561" s="88" t="str">
        <f t="shared" si="197"/>
        <v/>
      </c>
      <c r="AA561" s="88" t="str">
        <f t="shared" si="198"/>
        <v/>
      </c>
      <c r="AB561" s="201" t="str">
        <f t="shared" si="199"/>
        <v/>
      </c>
    </row>
    <row r="562" spans="5:28" ht="18" customHeight="1">
      <c r="E562" s="193" t="str">
        <f t="shared" si="200"/>
        <v>S-1</v>
      </c>
      <c r="F562" s="124">
        <f t="shared" si="191"/>
        <v>0</v>
      </c>
      <c r="G562" s="124" t="str">
        <f t="shared" si="192"/>
        <v/>
      </c>
      <c r="H562" s="124" t="str">
        <f t="shared" si="193"/>
        <v/>
      </c>
      <c r="I562" s="179">
        <v>22</v>
      </c>
      <c r="J562" s="150" t="str">
        <f>IF($E562="","",INDEX('3.サラリースケール'!$R$5:$BH$38,MATCH('7.グレード別年俸表の作成'!$E562,'3.サラリースケール'!$R$5:$R$38,0),MATCH('7.グレード別年俸表の作成'!$I562,'3.サラリースケール'!$R$5:$BH$5,0)))</f>
        <v/>
      </c>
      <c r="K562" s="194" t="str">
        <f t="shared" si="194"/>
        <v/>
      </c>
      <c r="L562" s="195" t="str">
        <f>IF($J562="","",VLOOKUP($E562,'6.モデル年俸表の作成'!$C$6:$F$48,4,0))</f>
        <v/>
      </c>
      <c r="M562" s="196" t="str">
        <f t="shared" si="201"/>
        <v/>
      </c>
      <c r="N562" s="197" t="str">
        <f t="shared" si="202"/>
        <v/>
      </c>
      <c r="O562" s="219" t="str">
        <f t="shared" si="195"/>
        <v/>
      </c>
      <c r="P562" s="198" t="str">
        <f t="shared" si="203"/>
        <v/>
      </c>
      <c r="Q562" s="195" t="str">
        <f t="shared" si="204"/>
        <v/>
      </c>
      <c r="R562" s="187" t="str">
        <f>IF($J562="","",IF('5.手当・賞与配分の設計'!$O$4=1,ROUNDUP((J562+$L562)*$R$5,-1),ROUNDUP(J562*$R$5,-1)))</f>
        <v/>
      </c>
      <c r="S562" s="202" t="str">
        <f>IF($J562="","",IF('5.手当・賞与配分の設計'!$O$4=1,ROUNDUP(($J562+$L562)*$U$4*$S$3,-1),ROUNDUP($J562*$U$4*$S$3,-1)))</f>
        <v/>
      </c>
      <c r="T562" s="186" t="str">
        <f>IF($J562="","",IF('5.手当・賞与配分の設計'!$O$4=1,ROUNDUP(($J562+$L562)*$U$4*$T$3,-1),ROUNDUP($J562*$U$4*$T$3,-1)))</f>
        <v/>
      </c>
      <c r="U562" s="186" t="str">
        <f>IF($J562="","",IF('5.手当・賞与配分の設計'!$O$4=1,ROUNDUP(($J562+$L562)*$U$4*$U$3,-1),ROUNDUP($J562*$U$4*$U$3,-1)))</f>
        <v/>
      </c>
      <c r="V562" s="186" t="str">
        <f>IF($J562="","",IF('5.手当・賞与配分の設計'!$O$4=1,ROUNDUP(($J562+$L562)*$U$4*$V$3,-1),ROUNDUP($J562*$U$4*$V$3,-1)))</f>
        <v/>
      </c>
      <c r="W562" s="203" t="str">
        <f>IF($J562="","",IF('5.手当・賞与配分の設計'!$O$4=1,ROUNDUP(($J562+$L562)*$U$4*$W$3,-1),ROUNDUP($J562*$U$4*$W$3,-1)))</f>
        <v/>
      </c>
      <c r="X562" s="128" t="str">
        <f t="shared" si="205"/>
        <v/>
      </c>
      <c r="Y562" s="88" t="str">
        <f t="shared" si="196"/>
        <v/>
      </c>
      <c r="Z562" s="88" t="str">
        <f t="shared" si="197"/>
        <v/>
      </c>
      <c r="AA562" s="88" t="str">
        <f t="shared" si="198"/>
        <v/>
      </c>
      <c r="AB562" s="201" t="str">
        <f t="shared" si="199"/>
        <v/>
      </c>
    </row>
    <row r="563" spans="5:28" ht="18" customHeight="1">
      <c r="E563" s="193" t="str">
        <f t="shared" si="200"/>
        <v>S-1</v>
      </c>
      <c r="F563" s="124">
        <f t="shared" si="191"/>
        <v>0</v>
      </c>
      <c r="G563" s="124" t="str">
        <f t="shared" si="192"/>
        <v/>
      </c>
      <c r="H563" s="124" t="str">
        <f t="shared" si="193"/>
        <v/>
      </c>
      <c r="I563" s="179">
        <v>23</v>
      </c>
      <c r="J563" s="150" t="str">
        <f>IF($E563="","",INDEX('3.サラリースケール'!$R$5:$BH$38,MATCH('7.グレード別年俸表の作成'!$E563,'3.サラリースケール'!$R$5:$R$38,0),MATCH('7.グレード別年俸表の作成'!$I563,'3.サラリースケール'!$R$5:$BH$5,0)))</f>
        <v/>
      </c>
      <c r="K563" s="194" t="str">
        <f t="shared" si="194"/>
        <v/>
      </c>
      <c r="L563" s="195" t="str">
        <f>IF($J563="","",VLOOKUP($E563,'6.モデル年俸表の作成'!$C$6:$F$48,4,0))</f>
        <v/>
      </c>
      <c r="M563" s="196" t="str">
        <f t="shared" si="201"/>
        <v/>
      </c>
      <c r="N563" s="197" t="str">
        <f t="shared" si="202"/>
        <v/>
      </c>
      <c r="O563" s="219" t="str">
        <f>IF($J563="","",ROUNDDOWN($N563/($J563/$O$4*1.25),0))</f>
        <v/>
      </c>
      <c r="P563" s="198" t="str">
        <f t="shared" si="203"/>
        <v/>
      </c>
      <c r="Q563" s="195" t="str">
        <f t="shared" si="204"/>
        <v/>
      </c>
      <c r="R563" s="187" t="str">
        <f>IF($J563="","",IF('5.手当・賞与配分の設計'!$O$4=1,ROUNDUP((J563+$L563)*$R$5,-1),ROUNDUP(J563*$R$5,-1)))</f>
        <v/>
      </c>
      <c r="S563" s="202" t="str">
        <f>IF($J563="","",IF('5.手当・賞与配分の設計'!$O$4=1,ROUNDUP(($J563+$L563)*$U$4*$S$3,-1),ROUNDUP($J563*$U$4*$S$3,-1)))</f>
        <v/>
      </c>
      <c r="T563" s="186" t="str">
        <f>IF($J563="","",IF('5.手当・賞与配分の設計'!$O$4=1,ROUNDUP(($J563+$L563)*$U$4*$T$3,-1),ROUNDUP($J563*$U$4*$T$3,-1)))</f>
        <v/>
      </c>
      <c r="U563" s="186" t="str">
        <f>IF($J563="","",IF('5.手当・賞与配分の設計'!$O$4=1,ROUNDUP(($J563+$L563)*$U$4*$U$3,-1),ROUNDUP($J563*$U$4*$U$3,-1)))</f>
        <v/>
      </c>
      <c r="V563" s="186" t="str">
        <f>IF($J563="","",IF('5.手当・賞与配分の設計'!$O$4=1,ROUNDUP(($J563+$L563)*$U$4*$V$3,-1),ROUNDUP($J563*$U$4*$V$3,-1)))</f>
        <v/>
      </c>
      <c r="W563" s="203" t="str">
        <f>IF($J563="","",IF('5.手当・賞与配分の設計'!$O$4=1,ROUNDUP(($J563+$L563)*$U$4*$W$3,-1),ROUNDUP($J563*$U$4*$W$3,-1)))</f>
        <v/>
      </c>
      <c r="X563" s="128" t="str">
        <f t="shared" si="205"/>
        <v/>
      </c>
      <c r="Y563" s="88" t="str">
        <f t="shared" si="196"/>
        <v/>
      </c>
      <c r="Z563" s="88" t="str">
        <f t="shared" si="197"/>
        <v/>
      </c>
      <c r="AA563" s="88" t="str">
        <f t="shared" si="198"/>
        <v/>
      </c>
      <c r="AB563" s="201" t="str">
        <f t="shared" si="199"/>
        <v/>
      </c>
    </row>
    <row r="564" spans="5:28" ht="18" customHeight="1">
      <c r="E564" s="193" t="str">
        <f t="shared" si="200"/>
        <v>S-1</v>
      </c>
      <c r="F564" s="124">
        <f t="shared" si="191"/>
        <v>0</v>
      </c>
      <c r="G564" s="124" t="str">
        <f t="shared" si="192"/>
        <v/>
      </c>
      <c r="H564" s="124" t="str">
        <f t="shared" si="193"/>
        <v/>
      </c>
      <c r="I564" s="179">
        <v>24</v>
      </c>
      <c r="J564" s="150" t="str">
        <f>IF($E564="","",INDEX('3.サラリースケール'!$R$5:$BH$38,MATCH('7.グレード別年俸表の作成'!$E564,'3.サラリースケール'!$R$5:$R$38,0),MATCH('7.グレード別年俸表の作成'!$I564,'3.サラリースケール'!$R$5:$BH$5,0)))</f>
        <v/>
      </c>
      <c r="K564" s="194" t="str">
        <f t="shared" si="194"/>
        <v/>
      </c>
      <c r="L564" s="195" t="str">
        <f>IF($J564="","",VLOOKUP($E564,'6.モデル年俸表の作成'!$C$6:$F$48,4,0))</f>
        <v/>
      </c>
      <c r="M564" s="196" t="str">
        <f t="shared" si="201"/>
        <v/>
      </c>
      <c r="N564" s="197" t="str">
        <f t="shared" si="202"/>
        <v/>
      </c>
      <c r="O564" s="219" t="str">
        <f t="shared" si="195"/>
        <v/>
      </c>
      <c r="P564" s="198" t="str">
        <f t="shared" si="203"/>
        <v/>
      </c>
      <c r="Q564" s="195" t="str">
        <f t="shared" si="204"/>
        <v/>
      </c>
      <c r="R564" s="187" t="str">
        <f>IF($J564="","",IF('5.手当・賞与配分の設計'!$O$4=1,ROUNDUP((J564+$L564)*$R$5,-1),ROUNDUP(J564*$R$5,-1)))</f>
        <v/>
      </c>
      <c r="S564" s="202" t="str">
        <f>IF($J564="","",IF('5.手当・賞与配分の設計'!$O$4=1,ROUNDUP(($J564+$L564)*$U$4*$S$3,-1),ROUNDUP($J564*$U$4*$S$3,-1)))</f>
        <v/>
      </c>
      <c r="T564" s="186" t="str">
        <f>IF($J564="","",IF('5.手当・賞与配分の設計'!$O$4=1,ROUNDUP(($J564+$L564)*$U$4*$T$3,-1),ROUNDUP($J564*$U$4*$T$3,-1)))</f>
        <v/>
      </c>
      <c r="U564" s="186" t="str">
        <f>IF($J564="","",IF('5.手当・賞与配分の設計'!$O$4=1,ROUNDUP(($J564+$L564)*$U$4*$U$3,-1),ROUNDUP($J564*$U$4*$U$3,-1)))</f>
        <v/>
      </c>
      <c r="V564" s="186" t="str">
        <f>IF($J564="","",IF('5.手当・賞与配分の設計'!$O$4=1,ROUNDUP(($J564+$L564)*$U$4*$V$3,-1),ROUNDUP($J564*$U$4*$V$3,-1)))</f>
        <v/>
      </c>
      <c r="W564" s="203" t="str">
        <f>IF($J564="","",IF('5.手当・賞与配分の設計'!$O$4=1,ROUNDUP(($J564+$L564)*$U$4*$W$3,-1),ROUNDUP($J564*$U$4*$W$3,-1)))</f>
        <v/>
      </c>
      <c r="X564" s="128" t="str">
        <f t="shared" si="205"/>
        <v/>
      </c>
      <c r="Y564" s="88" t="str">
        <f t="shared" si="196"/>
        <v/>
      </c>
      <c r="Z564" s="88" t="str">
        <f t="shared" si="197"/>
        <v/>
      </c>
      <c r="AA564" s="88" t="str">
        <f t="shared" si="198"/>
        <v/>
      </c>
      <c r="AB564" s="201" t="str">
        <f t="shared" si="199"/>
        <v/>
      </c>
    </row>
    <row r="565" spans="5:28" ht="18" customHeight="1">
      <c r="E565" s="193" t="str">
        <f t="shared" si="200"/>
        <v>S-1</v>
      </c>
      <c r="F565" s="124">
        <f t="shared" si="191"/>
        <v>0</v>
      </c>
      <c r="G565" s="124" t="str">
        <f t="shared" si="192"/>
        <v/>
      </c>
      <c r="H565" s="124" t="str">
        <f t="shared" si="193"/>
        <v/>
      </c>
      <c r="I565" s="179">
        <v>25</v>
      </c>
      <c r="J565" s="150" t="str">
        <f>IF($E565="","",INDEX('3.サラリースケール'!$R$5:$BH$38,MATCH('7.グレード別年俸表の作成'!$E565,'3.サラリースケール'!$R$5:$R$38,0),MATCH('7.グレード別年俸表の作成'!$I565,'3.サラリースケール'!$R$5:$BH$5,0)))</f>
        <v/>
      </c>
      <c r="K565" s="194" t="str">
        <f t="shared" si="194"/>
        <v/>
      </c>
      <c r="L565" s="195" t="str">
        <f>IF($J565="","",VLOOKUP($E565,'6.モデル年俸表の作成'!$C$6:$F$48,4,0))</f>
        <v/>
      </c>
      <c r="M565" s="196" t="str">
        <f t="shared" si="201"/>
        <v/>
      </c>
      <c r="N565" s="197" t="str">
        <f t="shared" si="202"/>
        <v/>
      </c>
      <c r="O565" s="219" t="str">
        <f t="shared" si="195"/>
        <v/>
      </c>
      <c r="P565" s="198" t="str">
        <f t="shared" si="203"/>
        <v/>
      </c>
      <c r="Q565" s="195" t="str">
        <f t="shared" si="204"/>
        <v/>
      </c>
      <c r="R565" s="187" t="str">
        <f>IF($J565="","",IF('5.手当・賞与配分の設計'!$O$4=1,ROUNDUP((J565+$L565)*$R$5,-1),ROUNDUP(J565*$R$5,-1)))</f>
        <v/>
      </c>
      <c r="S565" s="202" t="str">
        <f>IF($J565="","",IF('5.手当・賞与配分の設計'!$O$4=1,ROUNDUP(($J565+$L565)*$U$4*$S$3,-1),ROUNDUP($J565*$U$4*$S$3,-1)))</f>
        <v/>
      </c>
      <c r="T565" s="186" t="str">
        <f>IF($J565="","",IF('5.手当・賞与配分の設計'!$O$4=1,ROUNDUP(($J565+$L565)*$U$4*$T$3,-1),ROUNDUP($J565*$U$4*$T$3,-1)))</f>
        <v/>
      </c>
      <c r="U565" s="186" t="str">
        <f>IF($J565="","",IF('5.手当・賞与配分の設計'!$O$4=1,ROUNDUP(($J565+$L565)*$U$4*$U$3,-1),ROUNDUP($J565*$U$4*$U$3,-1)))</f>
        <v/>
      </c>
      <c r="V565" s="186" t="str">
        <f>IF($J565="","",IF('5.手当・賞与配分の設計'!$O$4=1,ROUNDUP(($J565+$L565)*$U$4*$V$3,-1),ROUNDUP($J565*$U$4*$V$3,-1)))</f>
        <v/>
      </c>
      <c r="W565" s="203" t="str">
        <f>IF($J565="","",IF('5.手当・賞与配分の設計'!$O$4=1,ROUNDUP(($J565+$L565)*$U$4*$W$3,-1),ROUNDUP($J565*$U$4*$W$3,-1)))</f>
        <v/>
      </c>
      <c r="X565" s="128" t="str">
        <f t="shared" si="205"/>
        <v/>
      </c>
      <c r="Y565" s="88" t="str">
        <f t="shared" si="196"/>
        <v/>
      </c>
      <c r="Z565" s="88" t="str">
        <f t="shared" si="197"/>
        <v/>
      </c>
      <c r="AA565" s="88" t="str">
        <f t="shared" si="198"/>
        <v/>
      </c>
      <c r="AB565" s="201" t="str">
        <f t="shared" si="199"/>
        <v/>
      </c>
    </row>
    <row r="566" spans="5:28" ht="18" customHeight="1">
      <c r="E566" s="193" t="str">
        <f t="shared" si="200"/>
        <v>S-1</v>
      </c>
      <c r="F566" s="124">
        <f t="shared" si="191"/>
        <v>0</v>
      </c>
      <c r="G566" s="124" t="str">
        <f t="shared" si="192"/>
        <v/>
      </c>
      <c r="H566" s="124" t="str">
        <f t="shared" si="193"/>
        <v/>
      </c>
      <c r="I566" s="179">
        <v>26</v>
      </c>
      <c r="J566" s="150" t="str">
        <f>IF($E566="","",INDEX('3.サラリースケール'!$R$5:$BH$38,MATCH('7.グレード別年俸表の作成'!$E566,'3.サラリースケール'!$R$5:$R$38,0),MATCH('7.グレード別年俸表の作成'!$I566,'3.サラリースケール'!$R$5:$BH$5,0)))</f>
        <v/>
      </c>
      <c r="K566" s="194" t="str">
        <f t="shared" si="194"/>
        <v/>
      </c>
      <c r="L566" s="195" t="str">
        <f>IF($J566="","",VLOOKUP($E566,'6.モデル年俸表の作成'!$C$6:$F$48,4,0))</f>
        <v/>
      </c>
      <c r="M566" s="196" t="str">
        <f t="shared" si="201"/>
        <v/>
      </c>
      <c r="N566" s="197" t="str">
        <f t="shared" si="202"/>
        <v/>
      </c>
      <c r="O566" s="219" t="str">
        <f t="shared" si="195"/>
        <v/>
      </c>
      <c r="P566" s="198" t="str">
        <f t="shared" si="203"/>
        <v/>
      </c>
      <c r="Q566" s="195" t="str">
        <f t="shared" si="204"/>
        <v/>
      </c>
      <c r="R566" s="187" t="str">
        <f>IF($J566="","",IF('5.手当・賞与配分の設計'!$O$4=1,ROUNDUP((J566+$L566)*$R$5,-1),ROUNDUP(J566*$R$5,-1)))</f>
        <v/>
      </c>
      <c r="S566" s="202" t="str">
        <f>IF($J566="","",IF('5.手当・賞与配分の設計'!$O$4=1,ROUNDUP(($J566+$L566)*$U$4*$S$3,-1),ROUNDUP($J566*$U$4*$S$3,-1)))</f>
        <v/>
      </c>
      <c r="T566" s="186" t="str">
        <f>IF($J566="","",IF('5.手当・賞与配分の設計'!$O$4=1,ROUNDUP(($J566+$L566)*$U$4*$T$3,-1),ROUNDUP($J566*$U$4*$T$3,-1)))</f>
        <v/>
      </c>
      <c r="U566" s="186" t="str">
        <f>IF($J566="","",IF('5.手当・賞与配分の設計'!$O$4=1,ROUNDUP(($J566+$L566)*$U$4*$U$3,-1),ROUNDUP($J566*$U$4*$U$3,-1)))</f>
        <v/>
      </c>
      <c r="V566" s="186" t="str">
        <f>IF($J566="","",IF('5.手当・賞与配分の設計'!$O$4=1,ROUNDUP(($J566+$L566)*$U$4*$V$3,-1),ROUNDUP($J566*$U$4*$V$3,-1)))</f>
        <v/>
      </c>
      <c r="W566" s="203" t="str">
        <f>IF($J566="","",IF('5.手当・賞与配分の設計'!$O$4=1,ROUNDUP(($J566+$L566)*$U$4*$W$3,-1),ROUNDUP($J566*$U$4*$W$3,-1)))</f>
        <v/>
      </c>
      <c r="X566" s="128" t="str">
        <f t="shared" si="205"/>
        <v/>
      </c>
      <c r="Y566" s="88" t="str">
        <f t="shared" si="196"/>
        <v/>
      </c>
      <c r="Z566" s="88" t="str">
        <f t="shared" si="197"/>
        <v/>
      </c>
      <c r="AA566" s="88" t="str">
        <f t="shared" si="198"/>
        <v/>
      </c>
      <c r="AB566" s="201" t="str">
        <f t="shared" si="199"/>
        <v/>
      </c>
    </row>
    <row r="567" spans="5:28" ht="18" customHeight="1">
      <c r="E567" s="193" t="str">
        <f t="shared" si="200"/>
        <v>S-1</v>
      </c>
      <c r="F567" s="124">
        <f t="shared" si="191"/>
        <v>0</v>
      </c>
      <c r="G567" s="124" t="str">
        <f t="shared" si="192"/>
        <v/>
      </c>
      <c r="H567" s="124" t="str">
        <f t="shared" si="193"/>
        <v/>
      </c>
      <c r="I567" s="179">
        <v>27</v>
      </c>
      <c r="J567" s="150" t="str">
        <f>IF($E567="","",INDEX('3.サラリースケール'!$R$5:$BH$38,MATCH('7.グレード別年俸表の作成'!$E567,'3.サラリースケール'!$R$5:$R$38,0),MATCH('7.グレード別年俸表の作成'!$I567,'3.サラリースケール'!$R$5:$BH$5,0)))</f>
        <v/>
      </c>
      <c r="K567" s="194" t="str">
        <f t="shared" si="194"/>
        <v/>
      </c>
      <c r="L567" s="195" t="str">
        <f>IF($J567="","",VLOOKUP($E567,'6.モデル年俸表の作成'!$C$6:$F$48,4,0))</f>
        <v/>
      </c>
      <c r="M567" s="196" t="str">
        <f t="shared" si="201"/>
        <v/>
      </c>
      <c r="N567" s="197" t="str">
        <f t="shared" si="202"/>
        <v/>
      </c>
      <c r="O567" s="219" t="str">
        <f t="shared" si="195"/>
        <v/>
      </c>
      <c r="P567" s="198" t="str">
        <f t="shared" si="203"/>
        <v/>
      </c>
      <c r="Q567" s="195" t="str">
        <f t="shared" si="204"/>
        <v/>
      </c>
      <c r="R567" s="187" t="str">
        <f>IF($J567="","",IF('5.手当・賞与配分の設計'!$O$4=1,ROUNDUP((J567+$L567)*$R$5,-1),ROUNDUP(J567*$R$5,-1)))</f>
        <v/>
      </c>
      <c r="S567" s="202" t="str">
        <f>IF($J567="","",IF('5.手当・賞与配分の設計'!$O$4=1,ROUNDUP(($J567+$L567)*$U$4*$S$3,-1),ROUNDUP($J567*$U$4*$S$3,-1)))</f>
        <v/>
      </c>
      <c r="T567" s="186" t="str">
        <f>IF($J567="","",IF('5.手当・賞与配分の設計'!$O$4=1,ROUNDUP(($J567+$L567)*$U$4*$T$3,-1),ROUNDUP($J567*$U$4*$T$3,-1)))</f>
        <v/>
      </c>
      <c r="U567" s="186" t="str">
        <f>IF($J567="","",IF('5.手当・賞与配分の設計'!$O$4=1,ROUNDUP(($J567+$L567)*$U$4*$U$3,-1),ROUNDUP($J567*$U$4*$U$3,-1)))</f>
        <v/>
      </c>
      <c r="V567" s="186" t="str">
        <f>IF($J567="","",IF('5.手当・賞与配分の設計'!$O$4=1,ROUNDUP(($J567+$L567)*$U$4*$V$3,-1),ROUNDUP($J567*$U$4*$V$3,-1)))</f>
        <v/>
      </c>
      <c r="W567" s="203" t="str">
        <f>IF($J567="","",IF('5.手当・賞与配分の設計'!$O$4=1,ROUNDUP(($J567+$L567)*$U$4*$W$3,-1),ROUNDUP($J567*$U$4*$W$3,-1)))</f>
        <v/>
      </c>
      <c r="X567" s="128" t="str">
        <f t="shared" si="205"/>
        <v/>
      </c>
      <c r="Y567" s="88" t="str">
        <f t="shared" si="196"/>
        <v/>
      </c>
      <c r="Z567" s="88" t="str">
        <f t="shared" si="197"/>
        <v/>
      </c>
      <c r="AA567" s="88" t="str">
        <f t="shared" si="198"/>
        <v/>
      </c>
      <c r="AB567" s="201" t="str">
        <f t="shared" si="199"/>
        <v/>
      </c>
    </row>
    <row r="568" spans="5:28" ht="18" customHeight="1">
      <c r="E568" s="193" t="str">
        <f t="shared" si="200"/>
        <v>S-1</v>
      </c>
      <c r="F568" s="124">
        <f t="shared" si="191"/>
        <v>0</v>
      </c>
      <c r="G568" s="124" t="str">
        <f t="shared" si="192"/>
        <v/>
      </c>
      <c r="H568" s="124" t="str">
        <f t="shared" si="193"/>
        <v/>
      </c>
      <c r="I568" s="179">
        <v>28</v>
      </c>
      <c r="J568" s="150" t="str">
        <f>IF($E568="","",INDEX('3.サラリースケール'!$R$5:$BH$38,MATCH('7.グレード別年俸表の作成'!$E568,'3.サラリースケール'!$R$5:$R$38,0),MATCH('7.グレード別年俸表の作成'!$I568,'3.サラリースケール'!$R$5:$BH$5,0)))</f>
        <v/>
      </c>
      <c r="K568" s="194" t="str">
        <f t="shared" si="194"/>
        <v/>
      </c>
      <c r="L568" s="195" t="str">
        <f>IF($J568="","",VLOOKUP($E568,'6.モデル年俸表の作成'!$C$6:$F$48,4,0))</f>
        <v/>
      </c>
      <c r="M568" s="196" t="str">
        <f t="shared" si="201"/>
        <v/>
      </c>
      <c r="N568" s="197" t="str">
        <f t="shared" si="202"/>
        <v/>
      </c>
      <c r="O568" s="219" t="str">
        <f t="shared" si="195"/>
        <v/>
      </c>
      <c r="P568" s="198" t="str">
        <f t="shared" si="203"/>
        <v/>
      </c>
      <c r="Q568" s="195" t="str">
        <f t="shared" si="204"/>
        <v/>
      </c>
      <c r="R568" s="187" t="str">
        <f>IF($J568="","",IF('5.手当・賞与配分の設計'!$O$4=1,ROUNDUP((J568+$L568)*$R$5,-1),ROUNDUP(J568*$R$5,-1)))</f>
        <v/>
      </c>
      <c r="S568" s="202" t="str">
        <f>IF($J568="","",IF('5.手当・賞与配分の設計'!$O$4=1,ROUNDUP(($J568+$L568)*$U$4*$S$3,-1),ROUNDUP($J568*$U$4*$S$3,-1)))</f>
        <v/>
      </c>
      <c r="T568" s="186" t="str">
        <f>IF($J568="","",IF('5.手当・賞与配分の設計'!$O$4=1,ROUNDUP(($J568+$L568)*$U$4*$T$3,-1),ROUNDUP($J568*$U$4*$T$3,-1)))</f>
        <v/>
      </c>
      <c r="U568" s="186" t="str">
        <f>IF($J568="","",IF('5.手当・賞与配分の設計'!$O$4=1,ROUNDUP(($J568+$L568)*$U$4*$U$3,-1),ROUNDUP($J568*$U$4*$U$3,-1)))</f>
        <v/>
      </c>
      <c r="V568" s="186" t="str">
        <f>IF($J568="","",IF('5.手当・賞与配分の設計'!$O$4=1,ROUNDUP(($J568+$L568)*$U$4*$V$3,-1),ROUNDUP($J568*$U$4*$V$3,-1)))</f>
        <v/>
      </c>
      <c r="W568" s="203" t="str">
        <f>IF($J568="","",IF('5.手当・賞与配分の設計'!$O$4=1,ROUNDUP(($J568+$L568)*$U$4*$W$3,-1),ROUNDUP($J568*$U$4*$W$3,-1)))</f>
        <v/>
      </c>
      <c r="X568" s="128" t="str">
        <f t="shared" si="205"/>
        <v/>
      </c>
      <c r="Y568" s="88" t="str">
        <f t="shared" si="196"/>
        <v/>
      </c>
      <c r="Z568" s="88" t="str">
        <f t="shared" si="197"/>
        <v/>
      </c>
      <c r="AA568" s="88" t="str">
        <f t="shared" si="198"/>
        <v/>
      </c>
      <c r="AB568" s="201" t="str">
        <f t="shared" si="199"/>
        <v/>
      </c>
    </row>
    <row r="569" spans="5:28" ht="18" customHeight="1">
      <c r="E569" s="193" t="str">
        <f t="shared" si="200"/>
        <v>S-1</v>
      </c>
      <c r="F569" s="124">
        <f t="shared" si="191"/>
        <v>0</v>
      </c>
      <c r="G569" s="124" t="str">
        <f t="shared" si="192"/>
        <v/>
      </c>
      <c r="H569" s="124" t="str">
        <f t="shared" si="193"/>
        <v/>
      </c>
      <c r="I569" s="179">
        <v>29</v>
      </c>
      <c r="J569" s="150" t="str">
        <f>IF($E569="","",INDEX('3.サラリースケール'!$R$5:$BH$38,MATCH('7.グレード別年俸表の作成'!$E569,'3.サラリースケール'!$R$5:$R$38,0),MATCH('7.グレード別年俸表の作成'!$I569,'3.サラリースケール'!$R$5:$BH$5,0)))</f>
        <v/>
      </c>
      <c r="K569" s="194" t="str">
        <f t="shared" si="194"/>
        <v/>
      </c>
      <c r="L569" s="195" t="str">
        <f>IF($J569="","",VLOOKUP($E569,'6.モデル年俸表の作成'!$C$6:$F$48,4,0))</f>
        <v/>
      </c>
      <c r="M569" s="196" t="str">
        <f t="shared" si="201"/>
        <v/>
      </c>
      <c r="N569" s="197" t="str">
        <f t="shared" si="202"/>
        <v/>
      </c>
      <c r="O569" s="219" t="str">
        <f t="shared" si="195"/>
        <v/>
      </c>
      <c r="P569" s="198" t="str">
        <f t="shared" si="203"/>
        <v/>
      </c>
      <c r="Q569" s="195" t="str">
        <f t="shared" si="204"/>
        <v/>
      </c>
      <c r="R569" s="187" t="str">
        <f>IF($J569="","",IF('5.手当・賞与配分の設計'!$O$4=1,ROUNDUP((J569+$L569)*$R$5,-1),ROUNDUP(J569*$R$5,-1)))</f>
        <v/>
      </c>
      <c r="S569" s="202" t="str">
        <f>IF($J569="","",IF('5.手当・賞与配分の設計'!$O$4=1,ROUNDUP(($J569+$L569)*$U$4*$S$3,-1),ROUNDUP($J569*$U$4*$S$3,-1)))</f>
        <v/>
      </c>
      <c r="T569" s="186" t="str">
        <f>IF($J569="","",IF('5.手当・賞与配分の設計'!$O$4=1,ROUNDUP(($J569+$L569)*$U$4*$T$3,-1),ROUNDUP($J569*$U$4*$T$3,-1)))</f>
        <v/>
      </c>
      <c r="U569" s="186" t="str">
        <f>IF($J569="","",IF('5.手当・賞与配分の設計'!$O$4=1,ROUNDUP(($J569+$L569)*$U$4*$U$3,-1),ROUNDUP($J569*$U$4*$U$3,-1)))</f>
        <v/>
      </c>
      <c r="V569" s="186" t="str">
        <f>IF($J569="","",IF('5.手当・賞与配分の設計'!$O$4=1,ROUNDUP(($J569+$L569)*$U$4*$V$3,-1),ROUNDUP($J569*$U$4*$V$3,-1)))</f>
        <v/>
      </c>
      <c r="W569" s="203" t="str">
        <f>IF($J569="","",IF('5.手当・賞与配分の設計'!$O$4=1,ROUNDUP(($J569+$L569)*$U$4*$W$3,-1),ROUNDUP($J569*$U$4*$W$3,-1)))</f>
        <v/>
      </c>
      <c r="X569" s="128" t="str">
        <f t="shared" si="205"/>
        <v/>
      </c>
      <c r="Y569" s="88" t="str">
        <f t="shared" si="196"/>
        <v/>
      </c>
      <c r="Z569" s="88" t="str">
        <f t="shared" si="197"/>
        <v/>
      </c>
      <c r="AA569" s="88" t="str">
        <f t="shared" si="198"/>
        <v/>
      </c>
      <c r="AB569" s="201" t="str">
        <f t="shared" si="199"/>
        <v/>
      </c>
    </row>
    <row r="570" spans="5:28" ht="18" customHeight="1">
      <c r="E570" s="193" t="str">
        <f t="shared" si="200"/>
        <v>S-1</v>
      </c>
      <c r="F570" s="124">
        <f t="shared" si="191"/>
        <v>1</v>
      </c>
      <c r="G570" s="124">
        <f t="shared" si="192"/>
        <v>1</v>
      </c>
      <c r="H570" s="124" t="str">
        <f t="shared" si="193"/>
        <v>S-1-1</v>
      </c>
      <c r="I570" s="179">
        <v>30</v>
      </c>
      <c r="J570" s="150">
        <f>IF($E570="","",INDEX('3.サラリースケール'!$R$5:$BH$38,MATCH('7.グレード別年俸表の作成'!$E570,'3.サラリースケール'!$R$5:$R$38,0),MATCH('7.グレード別年俸表の作成'!$I570,'3.サラリースケール'!$R$5:$BH$5,0)))</f>
        <v>305000</v>
      </c>
      <c r="K570" s="194" t="str">
        <f t="shared" si="194"/>
        <v/>
      </c>
      <c r="L570" s="195">
        <f>IF($J570="","",VLOOKUP($E570,'6.モデル年俸表の作成'!$C$6:$F$48,4,0))</f>
        <v>12200</v>
      </c>
      <c r="M570" s="196">
        <f t="shared" si="201"/>
        <v>0.2</v>
      </c>
      <c r="N570" s="197">
        <f t="shared" si="202"/>
        <v>61000</v>
      </c>
      <c r="O570" s="219">
        <f t="shared" si="195"/>
        <v>27</v>
      </c>
      <c r="P570" s="198">
        <f t="shared" si="203"/>
        <v>378200</v>
      </c>
      <c r="Q570" s="195">
        <f t="shared" si="204"/>
        <v>4538400</v>
      </c>
      <c r="R570" s="187">
        <f>IF($J570="","",IF('5.手当・賞与配分の設計'!$O$4=1,ROUNDUP((J570+$L570)*$R$5,-1),ROUNDUP(J570*$R$5,-1)))</f>
        <v>634400</v>
      </c>
      <c r="S570" s="202">
        <f>IF($J570="","",IF('5.手当・賞与配分の設計'!$O$4=1,ROUNDUP(($J570+$L570)*$U$4*$S$3,-1),ROUNDUP($J570*$U$4*$S$3,-1)))</f>
        <v>951600</v>
      </c>
      <c r="T570" s="186">
        <f>IF($J570="","",IF('5.手当・賞与配分の設計'!$O$4=1,ROUNDUP(($J570+$L570)*$U$4*$T$3,-1),ROUNDUP($J570*$U$4*$T$3,-1)))</f>
        <v>872300</v>
      </c>
      <c r="U570" s="186">
        <f>IF($J570="","",IF('5.手当・賞与配分の設計'!$O$4=1,ROUNDUP(($J570+$L570)*$U$4*$U$3,-1),ROUNDUP($J570*$U$4*$U$3,-1)))</f>
        <v>793000</v>
      </c>
      <c r="V570" s="186">
        <f>IF($J570="","",IF('5.手当・賞与配分の設計'!$O$4=1,ROUNDUP(($J570+$L570)*$U$4*$V$3,-1),ROUNDUP($J570*$U$4*$V$3,-1)))</f>
        <v>713700</v>
      </c>
      <c r="W570" s="203">
        <f>IF($J570="","",IF('5.手当・賞与配分の設計'!$O$4=1,ROUNDUP(($J570+$L570)*$U$4*$W$3,-1),ROUNDUP($J570*$U$4*$W$3,-1)))</f>
        <v>634400</v>
      </c>
      <c r="X570" s="128">
        <f t="shared" si="205"/>
        <v>6124400</v>
      </c>
      <c r="Y570" s="88">
        <f t="shared" si="196"/>
        <v>6045100</v>
      </c>
      <c r="Z570" s="88">
        <f t="shared" si="197"/>
        <v>5965800</v>
      </c>
      <c r="AA570" s="88">
        <f t="shared" si="198"/>
        <v>5886500</v>
      </c>
      <c r="AB570" s="201">
        <f t="shared" si="199"/>
        <v>5807200</v>
      </c>
    </row>
    <row r="571" spans="5:28" ht="18" customHeight="1">
      <c r="E571" s="193" t="str">
        <f t="shared" si="200"/>
        <v>S-1</v>
      </c>
      <c r="F571" s="124">
        <f t="shared" si="191"/>
        <v>2</v>
      </c>
      <c r="G571" s="124">
        <f t="shared" si="192"/>
        <v>2</v>
      </c>
      <c r="H571" s="124" t="str">
        <f t="shared" si="193"/>
        <v>S-1-2</v>
      </c>
      <c r="I571" s="179">
        <v>31</v>
      </c>
      <c r="J571" s="150">
        <f>IF($E571="","",INDEX('3.サラリースケール'!$R$5:$BH$38,MATCH('7.グレード別年俸表の作成'!$E571,'3.サラリースケール'!$R$5:$R$38,0),MATCH('7.グレード別年俸表の作成'!$I571,'3.サラリースケール'!$R$5:$BH$5,0)))</f>
        <v>309600</v>
      </c>
      <c r="K571" s="194">
        <f t="shared" si="194"/>
        <v>4600</v>
      </c>
      <c r="L571" s="195">
        <f>IF($J571="","",VLOOKUP($E571,'6.モデル年俸表の作成'!$C$6:$F$48,4,0))</f>
        <v>12200</v>
      </c>
      <c r="M571" s="196">
        <f t="shared" si="201"/>
        <v>0.2</v>
      </c>
      <c r="N571" s="197">
        <f t="shared" si="202"/>
        <v>61920</v>
      </c>
      <c r="O571" s="219">
        <f t="shared" si="195"/>
        <v>27</v>
      </c>
      <c r="P571" s="198">
        <f t="shared" si="203"/>
        <v>383720</v>
      </c>
      <c r="Q571" s="195">
        <f t="shared" si="204"/>
        <v>4604640</v>
      </c>
      <c r="R571" s="187">
        <f>IF($J571="","",IF('5.手当・賞与配分の設計'!$O$4=1,ROUNDUP((J571+$L571)*$R$5,-1),ROUNDUP(J571*$R$5,-1)))</f>
        <v>643600</v>
      </c>
      <c r="S571" s="202">
        <f>IF($J571="","",IF('5.手当・賞与配分の設計'!$O$4=1,ROUNDUP(($J571+$L571)*$U$4*$S$3,-1),ROUNDUP($J571*$U$4*$S$3,-1)))</f>
        <v>965400</v>
      </c>
      <c r="T571" s="186">
        <f>IF($J571="","",IF('5.手当・賞与配分の設計'!$O$4=1,ROUNDUP(($J571+$L571)*$U$4*$T$3,-1),ROUNDUP($J571*$U$4*$T$3,-1)))</f>
        <v>884950</v>
      </c>
      <c r="U571" s="186">
        <f>IF($J571="","",IF('5.手当・賞与配分の設計'!$O$4=1,ROUNDUP(($J571+$L571)*$U$4*$U$3,-1),ROUNDUP($J571*$U$4*$U$3,-1)))</f>
        <v>804500</v>
      </c>
      <c r="V571" s="186">
        <f>IF($J571="","",IF('5.手当・賞与配分の設計'!$O$4=1,ROUNDUP(($J571+$L571)*$U$4*$V$3,-1),ROUNDUP($J571*$U$4*$V$3,-1)))</f>
        <v>724050</v>
      </c>
      <c r="W571" s="203">
        <f>IF($J571="","",IF('5.手当・賞与配分の設計'!$O$4=1,ROUNDUP(($J571+$L571)*$U$4*$W$3,-1),ROUNDUP($J571*$U$4*$W$3,-1)))</f>
        <v>643600</v>
      </c>
      <c r="X571" s="128">
        <f t="shared" si="205"/>
        <v>6213640</v>
      </c>
      <c r="Y571" s="88">
        <f t="shared" si="196"/>
        <v>6133190</v>
      </c>
      <c r="Z571" s="88">
        <f t="shared" si="197"/>
        <v>6052740</v>
      </c>
      <c r="AA571" s="88">
        <f t="shared" si="198"/>
        <v>5972290</v>
      </c>
      <c r="AB571" s="201">
        <f t="shared" si="199"/>
        <v>5891840</v>
      </c>
    </row>
    <row r="572" spans="5:28" ht="18" customHeight="1">
      <c r="E572" s="193" t="str">
        <f t="shared" si="200"/>
        <v>S-1</v>
      </c>
      <c r="F572" s="124">
        <f t="shared" si="191"/>
        <v>3</v>
      </c>
      <c r="G572" s="124">
        <f t="shared" si="192"/>
        <v>3</v>
      </c>
      <c r="H572" s="124" t="str">
        <f t="shared" si="193"/>
        <v>S-1-3</v>
      </c>
      <c r="I572" s="179">
        <v>32</v>
      </c>
      <c r="J572" s="150">
        <f>IF($E572="","",INDEX('3.サラリースケール'!$R$5:$BH$38,MATCH('7.グレード別年俸表の作成'!$E572,'3.サラリースケール'!$R$5:$R$38,0),MATCH('7.グレード別年俸表の作成'!$I572,'3.サラリースケール'!$R$5:$BH$5,0)))</f>
        <v>314200</v>
      </c>
      <c r="K572" s="194">
        <f t="shared" si="194"/>
        <v>4600</v>
      </c>
      <c r="L572" s="195">
        <f>IF($J572="","",VLOOKUP($E572,'6.モデル年俸表の作成'!$C$6:$F$48,4,0))</f>
        <v>12200</v>
      </c>
      <c r="M572" s="196">
        <f t="shared" si="201"/>
        <v>0.2</v>
      </c>
      <c r="N572" s="197">
        <f t="shared" si="202"/>
        <v>62840</v>
      </c>
      <c r="O572" s="219">
        <f t="shared" si="195"/>
        <v>27</v>
      </c>
      <c r="P572" s="198">
        <f t="shared" si="203"/>
        <v>389240</v>
      </c>
      <c r="Q572" s="195">
        <f t="shared" si="204"/>
        <v>4670880</v>
      </c>
      <c r="R572" s="187">
        <f>IF($J572="","",IF('5.手当・賞与配分の設計'!$O$4=1,ROUNDUP((J572+$L572)*$R$5,-1),ROUNDUP(J572*$R$5,-1)))</f>
        <v>652800</v>
      </c>
      <c r="S572" s="202">
        <f>IF($J572="","",IF('5.手当・賞与配分の設計'!$O$4=1,ROUNDUP(($J572+$L572)*$U$4*$S$3,-1),ROUNDUP($J572*$U$4*$S$3,-1)))</f>
        <v>979200</v>
      </c>
      <c r="T572" s="186">
        <f>IF($J572="","",IF('5.手当・賞与配分の設計'!$O$4=1,ROUNDUP(($J572+$L572)*$U$4*$T$3,-1),ROUNDUP($J572*$U$4*$T$3,-1)))</f>
        <v>897600</v>
      </c>
      <c r="U572" s="186">
        <f>IF($J572="","",IF('5.手当・賞与配分の設計'!$O$4=1,ROUNDUP(($J572+$L572)*$U$4*$U$3,-1),ROUNDUP($J572*$U$4*$U$3,-1)))</f>
        <v>816000</v>
      </c>
      <c r="V572" s="186">
        <f>IF($J572="","",IF('5.手当・賞与配分の設計'!$O$4=1,ROUNDUP(($J572+$L572)*$U$4*$V$3,-1),ROUNDUP($J572*$U$4*$V$3,-1)))</f>
        <v>734400</v>
      </c>
      <c r="W572" s="203">
        <f>IF($J572="","",IF('5.手当・賞与配分の設計'!$O$4=1,ROUNDUP(($J572+$L572)*$U$4*$W$3,-1),ROUNDUP($J572*$U$4*$W$3,-1)))</f>
        <v>652800</v>
      </c>
      <c r="X572" s="128">
        <f t="shared" si="205"/>
        <v>6302880</v>
      </c>
      <c r="Y572" s="88">
        <f t="shared" si="196"/>
        <v>6221280</v>
      </c>
      <c r="Z572" s="88">
        <f t="shared" si="197"/>
        <v>6139680</v>
      </c>
      <c r="AA572" s="88">
        <f t="shared" si="198"/>
        <v>6058080</v>
      </c>
      <c r="AB572" s="201">
        <f t="shared" si="199"/>
        <v>5976480</v>
      </c>
    </row>
    <row r="573" spans="5:28" ht="18" customHeight="1">
      <c r="E573" s="193" t="str">
        <f t="shared" si="200"/>
        <v>S-1</v>
      </c>
      <c r="F573" s="124">
        <f t="shared" si="191"/>
        <v>4</v>
      </c>
      <c r="G573" s="124">
        <f t="shared" si="192"/>
        <v>4</v>
      </c>
      <c r="H573" s="124" t="str">
        <f t="shared" si="193"/>
        <v>S-1-4</v>
      </c>
      <c r="I573" s="179">
        <v>33</v>
      </c>
      <c r="J573" s="150">
        <f>IF($E573="","",INDEX('3.サラリースケール'!$R$5:$BH$38,MATCH('7.グレード別年俸表の作成'!$E573,'3.サラリースケール'!$R$5:$R$38,0),MATCH('7.グレード別年俸表の作成'!$I573,'3.サラリースケール'!$R$5:$BH$5,0)))</f>
        <v>318800</v>
      </c>
      <c r="K573" s="194">
        <f t="shared" si="194"/>
        <v>4600</v>
      </c>
      <c r="L573" s="195">
        <f>IF($J573="","",VLOOKUP($E573,'6.モデル年俸表の作成'!$C$6:$F$48,4,0))</f>
        <v>12200</v>
      </c>
      <c r="M573" s="196">
        <f t="shared" si="201"/>
        <v>0.2</v>
      </c>
      <c r="N573" s="197">
        <f t="shared" si="202"/>
        <v>63760</v>
      </c>
      <c r="O573" s="219">
        <f t="shared" si="195"/>
        <v>27</v>
      </c>
      <c r="P573" s="198">
        <f t="shared" si="203"/>
        <v>394760</v>
      </c>
      <c r="Q573" s="195">
        <f t="shared" si="204"/>
        <v>4737120</v>
      </c>
      <c r="R573" s="187">
        <f>IF($J573="","",IF('5.手当・賞与配分の設計'!$O$4=1,ROUNDUP((J573+$L573)*$R$5,-1),ROUNDUP(J573*$R$5,-1)))</f>
        <v>662000</v>
      </c>
      <c r="S573" s="202">
        <f>IF($J573="","",IF('5.手当・賞与配分の設計'!$O$4=1,ROUNDUP(($J573+$L573)*$U$4*$S$3,-1),ROUNDUP($J573*$U$4*$S$3,-1)))</f>
        <v>993000</v>
      </c>
      <c r="T573" s="186">
        <f>IF($J573="","",IF('5.手当・賞与配分の設計'!$O$4=1,ROUNDUP(($J573+$L573)*$U$4*$T$3,-1),ROUNDUP($J573*$U$4*$T$3,-1)))</f>
        <v>910250</v>
      </c>
      <c r="U573" s="186">
        <f>IF($J573="","",IF('5.手当・賞与配分の設計'!$O$4=1,ROUNDUP(($J573+$L573)*$U$4*$U$3,-1),ROUNDUP($J573*$U$4*$U$3,-1)))</f>
        <v>827500</v>
      </c>
      <c r="V573" s="186">
        <f>IF($J573="","",IF('5.手当・賞与配分の設計'!$O$4=1,ROUNDUP(($J573+$L573)*$U$4*$V$3,-1),ROUNDUP($J573*$U$4*$V$3,-1)))</f>
        <v>744750</v>
      </c>
      <c r="W573" s="203">
        <f>IF($J573="","",IF('5.手当・賞与配分の設計'!$O$4=1,ROUNDUP(($J573+$L573)*$U$4*$W$3,-1),ROUNDUP($J573*$U$4*$W$3,-1)))</f>
        <v>662000</v>
      </c>
      <c r="X573" s="128">
        <f t="shared" si="205"/>
        <v>6392120</v>
      </c>
      <c r="Y573" s="88">
        <f t="shared" si="196"/>
        <v>6309370</v>
      </c>
      <c r="Z573" s="88">
        <f t="shared" si="197"/>
        <v>6226620</v>
      </c>
      <c r="AA573" s="88">
        <f t="shared" si="198"/>
        <v>6143870</v>
      </c>
      <c r="AB573" s="201">
        <f t="shared" si="199"/>
        <v>6061120</v>
      </c>
    </row>
    <row r="574" spans="5:28" ht="18" customHeight="1">
      <c r="E574" s="193" t="str">
        <f t="shared" si="200"/>
        <v>S-1</v>
      </c>
      <c r="F574" s="124">
        <f t="shared" si="191"/>
        <v>5</v>
      </c>
      <c r="G574" s="124">
        <f t="shared" si="192"/>
        <v>5</v>
      </c>
      <c r="H574" s="124" t="str">
        <f t="shared" si="193"/>
        <v>S-1-5</v>
      </c>
      <c r="I574" s="179">
        <v>34</v>
      </c>
      <c r="J574" s="150">
        <f>IF($E574="","",INDEX('3.サラリースケール'!$R$5:$BH$38,MATCH('7.グレード別年俸表の作成'!$E574,'3.サラリースケール'!$R$5:$R$38,0),MATCH('7.グレード別年俸表の作成'!$I574,'3.サラリースケール'!$R$5:$BH$5,0)))</f>
        <v>323400</v>
      </c>
      <c r="K574" s="194">
        <f t="shared" si="194"/>
        <v>4600</v>
      </c>
      <c r="L574" s="195">
        <f>IF($J574="","",VLOOKUP($E574,'6.モデル年俸表の作成'!$C$6:$F$48,4,0))</f>
        <v>12200</v>
      </c>
      <c r="M574" s="196">
        <f t="shared" si="201"/>
        <v>0.2</v>
      </c>
      <c r="N574" s="197">
        <f t="shared" si="202"/>
        <v>64680</v>
      </c>
      <c r="O574" s="219">
        <f t="shared" si="195"/>
        <v>27</v>
      </c>
      <c r="P574" s="198">
        <f t="shared" si="203"/>
        <v>400280</v>
      </c>
      <c r="Q574" s="195">
        <f t="shared" si="204"/>
        <v>4803360</v>
      </c>
      <c r="R574" s="187">
        <f>IF($J574="","",IF('5.手当・賞与配分の設計'!$O$4=1,ROUNDUP((J574+$L574)*$R$5,-1),ROUNDUP(J574*$R$5,-1)))</f>
        <v>671200</v>
      </c>
      <c r="S574" s="202">
        <f>IF($J574="","",IF('5.手当・賞与配分の設計'!$O$4=1,ROUNDUP(($J574+$L574)*$U$4*$S$3,-1),ROUNDUP($J574*$U$4*$S$3,-1)))</f>
        <v>1006800</v>
      </c>
      <c r="T574" s="186">
        <f>IF($J574="","",IF('5.手当・賞与配分の設計'!$O$4=1,ROUNDUP(($J574+$L574)*$U$4*$T$3,-1),ROUNDUP($J574*$U$4*$T$3,-1)))</f>
        <v>922900</v>
      </c>
      <c r="U574" s="186">
        <f>IF($J574="","",IF('5.手当・賞与配分の設計'!$O$4=1,ROUNDUP(($J574+$L574)*$U$4*$U$3,-1),ROUNDUP($J574*$U$4*$U$3,-1)))</f>
        <v>839000</v>
      </c>
      <c r="V574" s="186">
        <f>IF($J574="","",IF('5.手当・賞与配分の設計'!$O$4=1,ROUNDUP(($J574+$L574)*$U$4*$V$3,-1),ROUNDUP($J574*$U$4*$V$3,-1)))</f>
        <v>755100</v>
      </c>
      <c r="W574" s="203">
        <f>IF($J574="","",IF('5.手当・賞与配分の設計'!$O$4=1,ROUNDUP(($J574+$L574)*$U$4*$W$3,-1),ROUNDUP($J574*$U$4*$W$3,-1)))</f>
        <v>671200</v>
      </c>
      <c r="X574" s="128">
        <f t="shared" si="205"/>
        <v>6481360</v>
      </c>
      <c r="Y574" s="88">
        <f t="shared" si="196"/>
        <v>6397460</v>
      </c>
      <c r="Z574" s="88">
        <f t="shared" si="197"/>
        <v>6313560</v>
      </c>
      <c r="AA574" s="88">
        <f t="shared" si="198"/>
        <v>6229660</v>
      </c>
      <c r="AB574" s="201">
        <f t="shared" si="199"/>
        <v>6145760</v>
      </c>
    </row>
    <row r="575" spans="5:28" ht="18" customHeight="1">
      <c r="E575" s="193" t="str">
        <f t="shared" si="200"/>
        <v>S-1</v>
      </c>
      <c r="F575" s="124">
        <f t="shared" si="191"/>
        <v>6</v>
      </c>
      <c r="G575" s="124">
        <f t="shared" si="192"/>
        <v>6</v>
      </c>
      <c r="H575" s="124" t="str">
        <f t="shared" si="193"/>
        <v>S-1-6</v>
      </c>
      <c r="I575" s="179">
        <v>35</v>
      </c>
      <c r="J575" s="150">
        <f>IF($E575="","",INDEX('3.サラリースケール'!$R$5:$BH$38,MATCH('7.グレード別年俸表の作成'!$E575,'3.サラリースケール'!$R$5:$R$38,0),MATCH('7.グレード別年俸表の作成'!$I575,'3.サラリースケール'!$R$5:$BH$5,0)))</f>
        <v>328000</v>
      </c>
      <c r="K575" s="194">
        <f t="shared" si="194"/>
        <v>4600</v>
      </c>
      <c r="L575" s="195">
        <f>IF($J575="","",VLOOKUP($E575,'6.モデル年俸表の作成'!$C$6:$F$48,4,0))</f>
        <v>12200</v>
      </c>
      <c r="M575" s="196">
        <f t="shared" si="201"/>
        <v>0.2</v>
      </c>
      <c r="N575" s="197">
        <f t="shared" si="202"/>
        <v>65600</v>
      </c>
      <c r="O575" s="219">
        <f t="shared" si="195"/>
        <v>27</v>
      </c>
      <c r="P575" s="198">
        <f t="shared" si="203"/>
        <v>405800</v>
      </c>
      <c r="Q575" s="195">
        <f t="shared" si="204"/>
        <v>4869600</v>
      </c>
      <c r="R575" s="187">
        <f>IF($J575="","",IF('5.手当・賞与配分の設計'!$O$4=1,ROUNDUP((J575+$L575)*$R$5,-1),ROUNDUP(J575*$R$5,-1)))</f>
        <v>680400</v>
      </c>
      <c r="S575" s="202">
        <f>IF($J575="","",IF('5.手当・賞与配分の設計'!$O$4=1,ROUNDUP(($J575+$L575)*$U$4*$S$3,-1),ROUNDUP($J575*$U$4*$S$3,-1)))</f>
        <v>1020600</v>
      </c>
      <c r="T575" s="186">
        <f>IF($J575="","",IF('5.手当・賞与配分の設計'!$O$4=1,ROUNDUP(($J575+$L575)*$U$4*$T$3,-1),ROUNDUP($J575*$U$4*$T$3,-1)))</f>
        <v>935550</v>
      </c>
      <c r="U575" s="186">
        <f>IF($J575="","",IF('5.手当・賞与配分の設計'!$O$4=1,ROUNDUP(($J575+$L575)*$U$4*$U$3,-1),ROUNDUP($J575*$U$4*$U$3,-1)))</f>
        <v>850500</v>
      </c>
      <c r="V575" s="186">
        <f>IF($J575="","",IF('5.手当・賞与配分の設計'!$O$4=1,ROUNDUP(($J575+$L575)*$U$4*$V$3,-1),ROUNDUP($J575*$U$4*$V$3,-1)))</f>
        <v>765450</v>
      </c>
      <c r="W575" s="203">
        <f>IF($J575="","",IF('5.手当・賞与配分の設計'!$O$4=1,ROUNDUP(($J575+$L575)*$U$4*$W$3,-1),ROUNDUP($J575*$U$4*$W$3,-1)))</f>
        <v>680400</v>
      </c>
      <c r="X575" s="128">
        <f t="shared" si="205"/>
        <v>6570600</v>
      </c>
      <c r="Y575" s="88">
        <f t="shared" si="196"/>
        <v>6485550</v>
      </c>
      <c r="Z575" s="88">
        <f t="shared" si="197"/>
        <v>6400500</v>
      </c>
      <c r="AA575" s="88">
        <f t="shared" si="198"/>
        <v>6315450</v>
      </c>
      <c r="AB575" s="201">
        <f t="shared" si="199"/>
        <v>6230400</v>
      </c>
    </row>
    <row r="576" spans="5:28" ht="18" customHeight="1">
      <c r="E576" s="193" t="str">
        <f t="shared" si="200"/>
        <v>S-1</v>
      </c>
      <c r="F576" s="124">
        <f t="shared" si="191"/>
        <v>7</v>
      </c>
      <c r="G576" s="124">
        <f t="shared" si="192"/>
        <v>7</v>
      </c>
      <c r="H576" s="124" t="str">
        <f t="shared" si="193"/>
        <v>S-1-7</v>
      </c>
      <c r="I576" s="179">
        <v>36</v>
      </c>
      <c r="J576" s="150">
        <f>IF($E576="","",INDEX('3.サラリースケール'!$R$5:$BH$38,MATCH('7.グレード別年俸表の作成'!$E576,'3.サラリースケール'!$R$5:$R$38,0),MATCH('7.グレード別年俸表の作成'!$I576,'3.サラリースケール'!$R$5:$BH$5,0)))</f>
        <v>332600</v>
      </c>
      <c r="K576" s="194">
        <f t="shared" si="194"/>
        <v>4600</v>
      </c>
      <c r="L576" s="195">
        <f>IF($J576="","",VLOOKUP($E576,'6.モデル年俸表の作成'!$C$6:$F$48,4,0))</f>
        <v>12200</v>
      </c>
      <c r="M576" s="196">
        <f t="shared" si="201"/>
        <v>0.2</v>
      </c>
      <c r="N576" s="197">
        <f t="shared" si="202"/>
        <v>66520</v>
      </c>
      <c r="O576" s="219">
        <f t="shared" si="195"/>
        <v>27</v>
      </c>
      <c r="P576" s="198">
        <f t="shared" si="203"/>
        <v>411320</v>
      </c>
      <c r="Q576" s="195">
        <f t="shared" si="204"/>
        <v>4935840</v>
      </c>
      <c r="R576" s="187">
        <f>IF($J576="","",IF('5.手当・賞与配分の設計'!$O$4=1,ROUNDUP((J576+$L576)*$R$5,-1),ROUNDUP(J576*$R$5,-1)))</f>
        <v>689600</v>
      </c>
      <c r="S576" s="202">
        <f>IF($J576="","",IF('5.手当・賞与配分の設計'!$O$4=1,ROUNDUP(($J576+$L576)*$U$4*$S$3,-1),ROUNDUP($J576*$U$4*$S$3,-1)))</f>
        <v>1034400</v>
      </c>
      <c r="T576" s="186">
        <f>IF($J576="","",IF('5.手当・賞与配分の設計'!$O$4=1,ROUNDUP(($J576+$L576)*$U$4*$T$3,-1),ROUNDUP($J576*$U$4*$T$3,-1)))</f>
        <v>948200</v>
      </c>
      <c r="U576" s="186">
        <f>IF($J576="","",IF('5.手当・賞与配分の設計'!$O$4=1,ROUNDUP(($J576+$L576)*$U$4*$U$3,-1),ROUNDUP($J576*$U$4*$U$3,-1)))</f>
        <v>862000</v>
      </c>
      <c r="V576" s="186">
        <f>IF($J576="","",IF('5.手当・賞与配分の設計'!$O$4=1,ROUNDUP(($J576+$L576)*$U$4*$V$3,-1),ROUNDUP($J576*$U$4*$V$3,-1)))</f>
        <v>775800</v>
      </c>
      <c r="W576" s="203">
        <f>IF($J576="","",IF('5.手当・賞与配分の設計'!$O$4=1,ROUNDUP(($J576+$L576)*$U$4*$W$3,-1),ROUNDUP($J576*$U$4*$W$3,-1)))</f>
        <v>689600</v>
      </c>
      <c r="X576" s="128">
        <f t="shared" si="205"/>
        <v>6659840</v>
      </c>
      <c r="Y576" s="88">
        <f t="shared" si="196"/>
        <v>6573640</v>
      </c>
      <c r="Z576" s="88">
        <f t="shared" si="197"/>
        <v>6487440</v>
      </c>
      <c r="AA576" s="88">
        <f t="shared" si="198"/>
        <v>6401240</v>
      </c>
      <c r="AB576" s="201">
        <f t="shared" si="199"/>
        <v>6315040</v>
      </c>
    </row>
    <row r="577" spans="5:28" ht="18" customHeight="1">
      <c r="E577" s="193" t="str">
        <f t="shared" si="200"/>
        <v>S-1</v>
      </c>
      <c r="F577" s="124">
        <f t="shared" si="191"/>
        <v>8</v>
      </c>
      <c r="G577" s="124">
        <f t="shared" si="192"/>
        <v>8</v>
      </c>
      <c r="H577" s="124" t="str">
        <f t="shared" si="193"/>
        <v>S-1-8</v>
      </c>
      <c r="I577" s="179">
        <v>37</v>
      </c>
      <c r="J577" s="150">
        <f>IF($E577="","",INDEX('3.サラリースケール'!$R$5:$BH$38,MATCH('7.グレード別年俸表の作成'!$E577,'3.サラリースケール'!$R$5:$R$38,0),MATCH('7.グレード別年俸表の作成'!$I577,'3.サラリースケール'!$R$5:$BH$5,0)))</f>
        <v>337200</v>
      </c>
      <c r="K577" s="194">
        <f t="shared" si="194"/>
        <v>4600</v>
      </c>
      <c r="L577" s="195">
        <f>IF($J577="","",VLOOKUP($E577,'6.モデル年俸表の作成'!$C$6:$F$48,4,0))</f>
        <v>12200</v>
      </c>
      <c r="M577" s="196">
        <f t="shared" si="201"/>
        <v>0.2</v>
      </c>
      <c r="N577" s="197">
        <f t="shared" si="202"/>
        <v>67440</v>
      </c>
      <c r="O577" s="219">
        <f t="shared" si="195"/>
        <v>27</v>
      </c>
      <c r="P577" s="198">
        <f t="shared" si="203"/>
        <v>416840</v>
      </c>
      <c r="Q577" s="195">
        <f t="shared" si="204"/>
        <v>5002080</v>
      </c>
      <c r="R577" s="187">
        <f>IF($J577="","",IF('5.手当・賞与配分の設計'!$O$4=1,ROUNDUP((J577+$L577)*$R$5,-1),ROUNDUP(J577*$R$5,-1)))</f>
        <v>698800</v>
      </c>
      <c r="S577" s="202">
        <f>IF($J577="","",IF('5.手当・賞与配分の設計'!$O$4=1,ROUNDUP(($J577+$L577)*$U$4*$S$3,-1),ROUNDUP($J577*$U$4*$S$3,-1)))</f>
        <v>1048200</v>
      </c>
      <c r="T577" s="186">
        <f>IF($J577="","",IF('5.手当・賞与配分の設計'!$O$4=1,ROUNDUP(($J577+$L577)*$U$4*$T$3,-1),ROUNDUP($J577*$U$4*$T$3,-1)))</f>
        <v>960850</v>
      </c>
      <c r="U577" s="186">
        <f>IF($J577="","",IF('5.手当・賞与配分の設計'!$O$4=1,ROUNDUP(($J577+$L577)*$U$4*$U$3,-1),ROUNDUP($J577*$U$4*$U$3,-1)))</f>
        <v>873500</v>
      </c>
      <c r="V577" s="186">
        <f>IF($J577="","",IF('5.手当・賞与配分の設計'!$O$4=1,ROUNDUP(($J577+$L577)*$U$4*$V$3,-1),ROUNDUP($J577*$U$4*$V$3,-1)))</f>
        <v>786150</v>
      </c>
      <c r="W577" s="203">
        <f>IF($J577="","",IF('5.手当・賞与配分の設計'!$O$4=1,ROUNDUP(($J577+$L577)*$U$4*$W$3,-1),ROUNDUP($J577*$U$4*$W$3,-1)))</f>
        <v>698800</v>
      </c>
      <c r="X577" s="128">
        <f t="shared" si="205"/>
        <v>6749080</v>
      </c>
      <c r="Y577" s="88">
        <f t="shared" si="196"/>
        <v>6661730</v>
      </c>
      <c r="Z577" s="88">
        <f t="shared" si="197"/>
        <v>6574380</v>
      </c>
      <c r="AA577" s="88">
        <f t="shared" si="198"/>
        <v>6487030</v>
      </c>
      <c r="AB577" s="201">
        <f t="shared" si="199"/>
        <v>6399680</v>
      </c>
    </row>
    <row r="578" spans="5:28" ht="18" customHeight="1">
      <c r="E578" s="193" t="str">
        <f t="shared" si="200"/>
        <v>S-1</v>
      </c>
      <c r="F578" s="124">
        <f t="shared" si="191"/>
        <v>9</v>
      </c>
      <c r="G578" s="124">
        <f t="shared" si="192"/>
        <v>9</v>
      </c>
      <c r="H578" s="124" t="str">
        <f t="shared" si="193"/>
        <v>S-1-9</v>
      </c>
      <c r="I578" s="179">
        <v>38</v>
      </c>
      <c r="J578" s="150">
        <f>IF($E578="","",INDEX('3.サラリースケール'!$R$5:$BH$38,MATCH('7.グレード別年俸表の作成'!$E578,'3.サラリースケール'!$R$5:$R$38,0),MATCH('7.グレード別年俸表の作成'!$I578,'3.サラリースケール'!$R$5:$BH$5,0)))</f>
        <v>341800</v>
      </c>
      <c r="K578" s="194">
        <f t="shared" si="194"/>
        <v>4600</v>
      </c>
      <c r="L578" s="195">
        <f>IF($J578="","",VLOOKUP($E578,'6.モデル年俸表の作成'!$C$6:$F$48,4,0))</f>
        <v>12200</v>
      </c>
      <c r="M578" s="196">
        <f t="shared" si="201"/>
        <v>0.2</v>
      </c>
      <c r="N578" s="197">
        <f t="shared" si="202"/>
        <v>68360</v>
      </c>
      <c r="O578" s="219">
        <f t="shared" si="195"/>
        <v>27</v>
      </c>
      <c r="P578" s="198">
        <f t="shared" si="203"/>
        <v>422360</v>
      </c>
      <c r="Q578" s="195">
        <f t="shared" si="204"/>
        <v>5068320</v>
      </c>
      <c r="R578" s="187">
        <f>IF($J578="","",IF('5.手当・賞与配分の設計'!$O$4=1,ROUNDUP((J578+$L578)*$R$5,-1),ROUNDUP(J578*$R$5,-1)))</f>
        <v>708000</v>
      </c>
      <c r="S578" s="202">
        <f>IF($J578="","",IF('5.手当・賞与配分の設計'!$O$4=1,ROUNDUP(($J578+$L578)*$U$4*$S$3,-1),ROUNDUP($J578*$U$4*$S$3,-1)))</f>
        <v>1062000</v>
      </c>
      <c r="T578" s="186">
        <f>IF($J578="","",IF('5.手当・賞与配分の設計'!$O$4=1,ROUNDUP(($J578+$L578)*$U$4*$T$3,-1),ROUNDUP($J578*$U$4*$T$3,-1)))</f>
        <v>973500</v>
      </c>
      <c r="U578" s="186">
        <f>IF($J578="","",IF('5.手当・賞与配分の設計'!$O$4=1,ROUNDUP(($J578+$L578)*$U$4*$U$3,-1),ROUNDUP($J578*$U$4*$U$3,-1)))</f>
        <v>885000</v>
      </c>
      <c r="V578" s="186">
        <f>IF($J578="","",IF('5.手当・賞与配分の設計'!$O$4=1,ROUNDUP(($J578+$L578)*$U$4*$V$3,-1),ROUNDUP($J578*$U$4*$V$3,-1)))</f>
        <v>796500</v>
      </c>
      <c r="W578" s="203">
        <f>IF($J578="","",IF('5.手当・賞与配分の設計'!$O$4=1,ROUNDUP(($J578+$L578)*$U$4*$W$3,-1),ROUNDUP($J578*$U$4*$W$3,-1)))</f>
        <v>708000</v>
      </c>
      <c r="X578" s="128">
        <f t="shared" si="205"/>
        <v>6838320</v>
      </c>
      <c r="Y578" s="88">
        <f t="shared" si="196"/>
        <v>6749820</v>
      </c>
      <c r="Z578" s="88">
        <f t="shared" si="197"/>
        <v>6661320</v>
      </c>
      <c r="AA578" s="88">
        <f t="shared" si="198"/>
        <v>6572820</v>
      </c>
      <c r="AB578" s="201">
        <f t="shared" si="199"/>
        <v>6484320</v>
      </c>
    </row>
    <row r="579" spans="5:28" ht="18" customHeight="1">
      <c r="E579" s="193" t="str">
        <f t="shared" si="200"/>
        <v>S-1</v>
      </c>
      <c r="F579" s="124">
        <f t="shared" si="191"/>
        <v>10</v>
      </c>
      <c r="G579" s="124">
        <f t="shared" si="192"/>
        <v>10</v>
      </c>
      <c r="H579" s="124" t="str">
        <f t="shared" si="193"/>
        <v>S-1-10</v>
      </c>
      <c r="I579" s="179">
        <v>39</v>
      </c>
      <c r="J579" s="150">
        <f>IF($E579="","",INDEX('3.サラリースケール'!$R$5:$BH$38,MATCH('7.グレード別年俸表の作成'!$E579,'3.サラリースケール'!$R$5:$R$38,0),MATCH('7.グレード別年俸表の作成'!$I579,'3.サラリースケール'!$R$5:$BH$5,0)))</f>
        <v>346400</v>
      </c>
      <c r="K579" s="194">
        <f t="shared" si="194"/>
        <v>4600</v>
      </c>
      <c r="L579" s="195">
        <f>IF($J579="","",VLOOKUP($E579,'6.モデル年俸表の作成'!$C$6:$F$48,4,0))</f>
        <v>12200</v>
      </c>
      <c r="M579" s="196">
        <f t="shared" si="201"/>
        <v>0.2</v>
      </c>
      <c r="N579" s="197">
        <f t="shared" si="202"/>
        <v>69280</v>
      </c>
      <c r="O579" s="219">
        <f t="shared" si="195"/>
        <v>27</v>
      </c>
      <c r="P579" s="198">
        <f t="shared" si="203"/>
        <v>427880</v>
      </c>
      <c r="Q579" s="195">
        <f t="shared" si="204"/>
        <v>5134560</v>
      </c>
      <c r="R579" s="187">
        <f>IF($J579="","",IF('5.手当・賞与配分の設計'!$O$4=1,ROUNDUP((J579+$L579)*$R$5,-1),ROUNDUP(J579*$R$5,-1)))</f>
        <v>717200</v>
      </c>
      <c r="S579" s="202">
        <f>IF($J579="","",IF('5.手当・賞与配分の設計'!$O$4=1,ROUNDUP(($J579+$L579)*$U$4*$S$3,-1),ROUNDUP($J579*$U$4*$S$3,-1)))</f>
        <v>1075800</v>
      </c>
      <c r="T579" s="186">
        <f>IF($J579="","",IF('5.手当・賞与配分の設計'!$O$4=1,ROUNDUP(($J579+$L579)*$U$4*$T$3,-1),ROUNDUP($J579*$U$4*$T$3,-1)))</f>
        <v>986150</v>
      </c>
      <c r="U579" s="186">
        <f>IF($J579="","",IF('5.手当・賞与配分の設計'!$O$4=1,ROUNDUP(($J579+$L579)*$U$4*$U$3,-1),ROUNDUP($J579*$U$4*$U$3,-1)))</f>
        <v>896500</v>
      </c>
      <c r="V579" s="186">
        <f>IF($J579="","",IF('5.手当・賞与配分の設計'!$O$4=1,ROUNDUP(($J579+$L579)*$U$4*$V$3,-1),ROUNDUP($J579*$U$4*$V$3,-1)))</f>
        <v>806850</v>
      </c>
      <c r="W579" s="203">
        <f>IF($J579="","",IF('5.手当・賞与配分の設計'!$O$4=1,ROUNDUP(($J579+$L579)*$U$4*$W$3,-1),ROUNDUP($J579*$U$4*$W$3,-1)))</f>
        <v>717200</v>
      </c>
      <c r="X579" s="128">
        <f t="shared" si="205"/>
        <v>6927560</v>
      </c>
      <c r="Y579" s="88">
        <f t="shared" si="196"/>
        <v>6837910</v>
      </c>
      <c r="Z579" s="88">
        <f t="shared" si="197"/>
        <v>6748260</v>
      </c>
      <c r="AA579" s="88">
        <f t="shared" si="198"/>
        <v>6658610</v>
      </c>
      <c r="AB579" s="201">
        <f t="shared" si="199"/>
        <v>6568960</v>
      </c>
    </row>
    <row r="580" spans="5:28" ht="18" customHeight="1">
      <c r="E580" s="193" t="str">
        <f t="shared" si="200"/>
        <v>S-1</v>
      </c>
      <c r="F580" s="124">
        <f t="shared" si="191"/>
        <v>11</v>
      </c>
      <c r="G580" s="124">
        <f t="shared" si="192"/>
        <v>11</v>
      </c>
      <c r="H580" s="124" t="str">
        <f t="shared" si="193"/>
        <v>S-1-11</v>
      </c>
      <c r="I580" s="179">
        <v>40</v>
      </c>
      <c r="J580" s="150">
        <f>IF($E580="","",INDEX('3.サラリースケール'!$R$5:$BH$38,MATCH('7.グレード別年俸表の作成'!$E580,'3.サラリースケール'!$R$5:$R$38,0),MATCH('7.グレード別年俸表の作成'!$I580,'3.サラリースケール'!$R$5:$BH$5,0)))</f>
        <v>351000</v>
      </c>
      <c r="K580" s="194">
        <f t="shared" si="194"/>
        <v>4600</v>
      </c>
      <c r="L580" s="195">
        <f>IF($J580="","",VLOOKUP($E580,'6.モデル年俸表の作成'!$C$6:$F$48,4,0))</f>
        <v>12200</v>
      </c>
      <c r="M580" s="196">
        <f t="shared" si="201"/>
        <v>0.2</v>
      </c>
      <c r="N580" s="197">
        <f t="shared" si="202"/>
        <v>70200</v>
      </c>
      <c r="O580" s="219">
        <f t="shared" si="195"/>
        <v>27</v>
      </c>
      <c r="P580" s="198">
        <f t="shared" si="203"/>
        <v>433400</v>
      </c>
      <c r="Q580" s="195">
        <f t="shared" si="204"/>
        <v>5200800</v>
      </c>
      <c r="R580" s="187">
        <f>IF($J580="","",IF('5.手当・賞与配分の設計'!$O$4=1,ROUNDUP((J580+$L580)*$R$5,-1),ROUNDUP(J580*$R$5,-1)))</f>
        <v>726400</v>
      </c>
      <c r="S580" s="202">
        <f>IF($J580="","",IF('5.手当・賞与配分の設計'!$O$4=1,ROUNDUP(($J580+$L580)*$U$4*$S$3,-1),ROUNDUP($J580*$U$4*$S$3,-1)))</f>
        <v>1089600</v>
      </c>
      <c r="T580" s="186">
        <f>IF($J580="","",IF('5.手当・賞与配分の設計'!$O$4=1,ROUNDUP(($J580+$L580)*$U$4*$T$3,-1),ROUNDUP($J580*$U$4*$T$3,-1)))</f>
        <v>998800</v>
      </c>
      <c r="U580" s="186">
        <f>IF($J580="","",IF('5.手当・賞与配分の設計'!$O$4=1,ROUNDUP(($J580+$L580)*$U$4*$U$3,-1),ROUNDUP($J580*$U$4*$U$3,-1)))</f>
        <v>908000</v>
      </c>
      <c r="V580" s="186">
        <f>IF($J580="","",IF('5.手当・賞与配分の設計'!$O$4=1,ROUNDUP(($J580+$L580)*$U$4*$V$3,-1),ROUNDUP($J580*$U$4*$V$3,-1)))</f>
        <v>817200</v>
      </c>
      <c r="W580" s="203">
        <f>IF($J580="","",IF('5.手当・賞与配分の設計'!$O$4=1,ROUNDUP(($J580+$L580)*$U$4*$W$3,-1),ROUNDUP($J580*$U$4*$W$3,-1)))</f>
        <v>726400</v>
      </c>
      <c r="X580" s="128">
        <f t="shared" si="205"/>
        <v>7016800</v>
      </c>
      <c r="Y580" s="88">
        <f t="shared" si="196"/>
        <v>6926000</v>
      </c>
      <c r="Z580" s="88">
        <f t="shared" si="197"/>
        <v>6835200</v>
      </c>
      <c r="AA580" s="88">
        <f t="shared" si="198"/>
        <v>6744400</v>
      </c>
      <c r="AB580" s="201">
        <f t="shared" si="199"/>
        <v>6653600</v>
      </c>
    </row>
    <row r="581" spans="5:28" ht="18" customHeight="1">
      <c r="E581" s="193" t="str">
        <f t="shared" si="200"/>
        <v>S-1</v>
      </c>
      <c r="F581" s="124">
        <f t="shared" si="191"/>
        <v>12</v>
      </c>
      <c r="G581" s="124">
        <f t="shared" si="192"/>
        <v>12</v>
      </c>
      <c r="H581" s="124" t="str">
        <f t="shared" si="193"/>
        <v>S-1-12</v>
      </c>
      <c r="I581" s="179">
        <v>41</v>
      </c>
      <c r="J581" s="150">
        <f>IF($E581="","",INDEX('3.サラリースケール'!$R$5:$BH$38,MATCH('7.グレード別年俸表の作成'!$E581,'3.サラリースケール'!$R$5:$R$38,0),MATCH('7.グレード別年俸表の作成'!$I581,'3.サラリースケール'!$R$5:$BH$5,0)))</f>
        <v>355600</v>
      </c>
      <c r="K581" s="194">
        <f t="shared" si="194"/>
        <v>4600</v>
      </c>
      <c r="L581" s="195">
        <f>IF($J581="","",VLOOKUP($E581,'6.モデル年俸表の作成'!$C$6:$F$48,4,0))</f>
        <v>12200</v>
      </c>
      <c r="M581" s="196">
        <f t="shared" si="201"/>
        <v>0.2</v>
      </c>
      <c r="N581" s="197">
        <f t="shared" si="202"/>
        <v>71120</v>
      </c>
      <c r="O581" s="219">
        <f t="shared" si="195"/>
        <v>27</v>
      </c>
      <c r="P581" s="198">
        <f t="shared" si="203"/>
        <v>438920</v>
      </c>
      <c r="Q581" s="195">
        <f t="shared" si="204"/>
        <v>5267040</v>
      </c>
      <c r="R581" s="187">
        <f>IF($J581="","",IF('5.手当・賞与配分の設計'!$O$4=1,ROUNDUP((J581+$L581)*$R$5,-1),ROUNDUP(J581*$R$5,-1)))</f>
        <v>735600</v>
      </c>
      <c r="S581" s="202">
        <f>IF($J581="","",IF('5.手当・賞与配分の設計'!$O$4=1,ROUNDUP(($J581+$L581)*$U$4*$S$3,-1),ROUNDUP($J581*$U$4*$S$3,-1)))</f>
        <v>1103400</v>
      </c>
      <c r="T581" s="186">
        <f>IF($J581="","",IF('5.手当・賞与配分の設計'!$O$4=1,ROUNDUP(($J581+$L581)*$U$4*$T$3,-1),ROUNDUP($J581*$U$4*$T$3,-1)))</f>
        <v>1011450</v>
      </c>
      <c r="U581" s="186">
        <f>IF($J581="","",IF('5.手当・賞与配分の設計'!$O$4=1,ROUNDUP(($J581+$L581)*$U$4*$U$3,-1),ROUNDUP($J581*$U$4*$U$3,-1)))</f>
        <v>919500</v>
      </c>
      <c r="V581" s="186">
        <f>IF($J581="","",IF('5.手当・賞与配分の設計'!$O$4=1,ROUNDUP(($J581+$L581)*$U$4*$V$3,-1),ROUNDUP($J581*$U$4*$V$3,-1)))</f>
        <v>827550</v>
      </c>
      <c r="W581" s="203">
        <f>IF($J581="","",IF('5.手当・賞与配分の設計'!$O$4=1,ROUNDUP(($J581+$L581)*$U$4*$W$3,-1),ROUNDUP($J581*$U$4*$W$3,-1)))</f>
        <v>735600</v>
      </c>
      <c r="X581" s="128">
        <f t="shared" si="205"/>
        <v>7106040</v>
      </c>
      <c r="Y581" s="88">
        <f t="shared" si="196"/>
        <v>7014090</v>
      </c>
      <c r="Z581" s="88">
        <f t="shared" si="197"/>
        <v>6922140</v>
      </c>
      <c r="AA581" s="88">
        <f t="shared" si="198"/>
        <v>6830190</v>
      </c>
      <c r="AB581" s="201">
        <f t="shared" si="199"/>
        <v>6738240</v>
      </c>
    </row>
    <row r="582" spans="5:28" ht="18" customHeight="1">
      <c r="E582" s="193" t="str">
        <f t="shared" si="200"/>
        <v>S-1</v>
      </c>
      <c r="F582" s="124">
        <f t="shared" si="191"/>
        <v>13</v>
      </c>
      <c r="G582" s="124">
        <f t="shared" si="192"/>
        <v>13</v>
      </c>
      <c r="H582" s="124" t="str">
        <f t="shared" si="193"/>
        <v>S-1-13</v>
      </c>
      <c r="I582" s="179">
        <v>42</v>
      </c>
      <c r="J582" s="150">
        <f>IF($E582="","",INDEX('3.サラリースケール'!$R$5:$BH$38,MATCH('7.グレード別年俸表の作成'!$E582,'3.サラリースケール'!$R$5:$R$38,0),MATCH('7.グレード別年俸表の作成'!$I582,'3.サラリースケール'!$R$5:$BH$5,0)))</f>
        <v>360200</v>
      </c>
      <c r="K582" s="194">
        <f t="shared" si="194"/>
        <v>4600</v>
      </c>
      <c r="L582" s="195">
        <f>IF($J582="","",VLOOKUP($E582,'6.モデル年俸表の作成'!$C$6:$F$48,4,0))</f>
        <v>12200</v>
      </c>
      <c r="M582" s="196">
        <f t="shared" si="201"/>
        <v>0.2</v>
      </c>
      <c r="N582" s="197">
        <f t="shared" si="202"/>
        <v>72040</v>
      </c>
      <c r="O582" s="219">
        <f t="shared" si="195"/>
        <v>27</v>
      </c>
      <c r="P582" s="198">
        <f t="shared" si="203"/>
        <v>444440</v>
      </c>
      <c r="Q582" s="195">
        <f t="shared" si="204"/>
        <v>5333280</v>
      </c>
      <c r="R582" s="187">
        <f>IF($J582="","",IF('5.手当・賞与配分の設計'!$O$4=1,ROUNDUP((J582+$L582)*$R$5,-1),ROUNDUP(J582*$R$5,-1)))</f>
        <v>744800</v>
      </c>
      <c r="S582" s="202">
        <f>IF($J582="","",IF('5.手当・賞与配分の設計'!$O$4=1,ROUNDUP(($J582+$L582)*$U$4*$S$3,-1),ROUNDUP($J582*$U$4*$S$3,-1)))</f>
        <v>1117200</v>
      </c>
      <c r="T582" s="186">
        <f>IF($J582="","",IF('5.手当・賞与配分の設計'!$O$4=1,ROUNDUP(($J582+$L582)*$U$4*$T$3,-1),ROUNDUP($J582*$U$4*$T$3,-1)))</f>
        <v>1024100</v>
      </c>
      <c r="U582" s="186">
        <f>IF($J582="","",IF('5.手当・賞与配分の設計'!$O$4=1,ROUNDUP(($J582+$L582)*$U$4*$U$3,-1),ROUNDUP($J582*$U$4*$U$3,-1)))</f>
        <v>931000</v>
      </c>
      <c r="V582" s="186">
        <f>IF($J582="","",IF('5.手当・賞与配分の設計'!$O$4=1,ROUNDUP(($J582+$L582)*$U$4*$V$3,-1),ROUNDUP($J582*$U$4*$V$3,-1)))</f>
        <v>837900</v>
      </c>
      <c r="W582" s="203">
        <f>IF($J582="","",IF('5.手当・賞与配分の設計'!$O$4=1,ROUNDUP(($J582+$L582)*$U$4*$W$3,-1),ROUNDUP($J582*$U$4*$W$3,-1)))</f>
        <v>744800</v>
      </c>
      <c r="X582" s="128">
        <f t="shared" si="205"/>
        <v>7195280</v>
      </c>
      <c r="Y582" s="88">
        <f t="shared" si="196"/>
        <v>7102180</v>
      </c>
      <c r="Z582" s="88">
        <f t="shared" si="197"/>
        <v>7009080</v>
      </c>
      <c r="AA582" s="88">
        <f t="shared" si="198"/>
        <v>6915980</v>
      </c>
      <c r="AB582" s="201">
        <f t="shared" si="199"/>
        <v>6822880</v>
      </c>
    </row>
    <row r="583" spans="5:28" ht="18" customHeight="1">
      <c r="E583" s="193" t="str">
        <f t="shared" si="200"/>
        <v>S-1</v>
      </c>
      <c r="F583" s="204">
        <f t="shared" si="191"/>
        <v>14</v>
      </c>
      <c r="G583" s="124">
        <f t="shared" si="192"/>
        <v>14</v>
      </c>
      <c r="H583" s="124" t="str">
        <f t="shared" si="193"/>
        <v>S-1-14</v>
      </c>
      <c r="I583" s="179">
        <v>43</v>
      </c>
      <c r="J583" s="150">
        <f>IF($E583="","",INDEX('3.サラリースケール'!$R$5:$BH$38,MATCH('7.グレード別年俸表の作成'!$E583,'3.サラリースケール'!$R$5:$R$38,0),MATCH('7.グレード別年俸表の作成'!$I583,'3.サラリースケール'!$R$5:$BH$5,0)))</f>
        <v>364800</v>
      </c>
      <c r="K583" s="194">
        <f t="shared" si="194"/>
        <v>4600</v>
      </c>
      <c r="L583" s="195">
        <f>IF($J583="","",VLOOKUP($E583,'6.モデル年俸表の作成'!$C$6:$F$48,4,0))</f>
        <v>12200</v>
      </c>
      <c r="M583" s="196">
        <f t="shared" si="201"/>
        <v>0.2</v>
      </c>
      <c r="N583" s="197">
        <f t="shared" si="202"/>
        <v>72960</v>
      </c>
      <c r="O583" s="219">
        <f t="shared" si="195"/>
        <v>27</v>
      </c>
      <c r="P583" s="198">
        <f t="shared" si="203"/>
        <v>449960</v>
      </c>
      <c r="Q583" s="195">
        <f t="shared" si="204"/>
        <v>5399520</v>
      </c>
      <c r="R583" s="187">
        <f>IF($J583="","",IF('5.手当・賞与配分の設計'!$O$4=1,ROUNDUP((J583+$L583)*$R$5,-1),ROUNDUP(J583*$R$5,-1)))</f>
        <v>754000</v>
      </c>
      <c r="S583" s="202">
        <f>IF($J583="","",IF('5.手当・賞与配分の設計'!$O$4=1,ROUNDUP(($J583+$L583)*$U$4*$S$3,-1),ROUNDUP($J583*$U$4*$S$3,-1)))</f>
        <v>1131000</v>
      </c>
      <c r="T583" s="186">
        <f>IF($J583="","",IF('5.手当・賞与配分の設計'!$O$4=1,ROUNDUP(($J583+$L583)*$U$4*$T$3,-1),ROUNDUP($J583*$U$4*$T$3,-1)))</f>
        <v>1036750</v>
      </c>
      <c r="U583" s="186">
        <f>IF($J583="","",IF('5.手当・賞与配分の設計'!$O$4=1,ROUNDUP(($J583+$L583)*$U$4*$U$3,-1),ROUNDUP($J583*$U$4*$U$3,-1)))</f>
        <v>942500</v>
      </c>
      <c r="V583" s="186">
        <f>IF($J583="","",IF('5.手当・賞与配分の設計'!$O$4=1,ROUNDUP(($J583+$L583)*$U$4*$V$3,-1),ROUNDUP($J583*$U$4*$V$3,-1)))</f>
        <v>848250</v>
      </c>
      <c r="W583" s="203">
        <f>IF($J583="","",IF('5.手当・賞与配分の設計'!$O$4=1,ROUNDUP(($J583+$L583)*$U$4*$W$3,-1),ROUNDUP($J583*$U$4*$W$3,-1)))</f>
        <v>754000</v>
      </c>
      <c r="X583" s="128">
        <f t="shared" si="205"/>
        <v>7284520</v>
      </c>
      <c r="Y583" s="88">
        <f>IF($J583="","",$Q583+$R583+T583)</f>
        <v>7190270</v>
      </c>
      <c r="Z583" s="88">
        <f t="shared" si="197"/>
        <v>7096020</v>
      </c>
      <c r="AA583" s="88">
        <f t="shared" si="198"/>
        <v>7001770</v>
      </c>
      <c r="AB583" s="201">
        <f t="shared" si="199"/>
        <v>6907520</v>
      </c>
    </row>
    <row r="584" spans="5:28" ht="18" customHeight="1">
      <c r="E584" s="193" t="str">
        <f t="shared" si="200"/>
        <v>S-1</v>
      </c>
      <c r="F584" s="204">
        <f t="shared" si="191"/>
        <v>15</v>
      </c>
      <c r="G584" s="124">
        <f t="shared" si="192"/>
        <v>15</v>
      </c>
      <c r="H584" s="124" t="str">
        <f t="shared" si="193"/>
        <v>S-1-15</v>
      </c>
      <c r="I584" s="179">
        <v>44</v>
      </c>
      <c r="J584" s="150">
        <f>IF($E584="","",INDEX('3.サラリースケール'!$R$5:$BH$38,MATCH('7.グレード別年俸表の作成'!$E584,'3.サラリースケール'!$R$5:$R$38,0),MATCH('7.グレード別年俸表の作成'!$I584,'3.サラリースケール'!$R$5:$BH$5,0)))</f>
        <v>369400</v>
      </c>
      <c r="K584" s="194">
        <f t="shared" si="194"/>
        <v>4600</v>
      </c>
      <c r="L584" s="195">
        <f>IF($J584="","",VLOOKUP($E584,'6.モデル年俸表の作成'!$C$6:$F$48,4,0))</f>
        <v>12200</v>
      </c>
      <c r="M584" s="196">
        <f t="shared" si="201"/>
        <v>0.2</v>
      </c>
      <c r="N584" s="197">
        <f t="shared" si="202"/>
        <v>73880</v>
      </c>
      <c r="O584" s="219">
        <f t="shared" si="195"/>
        <v>27</v>
      </c>
      <c r="P584" s="198">
        <f t="shared" si="203"/>
        <v>455480</v>
      </c>
      <c r="Q584" s="195">
        <f t="shared" si="204"/>
        <v>5465760</v>
      </c>
      <c r="R584" s="187">
        <f>IF($J584="","",IF('5.手当・賞与配分の設計'!$O$4=1,ROUNDUP((J584+$L584)*$R$5,-1),ROUNDUP(J584*$R$5,-1)))</f>
        <v>763200</v>
      </c>
      <c r="S584" s="202">
        <f>IF($J584="","",IF('5.手当・賞与配分の設計'!$O$4=1,ROUNDUP(($J584+$L584)*$U$4*$S$3,-1),ROUNDUP($J584*$U$4*$S$3,-1)))</f>
        <v>1144800</v>
      </c>
      <c r="T584" s="186">
        <f>IF($J584="","",IF('5.手当・賞与配分の設計'!$O$4=1,ROUNDUP(($J584+$L584)*$U$4*$T$3,-1),ROUNDUP($J584*$U$4*$T$3,-1)))</f>
        <v>1049400</v>
      </c>
      <c r="U584" s="186">
        <f>IF($J584="","",IF('5.手当・賞与配分の設計'!$O$4=1,ROUNDUP(($J584+$L584)*$U$4*$U$3,-1),ROUNDUP($J584*$U$4*$U$3,-1)))</f>
        <v>954000</v>
      </c>
      <c r="V584" s="186">
        <f>IF($J584="","",IF('5.手当・賞与配分の設計'!$O$4=1,ROUNDUP(($J584+$L584)*$U$4*$V$3,-1),ROUNDUP($J584*$U$4*$V$3,-1)))</f>
        <v>858600</v>
      </c>
      <c r="W584" s="203">
        <f>IF($J584="","",IF('5.手当・賞与配分の設計'!$O$4=1,ROUNDUP(($J584+$L584)*$U$4*$W$3,-1),ROUNDUP($J584*$U$4*$W$3,-1)))</f>
        <v>763200</v>
      </c>
      <c r="X584" s="128">
        <f t="shared" si="205"/>
        <v>7373760</v>
      </c>
      <c r="Y584" s="88">
        <f t="shared" ref="Y584:Y599" si="206">IF($J584="","",$Q584+$R584+T584)</f>
        <v>7278360</v>
      </c>
      <c r="Z584" s="88">
        <f t="shared" si="197"/>
        <v>7182960</v>
      </c>
      <c r="AA584" s="88">
        <f t="shared" si="198"/>
        <v>7087560</v>
      </c>
      <c r="AB584" s="201">
        <f t="shared" si="199"/>
        <v>6992160</v>
      </c>
    </row>
    <row r="585" spans="5:28" ht="18" customHeight="1">
      <c r="E585" s="193" t="str">
        <f t="shared" si="200"/>
        <v>S-1</v>
      </c>
      <c r="F585" s="204">
        <f t="shared" si="191"/>
        <v>16</v>
      </c>
      <c r="G585" s="124">
        <f t="shared" si="192"/>
        <v>16</v>
      </c>
      <c r="H585" s="124" t="str">
        <f t="shared" si="193"/>
        <v>S-1-16</v>
      </c>
      <c r="I585" s="179">
        <v>45</v>
      </c>
      <c r="J585" s="150">
        <f>IF($E585="","",INDEX('3.サラリースケール'!$R$5:$BH$38,MATCH('7.グレード別年俸表の作成'!$E585,'3.サラリースケール'!$R$5:$R$38,0),MATCH('7.グレード別年俸表の作成'!$I585,'3.サラリースケール'!$R$5:$BH$5,0)))</f>
        <v>374000</v>
      </c>
      <c r="K585" s="194">
        <f t="shared" si="194"/>
        <v>4600</v>
      </c>
      <c r="L585" s="195">
        <f>IF($J585="","",VLOOKUP($E585,'6.モデル年俸表の作成'!$C$6:$F$48,4,0))</f>
        <v>12200</v>
      </c>
      <c r="M585" s="196">
        <f t="shared" si="201"/>
        <v>0.2</v>
      </c>
      <c r="N585" s="197">
        <f t="shared" si="202"/>
        <v>74800</v>
      </c>
      <c r="O585" s="219">
        <f t="shared" si="195"/>
        <v>27</v>
      </c>
      <c r="P585" s="198">
        <f t="shared" si="203"/>
        <v>461000</v>
      </c>
      <c r="Q585" s="195">
        <f t="shared" si="204"/>
        <v>5532000</v>
      </c>
      <c r="R585" s="187">
        <f>IF($J585="","",IF('5.手当・賞与配分の設計'!$O$4=1,ROUNDUP((J585+$L585)*$R$5,-1),ROUNDUP(J585*$R$5,-1)))</f>
        <v>772400</v>
      </c>
      <c r="S585" s="202">
        <f>IF($J585="","",IF('5.手当・賞与配分の設計'!$O$4=1,ROUNDUP(($J585+$L585)*$U$4*$S$3,-1),ROUNDUP($J585*$U$4*$S$3,-1)))</f>
        <v>1158600</v>
      </c>
      <c r="T585" s="186">
        <f>IF($J585="","",IF('5.手当・賞与配分の設計'!$O$4=1,ROUNDUP(($J585+$L585)*$U$4*$T$3,-1),ROUNDUP($J585*$U$4*$T$3,-1)))</f>
        <v>1062050</v>
      </c>
      <c r="U585" s="186">
        <f>IF($J585="","",IF('5.手当・賞与配分の設計'!$O$4=1,ROUNDUP(($J585+$L585)*$U$4*$U$3,-1),ROUNDUP($J585*$U$4*$U$3,-1)))</f>
        <v>965500</v>
      </c>
      <c r="V585" s="186">
        <f>IF($J585="","",IF('5.手当・賞与配分の設計'!$O$4=1,ROUNDUP(($J585+$L585)*$U$4*$V$3,-1),ROUNDUP($J585*$U$4*$V$3,-1)))</f>
        <v>868950</v>
      </c>
      <c r="W585" s="203">
        <f>IF($J585="","",IF('5.手当・賞与配分の設計'!$O$4=1,ROUNDUP(($J585+$L585)*$U$4*$W$3,-1),ROUNDUP($J585*$U$4*$W$3,-1)))</f>
        <v>772400</v>
      </c>
      <c r="X585" s="128">
        <f t="shared" si="205"/>
        <v>7463000</v>
      </c>
      <c r="Y585" s="88">
        <f t="shared" si="206"/>
        <v>7366450</v>
      </c>
      <c r="Z585" s="88">
        <f t="shared" si="197"/>
        <v>7269900</v>
      </c>
      <c r="AA585" s="88">
        <f t="shared" si="198"/>
        <v>7173350</v>
      </c>
      <c r="AB585" s="201">
        <f t="shared" si="199"/>
        <v>7076800</v>
      </c>
    </row>
    <row r="586" spans="5:28" ht="18" customHeight="1">
      <c r="E586" s="193" t="str">
        <f t="shared" si="200"/>
        <v>S-1</v>
      </c>
      <c r="F586" s="204">
        <f t="shared" si="191"/>
        <v>17</v>
      </c>
      <c r="G586" s="124">
        <f t="shared" si="192"/>
        <v>17</v>
      </c>
      <c r="H586" s="124" t="str">
        <f t="shared" si="193"/>
        <v>S-1-17</v>
      </c>
      <c r="I586" s="179">
        <v>46</v>
      </c>
      <c r="J586" s="150">
        <f>IF($E586="","",INDEX('3.サラリースケール'!$R$5:$BH$38,MATCH('7.グレード別年俸表の作成'!$E586,'3.サラリースケール'!$R$5:$R$38,0),MATCH('7.グレード別年俸表の作成'!$I586,'3.サラリースケール'!$R$5:$BH$5,0)))</f>
        <v>378600</v>
      </c>
      <c r="K586" s="194">
        <f t="shared" si="194"/>
        <v>4600</v>
      </c>
      <c r="L586" s="195">
        <f>IF($J586="","",VLOOKUP($E586,'6.モデル年俸表の作成'!$C$6:$F$48,4,0))</f>
        <v>12200</v>
      </c>
      <c r="M586" s="196">
        <f t="shared" si="201"/>
        <v>0.2</v>
      </c>
      <c r="N586" s="197">
        <f t="shared" si="202"/>
        <v>75720</v>
      </c>
      <c r="O586" s="219">
        <f t="shared" si="195"/>
        <v>27</v>
      </c>
      <c r="P586" s="198">
        <f t="shared" si="203"/>
        <v>466520</v>
      </c>
      <c r="Q586" s="195">
        <f t="shared" si="204"/>
        <v>5598240</v>
      </c>
      <c r="R586" s="187">
        <f>IF($J586="","",IF('5.手当・賞与配分の設計'!$O$4=1,ROUNDUP((J586+$L586)*$R$5,-1),ROUNDUP(J586*$R$5,-1)))</f>
        <v>781600</v>
      </c>
      <c r="S586" s="202">
        <f>IF($J586="","",IF('5.手当・賞与配分の設計'!$O$4=1,ROUNDUP(($J586+$L586)*$U$4*$S$3,-1),ROUNDUP($J586*$U$4*$S$3,-1)))</f>
        <v>1172400</v>
      </c>
      <c r="T586" s="186">
        <f>IF($J586="","",IF('5.手当・賞与配分の設計'!$O$4=1,ROUNDUP(($J586+$L586)*$U$4*$T$3,-1),ROUNDUP($J586*$U$4*$T$3,-1)))</f>
        <v>1074700</v>
      </c>
      <c r="U586" s="186">
        <f>IF($J586="","",IF('5.手当・賞与配分の設計'!$O$4=1,ROUNDUP(($J586+$L586)*$U$4*$U$3,-1),ROUNDUP($J586*$U$4*$U$3,-1)))</f>
        <v>977000</v>
      </c>
      <c r="V586" s="186">
        <f>IF($J586="","",IF('5.手当・賞与配分の設計'!$O$4=1,ROUNDUP(($J586+$L586)*$U$4*$V$3,-1),ROUNDUP($J586*$U$4*$V$3,-1)))</f>
        <v>879300</v>
      </c>
      <c r="W586" s="203">
        <f>IF($J586="","",IF('5.手当・賞与配分の設計'!$O$4=1,ROUNDUP(($J586+$L586)*$U$4*$W$3,-1),ROUNDUP($J586*$U$4*$W$3,-1)))</f>
        <v>781600</v>
      </c>
      <c r="X586" s="128">
        <f t="shared" si="205"/>
        <v>7552240</v>
      </c>
      <c r="Y586" s="88">
        <f t="shared" si="206"/>
        <v>7454540</v>
      </c>
      <c r="Z586" s="88">
        <f t="shared" si="197"/>
        <v>7356840</v>
      </c>
      <c r="AA586" s="88">
        <f t="shared" si="198"/>
        <v>7259140</v>
      </c>
      <c r="AB586" s="201">
        <f t="shared" si="199"/>
        <v>7161440</v>
      </c>
    </row>
    <row r="587" spans="5:28" ht="18" customHeight="1">
      <c r="E587" s="193" t="str">
        <f t="shared" si="200"/>
        <v>S-1</v>
      </c>
      <c r="F587" s="204">
        <f t="shared" si="191"/>
        <v>18</v>
      </c>
      <c r="G587" s="124">
        <f t="shared" si="192"/>
        <v>18</v>
      </c>
      <c r="H587" s="124" t="str">
        <f t="shared" si="193"/>
        <v>S-1-18</v>
      </c>
      <c r="I587" s="179">
        <v>47</v>
      </c>
      <c r="J587" s="150">
        <f>IF($E587="","",INDEX('3.サラリースケール'!$R$5:$BH$38,MATCH('7.グレード別年俸表の作成'!$E587,'3.サラリースケール'!$R$5:$R$38,0),MATCH('7.グレード別年俸表の作成'!$I587,'3.サラリースケール'!$R$5:$BH$5,0)))</f>
        <v>383200</v>
      </c>
      <c r="K587" s="194">
        <f t="shared" si="194"/>
        <v>4600</v>
      </c>
      <c r="L587" s="195">
        <f>IF($J587="","",VLOOKUP($E587,'6.モデル年俸表の作成'!$C$6:$F$48,4,0))</f>
        <v>12200</v>
      </c>
      <c r="M587" s="196">
        <f t="shared" si="201"/>
        <v>0.2</v>
      </c>
      <c r="N587" s="197">
        <f t="shared" si="202"/>
        <v>76640</v>
      </c>
      <c r="O587" s="219">
        <f t="shared" si="195"/>
        <v>27</v>
      </c>
      <c r="P587" s="198">
        <f t="shared" si="203"/>
        <v>472040</v>
      </c>
      <c r="Q587" s="195">
        <f t="shared" si="204"/>
        <v>5664480</v>
      </c>
      <c r="R587" s="187">
        <f>IF($J587="","",IF('5.手当・賞与配分の設計'!$O$4=1,ROUNDUP((J587+$L587)*$R$5,-1),ROUNDUP(J587*$R$5,-1)))</f>
        <v>790800</v>
      </c>
      <c r="S587" s="202">
        <f>IF($J587="","",IF('5.手当・賞与配分の設計'!$O$4=1,ROUNDUP(($J587+$L587)*$U$4*$S$3,-1),ROUNDUP($J587*$U$4*$S$3,-1)))</f>
        <v>1186200</v>
      </c>
      <c r="T587" s="186">
        <f>IF($J587="","",IF('5.手当・賞与配分の設計'!$O$4=1,ROUNDUP(($J587+$L587)*$U$4*$T$3,-1),ROUNDUP($J587*$U$4*$T$3,-1)))</f>
        <v>1087350</v>
      </c>
      <c r="U587" s="186">
        <f>IF($J587="","",IF('5.手当・賞与配分の設計'!$O$4=1,ROUNDUP(($J587+$L587)*$U$4*$U$3,-1),ROUNDUP($J587*$U$4*$U$3,-1)))</f>
        <v>988500</v>
      </c>
      <c r="V587" s="186">
        <f>IF($J587="","",IF('5.手当・賞与配分の設計'!$O$4=1,ROUNDUP(($J587+$L587)*$U$4*$V$3,-1),ROUNDUP($J587*$U$4*$V$3,-1)))</f>
        <v>889650</v>
      </c>
      <c r="W587" s="203">
        <f>IF($J587="","",IF('5.手当・賞与配分の設計'!$O$4=1,ROUNDUP(($J587+$L587)*$U$4*$W$3,-1),ROUNDUP($J587*$U$4*$W$3,-1)))</f>
        <v>790800</v>
      </c>
      <c r="X587" s="128">
        <f t="shared" si="205"/>
        <v>7641480</v>
      </c>
      <c r="Y587" s="88">
        <f t="shared" si="206"/>
        <v>7542630</v>
      </c>
      <c r="Z587" s="88">
        <f t="shared" si="197"/>
        <v>7443780</v>
      </c>
      <c r="AA587" s="88">
        <f t="shared" si="198"/>
        <v>7344930</v>
      </c>
      <c r="AB587" s="201">
        <f t="shared" si="199"/>
        <v>7246080</v>
      </c>
    </row>
    <row r="588" spans="5:28" ht="18" customHeight="1">
      <c r="E588" s="193" t="str">
        <f t="shared" si="200"/>
        <v>S-1</v>
      </c>
      <c r="F588" s="204">
        <f t="shared" si="191"/>
        <v>19</v>
      </c>
      <c r="G588" s="124">
        <f t="shared" si="192"/>
        <v>19</v>
      </c>
      <c r="H588" s="124" t="str">
        <f t="shared" si="193"/>
        <v>S-1-19</v>
      </c>
      <c r="I588" s="179">
        <v>48</v>
      </c>
      <c r="J588" s="150">
        <f>IF($E588="","",INDEX('3.サラリースケール'!$R$5:$BH$38,MATCH('7.グレード別年俸表の作成'!$E588,'3.サラリースケール'!$R$5:$R$38,0),MATCH('7.グレード別年俸表の作成'!$I588,'3.サラリースケール'!$R$5:$BH$5,0)))</f>
        <v>387800</v>
      </c>
      <c r="K588" s="194">
        <f t="shared" si="194"/>
        <v>4600</v>
      </c>
      <c r="L588" s="195">
        <f>IF($J588="","",VLOOKUP($E588,'6.モデル年俸表の作成'!$C$6:$F$48,4,0))</f>
        <v>12200</v>
      </c>
      <c r="M588" s="196">
        <f t="shared" si="201"/>
        <v>0.2</v>
      </c>
      <c r="N588" s="197">
        <f t="shared" si="202"/>
        <v>77560</v>
      </c>
      <c r="O588" s="219">
        <f t="shared" si="195"/>
        <v>27</v>
      </c>
      <c r="P588" s="198">
        <f t="shared" si="203"/>
        <v>477560</v>
      </c>
      <c r="Q588" s="195">
        <f t="shared" si="204"/>
        <v>5730720</v>
      </c>
      <c r="R588" s="187">
        <f>IF($J588="","",IF('5.手当・賞与配分の設計'!$O$4=1,ROUNDUP((J588+$L588)*$R$5,-1),ROUNDUP(J588*$R$5,-1)))</f>
        <v>800000</v>
      </c>
      <c r="S588" s="202">
        <f>IF($J588="","",IF('5.手当・賞与配分の設計'!$O$4=1,ROUNDUP(($J588+$L588)*$U$4*$S$3,-1),ROUNDUP($J588*$U$4*$S$3,-1)))</f>
        <v>1200000</v>
      </c>
      <c r="T588" s="186">
        <f>IF($J588="","",IF('5.手当・賞与配分の設計'!$O$4=1,ROUNDUP(($J588+$L588)*$U$4*$T$3,-1),ROUNDUP($J588*$U$4*$T$3,-1)))</f>
        <v>1100000</v>
      </c>
      <c r="U588" s="186">
        <f>IF($J588="","",IF('5.手当・賞与配分の設計'!$O$4=1,ROUNDUP(($J588+$L588)*$U$4*$U$3,-1),ROUNDUP($J588*$U$4*$U$3,-1)))</f>
        <v>1000000</v>
      </c>
      <c r="V588" s="186">
        <f>IF($J588="","",IF('5.手当・賞与配分の設計'!$O$4=1,ROUNDUP(($J588+$L588)*$U$4*$V$3,-1),ROUNDUP($J588*$U$4*$V$3,-1)))</f>
        <v>900000</v>
      </c>
      <c r="W588" s="203">
        <f>IF($J588="","",IF('5.手当・賞与配分の設計'!$O$4=1,ROUNDUP(($J588+$L588)*$U$4*$W$3,-1),ROUNDUP($J588*$U$4*$W$3,-1)))</f>
        <v>800000</v>
      </c>
      <c r="X588" s="128">
        <f t="shared" si="205"/>
        <v>7730720</v>
      </c>
      <c r="Y588" s="88">
        <f t="shared" si="206"/>
        <v>7630720</v>
      </c>
      <c r="Z588" s="88">
        <f t="shared" si="197"/>
        <v>7530720</v>
      </c>
      <c r="AA588" s="88">
        <f t="shared" si="198"/>
        <v>7430720</v>
      </c>
      <c r="AB588" s="201">
        <f t="shared" si="199"/>
        <v>7330720</v>
      </c>
    </row>
    <row r="589" spans="5:28" ht="18" customHeight="1">
      <c r="E589" s="193" t="str">
        <f t="shared" si="200"/>
        <v>S-1</v>
      </c>
      <c r="F589" s="204">
        <f t="shared" si="191"/>
        <v>20</v>
      </c>
      <c r="G589" s="124">
        <f t="shared" si="192"/>
        <v>20</v>
      </c>
      <c r="H589" s="124" t="str">
        <f t="shared" si="193"/>
        <v>S-1-20</v>
      </c>
      <c r="I589" s="179">
        <v>49</v>
      </c>
      <c r="J589" s="150">
        <f>IF($E589="","",INDEX('3.サラリースケール'!$R$5:$BH$38,MATCH('7.グレード別年俸表の作成'!$E589,'3.サラリースケール'!$R$5:$R$38,0),MATCH('7.グレード別年俸表の作成'!$I589,'3.サラリースケール'!$R$5:$BH$5,0)))</f>
        <v>392400</v>
      </c>
      <c r="K589" s="194">
        <f t="shared" si="194"/>
        <v>4600</v>
      </c>
      <c r="L589" s="195">
        <f>IF($J589="","",VLOOKUP($E589,'6.モデル年俸表の作成'!$C$6:$F$48,4,0))</f>
        <v>12200</v>
      </c>
      <c r="M589" s="196">
        <f t="shared" si="201"/>
        <v>0.2</v>
      </c>
      <c r="N589" s="197">
        <f t="shared" si="202"/>
        <v>78480</v>
      </c>
      <c r="O589" s="219">
        <f t="shared" si="195"/>
        <v>27</v>
      </c>
      <c r="P589" s="198">
        <f t="shared" si="203"/>
        <v>483080</v>
      </c>
      <c r="Q589" s="195">
        <f t="shared" si="204"/>
        <v>5796960</v>
      </c>
      <c r="R589" s="187">
        <f>IF($J589="","",IF('5.手当・賞与配分の設計'!$O$4=1,ROUNDUP((J589+$L589)*$R$5,-1),ROUNDUP(J589*$R$5,-1)))</f>
        <v>809200</v>
      </c>
      <c r="S589" s="202">
        <f>IF($J589="","",IF('5.手当・賞与配分の設計'!$O$4=1,ROUNDUP(($J589+$L589)*$U$4*$S$3,-1),ROUNDUP($J589*$U$4*$S$3,-1)))</f>
        <v>1213800</v>
      </c>
      <c r="T589" s="186">
        <f>IF($J589="","",IF('5.手当・賞与配分の設計'!$O$4=1,ROUNDUP(($J589+$L589)*$U$4*$T$3,-1),ROUNDUP($J589*$U$4*$T$3,-1)))</f>
        <v>1112650</v>
      </c>
      <c r="U589" s="186">
        <f>IF($J589="","",IF('5.手当・賞与配分の設計'!$O$4=1,ROUNDUP(($J589+$L589)*$U$4*$U$3,-1),ROUNDUP($J589*$U$4*$U$3,-1)))</f>
        <v>1011500</v>
      </c>
      <c r="V589" s="186">
        <f>IF($J589="","",IF('5.手当・賞与配分の設計'!$O$4=1,ROUNDUP(($J589+$L589)*$U$4*$V$3,-1),ROUNDUP($J589*$U$4*$V$3,-1)))</f>
        <v>910350</v>
      </c>
      <c r="W589" s="203">
        <f>IF($J589="","",IF('5.手当・賞与配分の設計'!$O$4=1,ROUNDUP(($J589+$L589)*$U$4*$W$3,-1),ROUNDUP($J589*$U$4*$W$3,-1)))</f>
        <v>809200</v>
      </c>
      <c r="X589" s="128">
        <f t="shared" si="205"/>
        <v>7819960</v>
      </c>
      <c r="Y589" s="88">
        <f t="shared" si="206"/>
        <v>7718810</v>
      </c>
      <c r="Z589" s="88">
        <f t="shared" si="197"/>
        <v>7617660</v>
      </c>
      <c r="AA589" s="88">
        <f t="shared" si="198"/>
        <v>7516510</v>
      </c>
      <c r="AB589" s="201">
        <f t="shared" si="199"/>
        <v>7415360</v>
      </c>
    </row>
    <row r="590" spans="5:28" ht="18" customHeight="1">
      <c r="E590" s="193" t="str">
        <f t="shared" si="200"/>
        <v>S-1</v>
      </c>
      <c r="F590" s="204">
        <f t="shared" si="191"/>
        <v>21</v>
      </c>
      <c r="G590" s="124">
        <f t="shared" si="192"/>
        <v>21</v>
      </c>
      <c r="H590" s="124" t="str">
        <f t="shared" si="193"/>
        <v>S-1-21</v>
      </c>
      <c r="I590" s="179">
        <v>50</v>
      </c>
      <c r="J590" s="150">
        <f>IF($E590="","",INDEX('3.サラリースケール'!$R$5:$BH$38,MATCH('7.グレード別年俸表の作成'!$E590,'3.サラリースケール'!$R$5:$R$38,0),MATCH('7.グレード別年俸表の作成'!$I590,'3.サラリースケール'!$R$5:$BH$5,0)))</f>
        <v>397000</v>
      </c>
      <c r="K590" s="194">
        <f t="shared" si="194"/>
        <v>4600</v>
      </c>
      <c r="L590" s="195">
        <f>IF($J590="","",VLOOKUP($E590,'6.モデル年俸表の作成'!$C$6:$F$48,4,0))</f>
        <v>12200</v>
      </c>
      <c r="M590" s="196">
        <f t="shared" si="201"/>
        <v>0.2</v>
      </c>
      <c r="N590" s="197">
        <f t="shared" si="202"/>
        <v>79400</v>
      </c>
      <c r="O590" s="219">
        <f t="shared" si="195"/>
        <v>27</v>
      </c>
      <c r="P590" s="198">
        <f t="shared" si="203"/>
        <v>488600</v>
      </c>
      <c r="Q590" s="195">
        <f t="shared" si="204"/>
        <v>5863200</v>
      </c>
      <c r="R590" s="187">
        <f>IF($J590="","",IF('5.手当・賞与配分の設計'!$O$4=1,ROUNDUP((J590+$L590)*$R$5,-1),ROUNDUP(J590*$R$5,-1)))</f>
        <v>818400</v>
      </c>
      <c r="S590" s="202">
        <f>IF($J590="","",IF('5.手当・賞与配分の設計'!$O$4=1,ROUNDUP(($J590+$L590)*$U$4*$S$3,-1),ROUNDUP($J590*$U$4*$S$3,-1)))</f>
        <v>1227600</v>
      </c>
      <c r="T590" s="186">
        <f>IF($J590="","",IF('5.手当・賞与配分の設計'!$O$4=1,ROUNDUP(($J590+$L590)*$U$4*$T$3,-1),ROUNDUP($J590*$U$4*$T$3,-1)))</f>
        <v>1125300</v>
      </c>
      <c r="U590" s="186">
        <f>IF($J590="","",IF('5.手当・賞与配分の設計'!$O$4=1,ROUNDUP(($J590+$L590)*$U$4*$U$3,-1),ROUNDUP($J590*$U$4*$U$3,-1)))</f>
        <v>1023000</v>
      </c>
      <c r="V590" s="186">
        <f>IF($J590="","",IF('5.手当・賞与配分の設計'!$O$4=1,ROUNDUP(($J590+$L590)*$U$4*$V$3,-1),ROUNDUP($J590*$U$4*$V$3,-1)))</f>
        <v>920700</v>
      </c>
      <c r="W590" s="203">
        <f>IF($J590="","",IF('5.手当・賞与配分の設計'!$O$4=1,ROUNDUP(($J590+$L590)*$U$4*$W$3,-1),ROUNDUP($J590*$U$4*$W$3,-1)))</f>
        <v>818400</v>
      </c>
      <c r="X590" s="128">
        <f t="shared" si="205"/>
        <v>7909200</v>
      </c>
      <c r="Y590" s="88">
        <f t="shared" si="206"/>
        <v>7806900</v>
      </c>
      <c r="Z590" s="88">
        <f t="shared" si="197"/>
        <v>7704600</v>
      </c>
      <c r="AA590" s="88">
        <f t="shared" si="198"/>
        <v>7602300</v>
      </c>
      <c r="AB590" s="201">
        <f t="shared" si="199"/>
        <v>7500000</v>
      </c>
    </row>
    <row r="591" spans="5:28" ht="18" customHeight="1">
      <c r="E591" s="193" t="str">
        <f t="shared" si="200"/>
        <v>S-1</v>
      </c>
      <c r="F591" s="204">
        <f t="shared" si="191"/>
        <v>22</v>
      </c>
      <c r="G591" s="124">
        <f t="shared" si="192"/>
        <v>22</v>
      </c>
      <c r="H591" s="124" t="str">
        <f t="shared" si="193"/>
        <v>S-1-22</v>
      </c>
      <c r="I591" s="179">
        <v>51</v>
      </c>
      <c r="J591" s="150">
        <f>IF($E591="","",INDEX('3.サラリースケール'!$R$5:$BH$38,MATCH('7.グレード別年俸表の作成'!$E591,'3.サラリースケール'!$R$5:$R$38,0),MATCH('7.グレード別年俸表の作成'!$I591,'3.サラリースケール'!$R$5:$BH$5,0)))</f>
        <v>399300</v>
      </c>
      <c r="K591" s="194">
        <f t="shared" si="194"/>
        <v>2300</v>
      </c>
      <c r="L591" s="195">
        <f>IF($J591="","",VLOOKUP($E591,'6.モデル年俸表の作成'!$C$6:$F$48,4,0))</f>
        <v>12200</v>
      </c>
      <c r="M591" s="196">
        <f t="shared" si="201"/>
        <v>0.2</v>
      </c>
      <c r="N591" s="197">
        <f t="shared" si="202"/>
        <v>79860</v>
      </c>
      <c r="O591" s="219">
        <f t="shared" si="195"/>
        <v>27</v>
      </c>
      <c r="P591" s="198">
        <f t="shared" si="203"/>
        <v>491360</v>
      </c>
      <c r="Q591" s="195">
        <f t="shared" si="204"/>
        <v>5896320</v>
      </c>
      <c r="R591" s="187">
        <f>IF($J591="","",IF('5.手当・賞与配分の設計'!$O$4=1,ROUNDUP((J591+$L591)*$R$5,-1),ROUNDUP(J591*$R$5,-1)))</f>
        <v>823000</v>
      </c>
      <c r="S591" s="202">
        <f>IF($J591="","",IF('5.手当・賞与配分の設計'!$O$4=1,ROUNDUP(($J591+$L591)*$U$4*$S$3,-1),ROUNDUP($J591*$U$4*$S$3,-1)))</f>
        <v>1234500</v>
      </c>
      <c r="T591" s="186">
        <f>IF($J591="","",IF('5.手当・賞与配分の設計'!$O$4=1,ROUNDUP(($J591+$L591)*$U$4*$T$3,-1),ROUNDUP($J591*$U$4*$T$3,-1)))</f>
        <v>1131630</v>
      </c>
      <c r="U591" s="186">
        <f>IF($J591="","",IF('5.手当・賞与配分の設計'!$O$4=1,ROUNDUP(($J591+$L591)*$U$4*$U$3,-1),ROUNDUP($J591*$U$4*$U$3,-1)))</f>
        <v>1028750</v>
      </c>
      <c r="V591" s="186">
        <f>IF($J591="","",IF('5.手当・賞与配分の設計'!$O$4=1,ROUNDUP(($J591+$L591)*$U$4*$V$3,-1),ROUNDUP($J591*$U$4*$V$3,-1)))</f>
        <v>925880</v>
      </c>
      <c r="W591" s="203">
        <f>IF($J591="","",IF('5.手当・賞与配分の設計'!$O$4=1,ROUNDUP(($J591+$L591)*$U$4*$W$3,-1),ROUNDUP($J591*$U$4*$W$3,-1)))</f>
        <v>823000</v>
      </c>
      <c r="X591" s="128">
        <f t="shared" si="205"/>
        <v>7953820</v>
      </c>
      <c r="Y591" s="88">
        <f t="shared" si="206"/>
        <v>7850950</v>
      </c>
      <c r="Z591" s="88">
        <f t="shared" si="197"/>
        <v>7748070</v>
      </c>
      <c r="AA591" s="88">
        <f t="shared" si="198"/>
        <v>7645200</v>
      </c>
      <c r="AB591" s="201">
        <f t="shared" si="199"/>
        <v>7542320</v>
      </c>
    </row>
    <row r="592" spans="5:28" ht="18" customHeight="1">
      <c r="E592" s="193" t="str">
        <f t="shared" si="200"/>
        <v>S-1</v>
      </c>
      <c r="F592" s="204">
        <f t="shared" si="191"/>
        <v>23</v>
      </c>
      <c r="G592" s="124">
        <f t="shared" si="192"/>
        <v>23</v>
      </c>
      <c r="H592" s="124" t="str">
        <f t="shared" si="193"/>
        <v>S-1-23</v>
      </c>
      <c r="I592" s="179">
        <v>52</v>
      </c>
      <c r="J592" s="150">
        <f>IF($E592="","",INDEX('3.サラリースケール'!$R$5:$BH$38,MATCH('7.グレード別年俸表の作成'!$E592,'3.サラリースケール'!$R$5:$R$38,0),MATCH('7.グレード別年俸表の作成'!$I592,'3.サラリースケール'!$R$5:$BH$5,0)))</f>
        <v>401600</v>
      </c>
      <c r="K592" s="194">
        <f t="shared" si="194"/>
        <v>2300</v>
      </c>
      <c r="L592" s="195">
        <f>IF($J592="","",VLOOKUP($E592,'6.モデル年俸表の作成'!$C$6:$F$48,4,0))</f>
        <v>12200</v>
      </c>
      <c r="M592" s="196">
        <f t="shared" si="201"/>
        <v>0.2</v>
      </c>
      <c r="N592" s="197">
        <f t="shared" si="202"/>
        <v>80320</v>
      </c>
      <c r="O592" s="219">
        <f t="shared" si="195"/>
        <v>27</v>
      </c>
      <c r="P592" s="198">
        <f t="shared" si="203"/>
        <v>494120</v>
      </c>
      <c r="Q592" s="195">
        <f t="shared" si="204"/>
        <v>5929440</v>
      </c>
      <c r="R592" s="187">
        <f>IF($J592="","",IF('5.手当・賞与配分の設計'!$O$4=1,ROUNDUP((J592+$L592)*$R$5,-1),ROUNDUP(J592*$R$5,-1)))</f>
        <v>827600</v>
      </c>
      <c r="S592" s="202">
        <f>IF($J592="","",IF('5.手当・賞与配分の設計'!$O$4=1,ROUNDUP(($J592+$L592)*$U$4*$S$3,-1),ROUNDUP($J592*$U$4*$S$3,-1)))</f>
        <v>1241400</v>
      </c>
      <c r="T592" s="186">
        <f>IF($J592="","",IF('5.手当・賞与配分の設計'!$O$4=1,ROUNDUP(($J592+$L592)*$U$4*$T$3,-1),ROUNDUP($J592*$U$4*$T$3,-1)))</f>
        <v>1137950</v>
      </c>
      <c r="U592" s="186">
        <f>IF($J592="","",IF('5.手当・賞与配分の設計'!$O$4=1,ROUNDUP(($J592+$L592)*$U$4*$U$3,-1),ROUNDUP($J592*$U$4*$U$3,-1)))</f>
        <v>1034500</v>
      </c>
      <c r="V592" s="186">
        <f>IF($J592="","",IF('5.手当・賞与配分の設計'!$O$4=1,ROUNDUP(($J592+$L592)*$U$4*$V$3,-1),ROUNDUP($J592*$U$4*$V$3,-1)))</f>
        <v>931050</v>
      </c>
      <c r="W592" s="203">
        <f>IF($J592="","",IF('5.手当・賞与配分の設計'!$O$4=1,ROUNDUP(($J592+$L592)*$U$4*$W$3,-1),ROUNDUP($J592*$U$4*$W$3,-1)))</f>
        <v>827600</v>
      </c>
      <c r="X592" s="128">
        <f t="shared" si="205"/>
        <v>7998440</v>
      </c>
      <c r="Y592" s="88">
        <f t="shared" si="206"/>
        <v>7894990</v>
      </c>
      <c r="Z592" s="88">
        <f t="shared" si="197"/>
        <v>7791540</v>
      </c>
      <c r="AA592" s="88">
        <f t="shared" si="198"/>
        <v>7688090</v>
      </c>
      <c r="AB592" s="201">
        <f t="shared" si="199"/>
        <v>7584640</v>
      </c>
    </row>
    <row r="593" spans="5:28" ht="18" customHeight="1">
      <c r="E593" s="193" t="str">
        <f t="shared" si="200"/>
        <v>S-1</v>
      </c>
      <c r="F593" s="204">
        <f t="shared" si="191"/>
        <v>24</v>
      </c>
      <c r="G593" s="124">
        <f t="shared" si="192"/>
        <v>24</v>
      </c>
      <c r="H593" s="124" t="str">
        <f t="shared" si="193"/>
        <v>S-1-24</v>
      </c>
      <c r="I593" s="179">
        <v>53</v>
      </c>
      <c r="J593" s="150">
        <f>IF($E593="","",INDEX('3.サラリースケール'!$R$5:$BH$38,MATCH('7.グレード別年俸表の作成'!$E593,'3.サラリースケール'!$R$5:$R$38,0),MATCH('7.グレード別年俸表の作成'!$I593,'3.サラリースケール'!$R$5:$BH$5,0)))</f>
        <v>403900</v>
      </c>
      <c r="K593" s="194">
        <f t="shared" si="194"/>
        <v>2300</v>
      </c>
      <c r="L593" s="195">
        <f>IF($J593="","",VLOOKUP($E593,'6.モデル年俸表の作成'!$C$6:$F$48,4,0))</f>
        <v>12200</v>
      </c>
      <c r="M593" s="196">
        <f t="shared" si="201"/>
        <v>0.2</v>
      </c>
      <c r="N593" s="197">
        <f t="shared" si="202"/>
        <v>80780</v>
      </c>
      <c r="O593" s="219">
        <f t="shared" si="195"/>
        <v>27</v>
      </c>
      <c r="P593" s="198">
        <f t="shared" si="203"/>
        <v>496880</v>
      </c>
      <c r="Q593" s="195">
        <f t="shared" si="204"/>
        <v>5962560</v>
      </c>
      <c r="R593" s="187">
        <f>IF($J593="","",IF('5.手当・賞与配分の設計'!$O$4=1,ROUNDUP((J593+$L593)*$R$5,-1),ROUNDUP(J593*$R$5,-1)))</f>
        <v>832200</v>
      </c>
      <c r="S593" s="202">
        <f>IF($J593="","",IF('5.手当・賞与配分の設計'!$O$4=1,ROUNDUP(($J593+$L593)*$U$4*$S$3,-1),ROUNDUP($J593*$U$4*$S$3,-1)))</f>
        <v>1248300</v>
      </c>
      <c r="T593" s="186">
        <f>IF($J593="","",IF('5.手当・賞与配分の設計'!$O$4=1,ROUNDUP(($J593+$L593)*$U$4*$T$3,-1),ROUNDUP($J593*$U$4*$T$3,-1)))</f>
        <v>1144280</v>
      </c>
      <c r="U593" s="186">
        <f>IF($J593="","",IF('5.手当・賞与配分の設計'!$O$4=1,ROUNDUP(($J593+$L593)*$U$4*$U$3,-1),ROUNDUP($J593*$U$4*$U$3,-1)))</f>
        <v>1040250</v>
      </c>
      <c r="V593" s="186">
        <f>IF($J593="","",IF('5.手当・賞与配分の設計'!$O$4=1,ROUNDUP(($J593+$L593)*$U$4*$V$3,-1),ROUNDUP($J593*$U$4*$V$3,-1)))</f>
        <v>936230</v>
      </c>
      <c r="W593" s="203">
        <f>IF($J593="","",IF('5.手当・賞与配分の設計'!$O$4=1,ROUNDUP(($J593+$L593)*$U$4*$W$3,-1),ROUNDUP($J593*$U$4*$W$3,-1)))</f>
        <v>832200</v>
      </c>
      <c r="X593" s="128">
        <f t="shared" si="205"/>
        <v>8043060</v>
      </c>
      <c r="Y593" s="88">
        <f t="shared" si="206"/>
        <v>7939040</v>
      </c>
      <c r="Z593" s="88">
        <f t="shared" si="197"/>
        <v>7835010</v>
      </c>
      <c r="AA593" s="88">
        <f t="shared" si="198"/>
        <v>7730990</v>
      </c>
      <c r="AB593" s="201">
        <f t="shared" si="199"/>
        <v>7626960</v>
      </c>
    </row>
    <row r="594" spans="5:28" ht="18" customHeight="1">
      <c r="E594" s="193" t="str">
        <f t="shared" si="200"/>
        <v>S-1</v>
      </c>
      <c r="F594" s="204">
        <f t="shared" si="191"/>
        <v>25</v>
      </c>
      <c r="G594" s="124">
        <f t="shared" si="192"/>
        <v>25</v>
      </c>
      <c r="H594" s="124" t="str">
        <f t="shared" si="193"/>
        <v>S-1-25</v>
      </c>
      <c r="I594" s="179">
        <v>54</v>
      </c>
      <c r="J594" s="150">
        <f>IF($E594="","",INDEX('3.サラリースケール'!$R$5:$BH$38,MATCH('7.グレード別年俸表の作成'!$E594,'3.サラリースケール'!$R$5:$R$38,0),MATCH('7.グレード別年俸表の作成'!$I594,'3.サラリースケール'!$R$5:$BH$5,0)))</f>
        <v>406200</v>
      </c>
      <c r="K594" s="194">
        <f t="shared" si="194"/>
        <v>2300</v>
      </c>
      <c r="L594" s="195">
        <f>IF($J594="","",VLOOKUP($E594,'6.モデル年俸表の作成'!$C$6:$F$48,4,0))</f>
        <v>12200</v>
      </c>
      <c r="M594" s="196">
        <f t="shared" si="201"/>
        <v>0.2</v>
      </c>
      <c r="N594" s="197">
        <f t="shared" si="202"/>
        <v>81240</v>
      </c>
      <c r="O594" s="219">
        <f t="shared" si="195"/>
        <v>27</v>
      </c>
      <c r="P594" s="198">
        <f t="shared" si="203"/>
        <v>499640</v>
      </c>
      <c r="Q594" s="195">
        <f t="shared" si="204"/>
        <v>5995680</v>
      </c>
      <c r="R594" s="187">
        <f>IF($J594="","",IF('5.手当・賞与配分の設計'!$O$4=1,ROUNDUP((J594+$L594)*$R$5,-1),ROUNDUP(J594*$R$5,-1)))</f>
        <v>836800</v>
      </c>
      <c r="S594" s="202">
        <f>IF($J594="","",IF('5.手当・賞与配分の設計'!$O$4=1,ROUNDUP(($J594+$L594)*$U$4*$S$3,-1),ROUNDUP($J594*$U$4*$S$3,-1)))</f>
        <v>1255200</v>
      </c>
      <c r="T594" s="186">
        <f>IF($J594="","",IF('5.手当・賞与配分の設計'!$O$4=1,ROUNDUP(($J594+$L594)*$U$4*$T$3,-1),ROUNDUP($J594*$U$4*$T$3,-1)))</f>
        <v>1150600</v>
      </c>
      <c r="U594" s="186">
        <f>IF($J594="","",IF('5.手当・賞与配分の設計'!$O$4=1,ROUNDUP(($J594+$L594)*$U$4*$U$3,-1),ROUNDUP($J594*$U$4*$U$3,-1)))</f>
        <v>1046000</v>
      </c>
      <c r="V594" s="186">
        <f>IF($J594="","",IF('5.手当・賞与配分の設計'!$O$4=1,ROUNDUP(($J594+$L594)*$U$4*$V$3,-1),ROUNDUP($J594*$U$4*$V$3,-1)))</f>
        <v>941400</v>
      </c>
      <c r="W594" s="203">
        <f>IF($J594="","",IF('5.手当・賞与配分の設計'!$O$4=1,ROUNDUP(($J594+$L594)*$U$4*$W$3,-1),ROUNDUP($J594*$U$4*$W$3,-1)))</f>
        <v>836800</v>
      </c>
      <c r="X594" s="128">
        <f t="shared" si="205"/>
        <v>8087680</v>
      </c>
      <c r="Y594" s="88">
        <f t="shared" si="206"/>
        <v>7983080</v>
      </c>
      <c r="Z594" s="88">
        <f t="shared" si="197"/>
        <v>7878480</v>
      </c>
      <c r="AA594" s="88">
        <f t="shared" si="198"/>
        <v>7773880</v>
      </c>
      <c r="AB594" s="201">
        <f t="shared" si="199"/>
        <v>7669280</v>
      </c>
    </row>
    <row r="595" spans="5:28" ht="18" customHeight="1">
      <c r="E595" s="193" t="str">
        <f t="shared" si="200"/>
        <v>S-1</v>
      </c>
      <c r="F595" s="204">
        <f t="shared" si="191"/>
        <v>26</v>
      </c>
      <c r="G595" s="124">
        <f t="shared" si="192"/>
        <v>26</v>
      </c>
      <c r="H595" s="124" t="str">
        <f t="shared" si="193"/>
        <v>S-1-26</v>
      </c>
      <c r="I595" s="179">
        <v>55</v>
      </c>
      <c r="J595" s="150">
        <f>IF($E595="","",INDEX('3.サラリースケール'!$R$5:$BH$38,MATCH('7.グレード別年俸表の作成'!$E595,'3.サラリースケール'!$R$5:$R$38,0),MATCH('7.グレード別年俸表の作成'!$I595,'3.サラリースケール'!$R$5:$BH$5,0)))</f>
        <v>408500</v>
      </c>
      <c r="K595" s="194">
        <f t="shared" si="194"/>
        <v>2300</v>
      </c>
      <c r="L595" s="195">
        <f>IF($J595="","",VLOOKUP($E595,'6.モデル年俸表の作成'!$C$6:$F$48,4,0))</f>
        <v>12200</v>
      </c>
      <c r="M595" s="196">
        <f t="shared" si="201"/>
        <v>0.2</v>
      </c>
      <c r="N595" s="197">
        <f t="shared" si="202"/>
        <v>81700</v>
      </c>
      <c r="O595" s="219">
        <f t="shared" si="195"/>
        <v>27</v>
      </c>
      <c r="P595" s="198">
        <f t="shared" si="203"/>
        <v>502400</v>
      </c>
      <c r="Q595" s="195">
        <f t="shared" si="204"/>
        <v>6028800</v>
      </c>
      <c r="R595" s="187">
        <f>IF($J595="","",IF('5.手当・賞与配分の設計'!$O$4=1,ROUNDUP((J595+$L595)*$R$5,-1),ROUNDUP(J595*$R$5,-1)))</f>
        <v>841400</v>
      </c>
      <c r="S595" s="202">
        <f>IF($J595="","",IF('5.手当・賞与配分の設計'!$O$4=1,ROUNDUP(($J595+$L595)*$U$4*$S$3,-1),ROUNDUP($J595*$U$4*$S$3,-1)))</f>
        <v>1262100</v>
      </c>
      <c r="T595" s="186">
        <f>IF($J595="","",IF('5.手当・賞与配分の設計'!$O$4=1,ROUNDUP(($J595+$L595)*$U$4*$T$3,-1),ROUNDUP($J595*$U$4*$T$3,-1)))</f>
        <v>1156930</v>
      </c>
      <c r="U595" s="186">
        <f>IF($J595="","",IF('5.手当・賞与配分の設計'!$O$4=1,ROUNDUP(($J595+$L595)*$U$4*$U$3,-1),ROUNDUP($J595*$U$4*$U$3,-1)))</f>
        <v>1051750</v>
      </c>
      <c r="V595" s="186">
        <f>IF($J595="","",IF('5.手当・賞与配分の設計'!$O$4=1,ROUNDUP(($J595+$L595)*$U$4*$V$3,-1),ROUNDUP($J595*$U$4*$V$3,-1)))</f>
        <v>946580</v>
      </c>
      <c r="W595" s="203">
        <f>IF($J595="","",IF('5.手当・賞与配分の設計'!$O$4=1,ROUNDUP(($J595+$L595)*$U$4*$W$3,-1),ROUNDUP($J595*$U$4*$W$3,-1)))</f>
        <v>841400</v>
      </c>
      <c r="X595" s="128">
        <f t="shared" si="205"/>
        <v>8132300</v>
      </c>
      <c r="Y595" s="88">
        <f t="shared" si="206"/>
        <v>8027130</v>
      </c>
      <c r="Z595" s="88">
        <f t="shared" si="197"/>
        <v>7921950</v>
      </c>
      <c r="AA595" s="88">
        <f t="shared" si="198"/>
        <v>7816780</v>
      </c>
      <c r="AB595" s="201">
        <f t="shared" si="199"/>
        <v>7711600</v>
      </c>
    </row>
    <row r="596" spans="5:28" ht="18" customHeight="1">
      <c r="E596" s="193" t="str">
        <f t="shared" si="200"/>
        <v>S-1</v>
      </c>
      <c r="F596" s="204">
        <f t="shared" si="191"/>
        <v>26</v>
      </c>
      <c r="G596" s="124">
        <f t="shared" si="192"/>
        <v>26</v>
      </c>
      <c r="H596" s="124" t="str">
        <f t="shared" si="193"/>
        <v/>
      </c>
      <c r="I596" s="179">
        <v>56</v>
      </c>
      <c r="J596" s="150">
        <f>IF($E596="","",INDEX('3.サラリースケール'!$R$5:$BH$38,MATCH('7.グレード別年俸表の作成'!$E596,'3.サラリースケール'!$R$5:$R$38,0),MATCH('7.グレード別年俸表の作成'!$I596,'3.サラリースケール'!$R$5:$BH$5,0)))</f>
        <v>408500</v>
      </c>
      <c r="K596" s="194">
        <f t="shared" si="194"/>
        <v>0</v>
      </c>
      <c r="L596" s="195">
        <f>IF($J596="","",VLOOKUP($E596,'6.モデル年俸表の作成'!$C$6:$F$48,4,0))</f>
        <v>12200</v>
      </c>
      <c r="M596" s="196">
        <f t="shared" si="201"/>
        <v>0.2</v>
      </c>
      <c r="N596" s="197">
        <f t="shared" si="202"/>
        <v>81700</v>
      </c>
      <c r="O596" s="219">
        <f t="shared" si="195"/>
        <v>27</v>
      </c>
      <c r="P596" s="198">
        <f t="shared" si="203"/>
        <v>502400</v>
      </c>
      <c r="Q596" s="195">
        <f t="shared" si="204"/>
        <v>6028800</v>
      </c>
      <c r="R596" s="187">
        <f>IF($J596="","",IF('5.手当・賞与配分の設計'!$O$4=1,ROUNDUP((J596+$L596)*$R$5,-1),ROUNDUP(J596*$R$5,-1)))</f>
        <v>841400</v>
      </c>
      <c r="S596" s="202">
        <f>IF($J596="","",IF('5.手当・賞与配分の設計'!$O$4=1,ROUNDUP(($J596+$L596)*$U$4*$S$3,-1),ROUNDUP($J596*$U$4*$S$3,-1)))</f>
        <v>1262100</v>
      </c>
      <c r="T596" s="186">
        <f>IF($J596="","",IF('5.手当・賞与配分の設計'!$O$4=1,ROUNDUP(($J596+$L596)*$U$4*$T$3,-1),ROUNDUP($J596*$U$4*$T$3,-1)))</f>
        <v>1156930</v>
      </c>
      <c r="U596" s="186">
        <f>IF($J596="","",IF('5.手当・賞与配分の設計'!$O$4=1,ROUNDUP(($J596+$L596)*$U$4*$U$3,-1),ROUNDUP($J596*$U$4*$U$3,-1)))</f>
        <v>1051750</v>
      </c>
      <c r="V596" s="186">
        <f>IF($J596="","",IF('5.手当・賞与配分の設計'!$O$4=1,ROUNDUP(($J596+$L596)*$U$4*$V$3,-1),ROUNDUP($J596*$U$4*$V$3,-1)))</f>
        <v>946580</v>
      </c>
      <c r="W596" s="203">
        <f>IF($J596="","",IF('5.手当・賞与配分の設計'!$O$4=1,ROUNDUP(($J596+$L596)*$U$4*$W$3,-1),ROUNDUP($J596*$U$4*$W$3,-1)))</f>
        <v>841400</v>
      </c>
      <c r="X596" s="128">
        <f t="shared" si="205"/>
        <v>8132300</v>
      </c>
      <c r="Y596" s="88">
        <f t="shared" si="206"/>
        <v>8027130</v>
      </c>
      <c r="Z596" s="88">
        <f t="shared" si="197"/>
        <v>7921950</v>
      </c>
      <c r="AA596" s="88">
        <f t="shared" si="198"/>
        <v>7816780</v>
      </c>
      <c r="AB596" s="201">
        <f t="shared" si="199"/>
        <v>7711600</v>
      </c>
    </row>
    <row r="597" spans="5:28" ht="18" customHeight="1">
      <c r="E597" s="193" t="str">
        <f t="shared" si="200"/>
        <v>S-1</v>
      </c>
      <c r="F597" s="204">
        <f t="shared" si="191"/>
        <v>26</v>
      </c>
      <c r="G597" s="124">
        <f t="shared" si="192"/>
        <v>26</v>
      </c>
      <c r="H597" s="124" t="str">
        <f t="shared" si="193"/>
        <v/>
      </c>
      <c r="I597" s="179">
        <v>57</v>
      </c>
      <c r="J597" s="150">
        <f>IF($E597="","",INDEX('3.サラリースケール'!$R$5:$BH$38,MATCH('7.グレード別年俸表の作成'!$E597,'3.サラリースケール'!$R$5:$R$38,0),MATCH('7.グレード別年俸表の作成'!$I597,'3.サラリースケール'!$R$5:$BH$5,0)))</f>
        <v>408500</v>
      </c>
      <c r="K597" s="194">
        <f t="shared" si="194"/>
        <v>0</v>
      </c>
      <c r="L597" s="195">
        <f>IF($J597="","",VLOOKUP($E597,'6.モデル年俸表の作成'!$C$6:$F$48,4,0))</f>
        <v>12200</v>
      </c>
      <c r="M597" s="196">
        <f t="shared" si="201"/>
        <v>0.2</v>
      </c>
      <c r="N597" s="197">
        <f t="shared" si="202"/>
        <v>81700</v>
      </c>
      <c r="O597" s="219">
        <f t="shared" si="195"/>
        <v>27</v>
      </c>
      <c r="P597" s="198">
        <f t="shared" si="203"/>
        <v>502400</v>
      </c>
      <c r="Q597" s="195">
        <f t="shared" si="204"/>
        <v>6028800</v>
      </c>
      <c r="R597" s="187">
        <f>IF($J597="","",IF('5.手当・賞与配分の設計'!$O$4=1,ROUNDUP((J597+$L597)*$R$5,-1),ROUNDUP(J597*$R$5,-1)))</f>
        <v>841400</v>
      </c>
      <c r="S597" s="202">
        <f>IF($J597="","",IF('5.手当・賞与配分の設計'!$O$4=1,ROUNDUP(($J597+$L597)*$U$4*$S$3,-1),ROUNDUP($J597*$U$4*$S$3,-1)))</f>
        <v>1262100</v>
      </c>
      <c r="T597" s="186">
        <f>IF($J597="","",IF('5.手当・賞与配分の設計'!$O$4=1,ROUNDUP(($J597+$L597)*$U$4*$T$3,-1),ROUNDUP($J597*$U$4*$T$3,-1)))</f>
        <v>1156930</v>
      </c>
      <c r="U597" s="186">
        <f>IF($J597="","",IF('5.手当・賞与配分の設計'!$O$4=1,ROUNDUP(($J597+$L597)*$U$4*$U$3,-1),ROUNDUP($J597*$U$4*$U$3,-1)))</f>
        <v>1051750</v>
      </c>
      <c r="V597" s="186">
        <f>IF($J597="","",IF('5.手当・賞与配分の設計'!$O$4=1,ROUNDUP(($J597+$L597)*$U$4*$V$3,-1),ROUNDUP($J597*$U$4*$V$3,-1)))</f>
        <v>946580</v>
      </c>
      <c r="W597" s="203">
        <f>IF($J597="","",IF('5.手当・賞与配分の設計'!$O$4=1,ROUNDUP(($J597+$L597)*$U$4*$W$3,-1),ROUNDUP($J597*$U$4*$W$3,-1)))</f>
        <v>841400</v>
      </c>
      <c r="X597" s="128">
        <f t="shared" si="205"/>
        <v>8132300</v>
      </c>
      <c r="Y597" s="88">
        <f t="shared" si="206"/>
        <v>8027130</v>
      </c>
      <c r="Z597" s="88">
        <f t="shared" si="197"/>
        <v>7921950</v>
      </c>
      <c r="AA597" s="88">
        <f t="shared" si="198"/>
        <v>7816780</v>
      </c>
      <c r="AB597" s="201">
        <f t="shared" si="199"/>
        <v>7711600</v>
      </c>
    </row>
    <row r="598" spans="5:28" ht="18" customHeight="1">
      <c r="E598" s="193" t="str">
        <f t="shared" si="200"/>
        <v>S-1</v>
      </c>
      <c r="F598" s="204">
        <f t="shared" si="191"/>
        <v>26</v>
      </c>
      <c r="G598" s="124">
        <f t="shared" si="192"/>
        <v>26</v>
      </c>
      <c r="H598" s="124" t="str">
        <f t="shared" si="193"/>
        <v/>
      </c>
      <c r="I598" s="179">
        <v>58</v>
      </c>
      <c r="J598" s="150">
        <f>IF($E598="","",INDEX('3.サラリースケール'!$R$5:$BH$38,MATCH('7.グレード別年俸表の作成'!$E598,'3.サラリースケール'!$R$5:$R$38,0),MATCH('7.グレード別年俸表の作成'!$I598,'3.サラリースケール'!$R$5:$BH$5,0)))</f>
        <v>408500</v>
      </c>
      <c r="K598" s="194">
        <f t="shared" si="194"/>
        <v>0</v>
      </c>
      <c r="L598" s="195">
        <f>IF($J598="","",VLOOKUP($E598,'6.モデル年俸表の作成'!$C$6:$F$48,4,0))</f>
        <v>12200</v>
      </c>
      <c r="M598" s="196">
        <f t="shared" si="201"/>
        <v>0.2</v>
      </c>
      <c r="N598" s="197">
        <f t="shared" si="202"/>
        <v>81700</v>
      </c>
      <c r="O598" s="219">
        <f t="shared" si="195"/>
        <v>27</v>
      </c>
      <c r="P598" s="198">
        <f t="shared" si="203"/>
        <v>502400</v>
      </c>
      <c r="Q598" s="195">
        <f t="shared" si="204"/>
        <v>6028800</v>
      </c>
      <c r="R598" s="187">
        <f>IF($J598="","",IF('5.手当・賞与配分の設計'!$O$4=1,ROUNDUP((J598+$L598)*$R$5,-1),ROUNDUP(J598*$R$5,-1)))</f>
        <v>841400</v>
      </c>
      <c r="S598" s="202">
        <f>IF($J598="","",IF('5.手当・賞与配分の設計'!$O$4=1,ROUNDUP(($J598+$L598)*$U$4*$S$3,-1),ROUNDUP($J598*$U$4*$S$3,-1)))</f>
        <v>1262100</v>
      </c>
      <c r="T598" s="186">
        <f>IF($J598="","",IF('5.手当・賞与配分の設計'!$O$4=1,ROUNDUP(($J598+$L598)*$U$4*$T$3,-1),ROUNDUP($J598*$U$4*$T$3,-1)))</f>
        <v>1156930</v>
      </c>
      <c r="U598" s="186">
        <f>IF($J598="","",IF('5.手当・賞与配分の設計'!$O$4=1,ROUNDUP(($J598+$L598)*$U$4*$U$3,-1),ROUNDUP($J598*$U$4*$U$3,-1)))</f>
        <v>1051750</v>
      </c>
      <c r="V598" s="186">
        <f>IF($J598="","",IF('5.手当・賞与配分の設計'!$O$4=1,ROUNDUP(($J598+$L598)*$U$4*$V$3,-1),ROUNDUP($J598*$U$4*$V$3,-1)))</f>
        <v>946580</v>
      </c>
      <c r="W598" s="203">
        <f>IF($J598="","",IF('5.手当・賞与配分の設計'!$O$4=1,ROUNDUP(($J598+$L598)*$U$4*$W$3,-1),ROUNDUP($J598*$U$4*$W$3,-1)))</f>
        <v>841400</v>
      </c>
      <c r="X598" s="128">
        <f t="shared" si="205"/>
        <v>8132300</v>
      </c>
      <c r="Y598" s="88">
        <f t="shared" si="206"/>
        <v>8027130</v>
      </c>
      <c r="Z598" s="88">
        <f t="shared" si="197"/>
        <v>7921950</v>
      </c>
      <c r="AA598" s="88">
        <f t="shared" si="198"/>
        <v>7816780</v>
      </c>
      <c r="AB598" s="201">
        <f t="shared" si="199"/>
        <v>7711600</v>
      </c>
    </row>
    <row r="599" spans="5:28" ht="18" customHeight="1" thickBot="1">
      <c r="E599" s="193" t="str">
        <f t="shared" si="200"/>
        <v>S-1</v>
      </c>
      <c r="F599" s="204">
        <f t="shared" si="191"/>
        <v>26</v>
      </c>
      <c r="G599" s="124">
        <f t="shared" si="192"/>
        <v>26</v>
      </c>
      <c r="H599" s="124" t="str">
        <f t="shared" si="193"/>
        <v/>
      </c>
      <c r="I599" s="179">
        <v>59</v>
      </c>
      <c r="J599" s="205">
        <f>IF($E599="","",INDEX('3.サラリースケール'!$R$5:$BH$38,MATCH('7.グレード別年俸表の作成'!$E599,'3.サラリースケール'!$R$5:$R$38,0),MATCH('7.グレード別年俸表の作成'!$I599,'3.サラリースケール'!$R$5:$BH$5,0)))</f>
        <v>408500</v>
      </c>
      <c r="K599" s="206">
        <f t="shared" si="194"/>
        <v>0</v>
      </c>
      <c r="L599" s="207">
        <f>IF($J599="","",VLOOKUP($E599,'6.モデル年俸表の作成'!$C$6:$F$48,4,0))</f>
        <v>12200</v>
      </c>
      <c r="M599" s="208">
        <f t="shared" si="201"/>
        <v>0.2</v>
      </c>
      <c r="N599" s="209">
        <f t="shared" si="202"/>
        <v>81700</v>
      </c>
      <c r="O599" s="220">
        <f t="shared" si="195"/>
        <v>27</v>
      </c>
      <c r="P599" s="210">
        <f t="shared" si="203"/>
        <v>502400</v>
      </c>
      <c r="Q599" s="207">
        <f t="shared" si="204"/>
        <v>6028800</v>
      </c>
      <c r="R599" s="211">
        <f>IF($J599="","",IF('5.手当・賞与配分の設計'!$O$4=1,ROUNDUP((J599+$L599)*$R$5,-1),ROUNDUP(J599*$R$5,-1)))</f>
        <v>841400</v>
      </c>
      <c r="S599" s="212">
        <f>IF($J599="","",IF('5.手当・賞与配分の設計'!$O$4=1,ROUNDUP(($J599+$L599)*$U$4*$S$3,-1),ROUNDUP($J599*$U$4*$S$3,-1)))</f>
        <v>1262100</v>
      </c>
      <c r="T599" s="213">
        <f>IF($J599="","",IF('5.手当・賞与配分の設計'!$O$4=1,ROUNDUP(($J599+$L599)*$U$4*$T$3,-1),ROUNDUP($J599*$U$4*$T$3,-1)))</f>
        <v>1156930</v>
      </c>
      <c r="U599" s="213">
        <f>IF($J599="","",IF('5.手当・賞与配分の設計'!$O$4=1,ROUNDUP(($J599+$L599)*$U$4*$U$3,-1),ROUNDUP($J599*$U$4*$U$3,-1)))</f>
        <v>1051750</v>
      </c>
      <c r="V599" s="213">
        <f>IF($J599="","",IF('5.手当・賞与配分の設計'!$O$4=1,ROUNDUP(($J599+$L599)*$U$4*$V$3,-1),ROUNDUP($J599*$U$4*$V$3,-1)))</f>
        <v>946580</v>
      </c>
      <c r="W599" s="214">
        <f>IF($J599="","",IF('5.手当・賞与配分の設計'!$O$4=1,ROUNDUP(($J599+$L599)*$U$4*$W$3,-1),ROUNDUP($J599*$U$4*$W$3,-1)))</f>
        <v>841400</v>
      </c>
      <c r="X599" s="215">
        <f t="shared" si="205"/>
        <v>8132300</v>
      </c>
      <c r="Y599" s="216">
        <f t="shared" si="206"/>
        <v>8027130</v>
      </c>
      <c r="Z599" s="216">
        <f t="shared" si="197"/>
        <v>7921950</v>
      </c>
      <c r="AA599" s="216">
        <f t="shared" si="198"/>
        <v>7816780</v>
      </c>
      <c r="AB599" s="217">
        <f t="shared" si="199"/>
        <v>7711600</v>
      </c>
    </row>
    <row r="600" spans="5:28" ht="9" customHeight="1">
      <c r="M600" s="99"/>
    </row>
    <row r="601" spans="5:28" ht="20.100000000000001" customHeight="1" thickBot="1">
      <c r="E601" s="102"/>
      <c r="F601" s="102"/>
      <c r="G601" s="102"/>
      <c r="H601" s="102"/>
      <c r="L601" s="102"/>
      <c r="O601" s="98" t="s">
        <v>95</v>
      </c>
      <c r="S601" s="218"/>
      <c r="T601" s="218"/>
    </row>
    <row r="602" spans="5:28" ht="23.1" customHeight="1" thickBot="1">
      <c r="E602" s="161" t="s">
        <v>84</v>
      </c>
      <c r="F602" s="162" t="s">
        <v>29</v>
      </c>
      <c r="G602" s="537" t="s">
        <v>85</v>
      </c>
      <c r="H602" s="537" t="s">
        <v>29</v>
      </c>
      <c r="I602" s="539" t="s">
        <v>92</v>
      </c>
      <c r="J602" s="543" t="s">
        <v>96</v>
      </c>
      <c r="K602" s="535" t="s">
        <v>98</v>
      </c>
      <c r="L602" s="541" t="s">
        <v>94</v>
      </c>
      <c r="M602" s="531" t="s">
        <v>130</v>
      </c>
      <c r="N602" s="532"/>
      <c r="O602" s="163">
        <f>IF($E603="","",'5.手当・賞与配分の設計'!$L$4)</f>
        <v>173</v>
      </c>
      <c r="P602" s="533" t="s">
        <v>89</v>
      </c>
      <c r="Q602" s="535" t="s">
        <v>90</v>
      </c>
      <c r="R602" s="164" t="s">
        <v>91</v>
      </c>
      <c r="S602" s="524" t="s">
        <v>131</v>
      </c>
      <c r="T602" s="525"/>
      <c r="U602" s="526">
        <f>IF($E603="","",'5.手当・賞与配分の設計'!$O$11)</f>
        <v>2.5</v>
      </c>
      <c r="V602" s="527"/>
      <c r="W602" s="165"/>
      <c r="X602" s="528" t="s">
        <v>132</v>
      </c>
      <c r="Y602" s="529"/>
      <c r="Z602" s="529"/>
      <c r="AA602" s="529"/>
      <c r="AB602" s="530"/>
    </row>
    <row r="603" spans="5:28" ht="27.9" customHeight="1" thickBot="1">
      <c r="E603" s="168" t="str">
        <f>IF(C$18="","",$C$18)</f>
        <v>S-2</v>
      </c>
      <c r="F603" s="162">
        <v>0</v>
      </c>
      <c r="G603" s="538"/>
      <c r="H603" s="538"/>
      <c r="I603" s="540"/>
      <c r="J603" s="544"/>
      <c r="K603" s="536"/>
      <c r="L603" s="542"/>
      <c r="M603" s="169">
        <f>IF($E603="","",VLOOKUP($E603,'5.手当・賞与配分の設計'!$C$7:$L$48,8,0))</f>
        <v>0.2</v>
      </c>
      <c r="N603" s="170" t="s">
        <v>87</v>
      </c>
      <c r="O603" s="171" t="s">
        <v>88</v>
      </c>
      <c r="P603" s="534"/>
      <c r="Q603" s="536"/>
      <c r="R603" s="400">
        <f>IF($E603="","",'5.手当・賞与配分の設計'!$N$11)</f>
        <v>2</v>
      </c>
      <c r="S603" s="172" t="str">
        <f>IF('5.手当・賞与配分の設計'!$N$16="","",'5.手当・賞与配分の設計'!$N$16)</f>
        <v>S</v>
      </c>
      <c r="T603" s="173" t="str">
        <f>IF('5.手当・賞与配分の設計'!$N$17="","",'5.手当・賞与配分の設計'!$N$17)</f>
        <v>A</v>
      </c>
      <c r="U603" s="174" t="str">
        <f>IF('5.手当・賞与配分の設計'!$N$18="","",'5.手当・賞与配分の設計'!$N$18)</f>
        <v>B</v>
      </c>
      <c r="V603" s="174" t="str">
        <f>IF('5.手当・賞与配分の設計'!$N$19="","",'5.手当・賞与配分の設計'!$N$19)</f>
        <v>C</v>
      </c>
      <c r="W603" s="175" t="str">
        <f>IF('5.手当・賞与配分の設計'!$N$20="","",'5.手当・賞与配分の設計'!$N$20)</f>
        <v>D</v>
      </c>
      <c r="X603" s="176" t="str">
        <f>IF($E603="","",$E603&amp;"-"&amp;S603)</f>
        <v>S-2-S</v>
      </c>
      <c r="Y603" s="170" t="str">
        <f>IF($E603="","",$E603&amp;"-"&amp;T603)</f>
        <v>S-2-A</v>
      </c>
      <c r="Z603" s="170" t="str">
        <f>IF($E603="","",$E603&amp;"-"&amp;U603)</f>
        <v>S-2-B</v>
      </c>
      <c r="AA603" s="170" t="str">
        <f>IF($E603="","",$E603&amp;"-"&amp;V603)</f>
        <v>S-2-C</v>
      </c>
      <c r="AB603" s="177" t="str">
        <f>IF($E603="","",$E603&amp;"-"&amp;W603)</f>
        <v>S-2-D</v>
      </c>
    </row>
    <row r="604" spans="5:28" ht="18" customHeight="1">
      <c r="E604" s="178" t="str">
        <f>IF($E$603="","",$E$603)</f>
        <v>S-2</v>
      </c>
      <c r="F604" s="124">
        <f t="shared" ref="F604:F645" si="207">IF(J604="",0,IF(AND(J603&lt;J604,J604=J605),F603+1,IF(J604&lt;J605,F603+1,F603)))</f>
        <v>0</v>
      </c>
      <c r="G604" s="124" t="str">
        <f t="shared" ref="G604:G645" si="208">IF(AND(F604=0,J604=""),"",IF(AND(F604=0,J604&gt;0),1,IF(F604=0,"",F604)))</f>
        <v/>
      </c>
      <c r="H604" s="124" t="str">
        <f t="shared" ref="H604:H645" si="209">IF($G604="","",IF(F603&lt;F604,$E604&amp;"-"&amp;$G604,""))</f>
        <v/>
      </c>
      <c r="I604" s="179">
        <v>18</v>
      </c>
      <c r="J604" s="180" t="str">
        <f>IF($E604="","",INDEX('3.サラリースケール'!$R$5:$BH$38,MATCH('7.グレード別年俸表の作成'!$E604,'3.サラリースケール'!$R$5:$R$38,0),MATCH('7.グレード別年俸表の作成'!$I604,'3.サラリースケール'!$R$5:$BH$5,0)))</f>
        <v/>
      </c>
      <c r="K604" s="181" t="str">
        <f t="shared" ref="K604:K645" si="210">IF($F604&lt;=1,"",IF($J603="",0,$J604-$J603))</f>
        <v/>
      </c>
      <c r="L604" s="182" t="str">
        <f>IF($J604="","",VLOOKUP($E604,'6.モデル年俸表の作成'!$C$6:$F$48,4,0))</f>
        <v/>
      </c>
      <c r="M604" s="183" t="str">
        <f>IF($G604="","",$M$603)</f>
        <v/>
      </c>
      <c r="N604" s="184" t="str">
        <f>IF($J604="","",ROUNDUP((J604*$M604),-1))</f>
        <v/>
      </c>
      <c r="O604" s="185" t="str">
        <f t="shared" ref="O604:O645" si="211">IF($J604="","",ROUNDDOWN($N604/($J604/$O$4*1.25),0))</f>
        <v/>
      </c>
      <c r="P604" s="186" t="str">
        <f>IF($J604="","",$J604+$L604+$N604)</f>
        <v/>
      </c>
      <c r="Q604" s="182" t="str">
        <f>IF($J604="","",$P604*12)</f>
        <v/>
      </c>
      <c r="R604" s="187" t="str">
        <f>IF($J604="","",IF('5.手当・賞与配分の設計'!$O$4=1,ROUNDUP((J604+$L604)*$R$5,-1),ROUNDUP(J604*$R$5,-1)))</f>
        <v/>
      </c>
      <c r="S604" s="188" t="str">
        <f>IF($J604="","",IF('5.手当・賞与配分の設計'!$O$4=1,ROUNDUP(($J604+$L604)*$U$4*$S$3,-1),ROUNDUP($J604*$U$4*$S$3,-1)))</f>
        <v/>
      </c>
      <c r="T604" s="189" t="str">
        <f>IF($J604="","",IF('5.手当・賞与配分の設計'!$O$4=1,ROUNDUP(($J604+$L604)*$U$4*$T$3,-1),ROUNDUP($J604*$U$4*$T$3,-1)))</f>
        <v/>
      </c>
      <c r="U604" s="189" t="str">
        <f>IF($J604="","",IF('5.手当・賞与配分の設計'!$O$4=1,ROUNDUP(($J604+$L604)*$U$4*$U$3,-1),ROUNDUP($J604*$U$4*$U$3,-1)))</f>
        <v/>
      </c>
      <c r="V604" s="189" t="str">
        <f>IF($J604="","",IF('5.手当・賞与配分の設計'!$O$4=1,ROUNDUP(($J604+$L604)*$U$4*$V$3,-1),ROUNDUP($J604*$U$4*$V$3,-1)))</f>
        <v/>
      </c>
      <c r="W604" s="190" t="str">
        <f>IF($J604="","",IF('5.手当・賞与配分の設計'!$O$4=1,ROUNDUP(($J604+$L604)*$U$4*$W$3,-1),ROUNDUP($J604*$U$4*$W$3,-1)))</f>
        <v/>
      </c>
      <c r="X604" s="191" t="str">
        <f>IF($J604="","",$Q604+$R604+S604)</f>
        <v/>
      </c>
      <c r="Y604" s="152" t="str">
        <f t="shared" ref="Y604:Y628" si="212">IF($J604="","",$Q604+$R604+T604)</f>
        <v/>
      </c>
      <c r="Z604" s="152" t="str">
        <f t="shared" ref="Z604:Z645" si="213">IF($J604="","",$Q604+$R604+U604)</f>
        <v/>
      </c>
      <c r="AA604" s="152" t="str">
        <f t="shared" ref="AA604:AA645" si="214">IF($J604="","",$Q604+$R604+V604)</f>
        <v/>
      </c>
      <c r="AB604" s="192" t="str">
        <f t="shared" ref="AB604:AB645" si="215">IF($J604="","",$Q604+$R604+W604)</f>
        <v/>
      </c>
    </row>
    <row r="605" spans="5:28" ht="18" customHeight="1">
      <c r="E605" s="178" t="str">
        <f t="shared" ref="E605:E645" si="216">IF($E$603="","",$E$603)</f>
        <v>S-2</v>
      </c>
      <c r="F605" s="124">
        <f t="shared" si="207"/>
        <v>0</v>
      </c>
      <c r="G605" s="124" t="str">
        <f t="shared" si="208"/>
        <v/>
      </c>
      <c r="H605" s="124" t="str">
        <f t="shared" si="209"/>
        <v/>
      </c>
      <c r="I605" s="179">
        <v>19</v>
      </c>
      <c r="J605" s="180" t="str">
        <f>IF($E605="","",INDEX('3.サラリースケール'!$R$5:$BH$38,MATCH('7.グレード別年俸表の作成'!$E605,'3.サラリースケール'!$R$5:$R$38,0),MATCH('7.グレード別年俸表の作成'!$I605,'3.サラリースケール'!$R$5:$BH$5,0)))</f>
        <v/>
      </c>
      <c r="K605" s="194" t="str">
        <f t="shared" si="210"/>
        <v/>
      </c>
      <c r="L605" s="195" t="str">
        <f>IF($J605="","",VLOOKUP($E605,'6.モデル年俸表の作成'!$C$6:$F$48,4,0))</f>
        <v/>
      </c>
      <c r="M605" s="196" t="str">
        <f t="shared" ref="M605:M645" si="217">IF($G605="","",$M$603)</f>
        <v/>
      </c>
      <c r="N605" s="197" t="str">
        <f t="shared" ref="N605:N645" si="218">IF($J605="","",ROUNDUP((J605*$M605),-1))</f>
        <v/>
      </c>
      <c r="O605" s="219" t="str">
        <f t="shared" si="211"/>
        <v/>
      </c>
      <c r="P605" s="198" t="str">
        <f t="shared" ref="P605:P645" si="219">IF($J605="","",$J605+$L605+$N605)</f>
        <v/>
      </c>
      <c r="Q605" s="195" t="str">
        <f t="shared" ref="Q605:Q645" si="220">IF($J605="","",$P605*12)</f>
        <v/>
      </c>
      <c r="R605" s="187" t="str">
        <f>IF($J605="","",IF('5.手当・賞与配分の設計'!$O$4=1,ROUNDUP((J605+$L605)*$R$5,-1),ROUNDUP(J605*$R$5,-1)))</f>
        <v/>
      </c>
      <c r="S605" s="199" t="str">
        <f>IF($J605="","",IF('5.手当・賞与配分の設計'!$O$4=1,ROUNDUP(($J605+$L605)*$U$4*$S$3,-1),ROUNDUP($J605*$U$4*$S$3,-1)))</f>
        <v/>
      </c>
      <c r="T605" s="198" t="str">
        <f>IF($J605="","",IF('5.手当・賞与配分の設計'!$O$4=1,ROUNDUP(($J605+$L605)*$U$4*$T$3,-1),ROUNDUP($J605*$U$4*$T$3,-1)))</f>
        <v/>
      </c>
      <c r="U605" s="198" t="str">
        <f>IF($J605="","",IF('5.手当・賞与配分の設計'!$O$4=1,ROUNDUP(($J605+$L605)*$U$4*$U$3,-1),ROUNDUP($J605*$U$4*$U$3,-1)))</f>
        <v/>
      </c>
      <c r="V605" s="198" t="str">
        <f>IF($J605="","",IF('5.手当・賞与配分の設計'!$O$4=1,ROUNDUP(($J605+$L605)*$U$4*$V$3,-1),ROUNDUP($J605*$U$4*$V$3,-1)))</f>
        <v/>
      </c>
      <c r="W605" s="200" t="str">
        <f>IF($J605="","",IF('5.手当・賞与配分の設計'!$O$4=1,ROUNDUP(($J605+$L605)*$U$4*$W$3,-1),ROUNDUP($J605*$U$4*$W$3,-1)))</f>
        <v/>
      </c>
      <c r="X605" s="128" t="str">
        <f>IF($J605="","",$Q605+$R605+S605)</f>
        <v/>
      </c>
      <c r="Y605" s="88" t="str">
        <f t="shared" si="212"/>
        <v/>
      </c>
      <c r="Z605" s="88" t="str">
        <f t="shared" si="213"/>
        <v/>
      </c>
      <c r="AA605" s="88" t="str">
        <f t="shared" si="214"/>
        <v/>
      </c>
      <c r="AB605" s="201" t="str">
        <f t="shared" si="215"/>
        <v/>
      </c>
    </row>
    <row r="606" spans="5:28" ht="18" customHeight="1">
      <c r="E606" s="178" t="str">
        <f t="shared" si="216"/>
        <v>S-2</v>
      </c>
      <c r="F606" s="124">
        <f t="shared" si="207"/>
        <v>0</v>
      </c>
      <c r="G606" s="124" t="str">
        <f t="shared" si="208"/>
        <v/>
      </c>
      <c r="H606" s="124" t="str">
        <f t="shared" si="209"/>
        <v/>
      </c>
      <c r="I606" s="179">
        <v>20</v>
      </c>
      <c r="J606" s="150" t="str">
        <f>IF($E606="","",INDEX('3.サラリースケール'!$R$5:$BH$38,MATCH('7.グレード別年俸表の作成'!$E606,'3.サラリースケール'!$R$5:$R$38,0),MATCH('7.グレード別年俸表の作成'!$I606,'3.サラリースケール'!$R$5:$BH$5,0)))</f>
        <v/>
      </c>
      <c r="K606" s="194" t="str">
        <f t="shared" si="210"/>
        <v/>
      </c>
      <c r="L606" s="195" t="str">
        <f>IF($J606="","",VLOOKUP($E606,'6.モデル年俸表の作成'!$C$6:$F$48,4,0))</f>
        <v/>
      </c>
      <c r="M606" s="196" t="str">
        <f t="shared" si="217"/>
        <v/>
      </c>
      <c r="N606" s="197" t="str">
        <f t="shared" si="218"/>
        <v/>
      </c>
      <c r="O606" s="219" t="str">
        <f t="shared" si="211"/>
        <v/>
      </c>
      <c r="P606" s="198" t="str">
        <f t="shared" si="219"/>
        <v/>
      </c>
      <c r="Q606" s="195" t="str">
        <f t="shared" si="220"/>
        <v/>
      </c>
      <c r="R606" s="187" t="str">
        <f>IF($J606="","",IF('5.手当・賞与配分の設計'!$O$4=1,ROUNDUP((J606+$L606)*$R$5,-1),ROUNDUP(J606*$R$5,-1)))</f>
        <v/>
      </c>
      <c r="S606" s="199" t="str">
        <f>IF($J606="","",IF('5.手当・賞与配分の設計'!$O$4=1,ROUNDUP(($J606+$L606)*$U$4*$S$3,-1),ROUNDUP($J606*$U$4*$S$3,-1)))</f>
        <v/>
      </c>
      <c r="T606" s="198" t="str">
        <f>IF($J606="","",IF('5.手当・賞与配分の設計'!$O$4=1,ROUNDUP(($J606+$L606)*$U$4*$T$3,-1),ROUNDUP($J606*$U$4*$T$3,-1)))</f>
        <v/>
      </c>
      <c r="U606" s="198" t="str">
        <f>IF($J606="","",IF('5.手当・賞与配分の設計'!$O$4=1,ROUNDUP(($J606+$L606)*$U$4*$U$3,-1),ROUNDUP($J606*$U$4*$U$3,-1)))</f>
        <v/>
      </c>
      <c r="V606" s="198" t="str">
        <f>IF($J606="","",IF('5.手当・賞与配分の設計'!$O$4=1,ROUNDUP(($J606+$L606)*$U$4*$V$3,-1),ROUNDUP($J606*$U$4*$V$3,-1)))</f>
        <v/>
      </c>
      <c r="W606" s="200" t="str">
        <f>IF($J606="","",IF('5.手当・賞与配分の設計'!$O$4=1,ROUNDUP(($J606+$L606)*$U$4*$W$3,-1),ROUNDUP($J606*$U$4*$W$3,-1)))</f>
        <v/>
      </c>
      <c r="X606" s="128" t="str">
        <f>IF($J606="","",$Q606+$R606+S606)</f>
        <v/>
      </c>
      <c r="Y606" s="88" t="str">
        <f t="shared" si="212"/>
        <v/>
      </c>
      <c r="Z606" s="88" t="str">
        <f t="shared" si="213"/>
        <v/>
      </c>
      <c r="AA606" s="88" t="str">
        <f t="shared" si="214"/>
        <v/>
      </c>
      <c r="AB606" s="201" t="str">
        <f t="shared" si="215"/>
        <v/>
      </c>
    </row>
    <row r="607" spans="5:28" ht="18" customHeight="1">
      <c r="E607" s="178" t="str">
        <f t="shared" si="216"/>
        <v>S-2</v>
      </c>
      <c r="F607" s="124">
        <f t="shared" si="207"/>
        <v>0</v>
      </c>
      <c r="G607" s="124" t="str">
        <f t="shared" si="208"/>
        <v/>
      </c>
      <c r="H607" s="124" t="str">
        <f t="shared" si="209"/>
        <v/>
      </c>
      <c r="I607" s="179">
        <v>21</v>
      </c>
      <c r="J607" s="150" t="str">
        <f>IF($E607="","",INDEX('3.サラリースケール'!$R$5:$BH$38,MATCH('7.グレード別年俸表の作成'!$E607,'3.サラリースケール'!$R$5:$R$38,0),MATCH('7.グレード別年俸表の作成'!$I607,'3.サラリースケール'!$R$5:$BH$5,0)))</f>
        <v/>
      </c>
      <c r="K607" s="194" t="str">
        <f t="shared" si="210"/>
        <v/>
      </c>
      <c r="L607" s="195" t="str">
        <f>IF($J607="","",VLOOKUP($E607,'6.モデル年俸表の作成'!$C$6:$F$48,4,0))</f>
        <v/>
      </c>
      <c r="M607" s="196" t="str">
        <f t="shared" si="217"/>
        <v/>
      </c>
      <c r="N607" s="197" t="str">
        <f t="shared" si="218"/>
        <v/>
      </c>
      <c r="O607" s="219" t="str">
        <f t="shared" si="211"/>
        <v/>
      </c>
      <c r="P607" s="198" t="str">
        <f t="shared" si="219"/>
        <v/>
      </c>
      <c r="Q607" s="195" t="str">
        <f t="shared" si="220"/>
        <v/>
      </c>
      <c r="R607" s="187" t="str">
        <f>IF($J607="","",IF('5.手当・賞与配分の設計'!$O$4=1,ROUNDUP((J607+$L607)*$R$5,-1),ROUNDUP(J607*$R$5,-1)))</f>
        <v/>
      </c>
      <c r="S607" s="202" t="str">
        <f>IF($J607="","",IF('5.手当・賞与配分の設計'!$O$4=1,ROUNDUP(($J607+$L607)*$U$4*$S$3,-1),ROUNDUP($J607*$U$4*$S$3,-1)))</f>
        <v/>
      </c>
      <c r="T607" s="186" t="str">
        <f>IF($J607="","",IF('5.手当・賞与配分の設計'!$O$4=1,ROUNDUP(($J607+$L607)*$U$4*$T$3,-1),ROUNDUP($J607*$U$4*$T$3,-1)))</f>
        <v/>
      </c>
      <c r="U607" s="186" t="str">
        <f>IF($J607="","",IF('5.手当・賞与配分の設計'!$O$4=1,ROUNDUP(($J607+$L607)*$U$4*$U$3,-1),ROUNDUP($J607*$U$4*$U$3,-1)))</f>
        <v/>
      </c>
      <c r="V607" s="186" t="str">
        <f>IF($J607="","",IF('5.手当・賞与配分の設計'!$O$4=1,ROUNDUP(($J607+$L607)*$U$4*$V$3,-1),ROUNDUP($J607*$U$4*$V$3,-1)))</f>
        <v/>
      </c>
      <c r="W607" s="203" t="str">
        <f>IF($J607="","",IF('5.手当・賞与配分の設計'!$O$4=1,ROUNDUP(($J607+$L607)*$U$4*$W$3,-1),ROUNDUP($J607*$U$4*$W$3,-1)))</f>
        <v/>
      </c>
      <c r="X607" s="128" t="str">
        <f t="shared" ref="X607:X645" si="221">IF($J607="","",$Q607+$R607+S607)</f>
        <v/>
      </c>
      <c r="Y607" s="88" t="str">
        <f t="shared" si="212"/>
        <v/>
      </c>
      <c r="Z607" s="88" t="str">
        <f t="shared" si="213"/>
        <v/>
      </c>
      <c r="AA607" s="88" t="str">
        <f t="shared" si="214"/>
        <v/>
      </c>
      <c r="AB607" s="201" t="str">
        <f t="shared" si="215"/>
        <v/>
      </c>
    </row>
    <row r="608" spans="5:28" ht="18" customHeight="1">
      <c r="E608" s="178" t="str">
        <f t="shared" si="216"/>
        <v>S-2</v>
      </c>
      <c r="F608" s="124">
        <f t="shared" si="207"/>
        <v>0</v>
      </c>
      <c r="G608" s="124" t="str">
        <f t="shared" si="208"/>
        <v/>
      </c>
      <c r="H608" s="124" t="str">
        <f t="shared" si="209"/>
        <v/>
      </c>
      <c r="I608" s="179">
        <v>22</v>
      </c>
      <c r="J608" s="150" t="str">
        <f>IF($E608="","",INDEX('3.サラリースケール'!$R$5:$BH$38,MATCH('7.グレード別年俸表の作成'!$E608,'3.サラリースケール'!$R$5:$R$38,0),MATCH('7.グレード別年俸表の作成'!$I608,'3.サラリースケール'!$R$5:$BH$5,0)))</f>
        <v/>
      </c>
      <c r="K608" s="194" t="str">
        <f t="shared" si="210"/>
        <v/>
      </c>
      <c r="L608" s="195" t="str">
        <f>IF($J608="","",VLOOKUP($E608,'6.モデル年俸表の作成'!$C$6:$F$48,4,0))</f>
        <v/>
      </c>
      <c r="M608" s="196" t="str">
        <f t="shared" si="217"/>
        <v/>
      </c>
      <c r="N608" s="197" t="str">
        <f t="shared" si="218"/>
        <v/>
      </c>
      <c r="O608" s="219" t="str">
        <f t="shared" si="211"/>
        <v/>
      </c>
      <c r="P608" s="198" t="str">
        <f t="shared" si="219"/>
        <v/>
      </c>
      <c r="Q608" s="195" t="str">
        <f t="shared" si="220"/>
        <v/>
      </c>
      <c r="R608" s="187" t="str">
        <f>IF($J608="","",IF('5.手当・賞与配分の設計'!$O$4=1,ROUNDUP((J608+$L608)*$R$5,-1),ROUNDUP(J608*$R$5,-1)))</f>
        <v/>
      </c>
      <c r="S608" s="202" t="str">
        <f>IF($J608="","",IF('5.手当・賞与配分の設計'!$O$4=1,ROUNDUP(($J608+$L608)*$U$4*$S$3,-1),ROUNDUP($J608*$U$4*$S$3,-1)))</f>
        <v/>
      </c>
      <c r="T608" s="186" t="str">
        <f>IF($J608="","",IF('5.手当・賞与配分の設計'!$O$4=1,ROUNDUP(($J608+$L608)*$U$4*$T$3,-1),ROUNDUP($J608*$U$4*$T$3,-1)))</f>
        <v/>
      </c>
      <c r="U608" s="186" t="str">
        <f>IF($J608="","",IF('5.手当・賞与配分の設計'!$O$4=1,ROUNDUP(($J608+$L608)*$U$4*$U$3,-1),ROUNDUP($J608*$U$4*$U$3,-1)))</f>
        <v/>
      </c>
      <c r="V608" s="186" t="str">
        <f>IF($J608="","",IF('5.手当・賞与配分の設計'!$O$4=1,ROUNDUP(($J608+$L608)*$U$4*$V$3,-1),ROUNDUP($J608*$U$4*$V$3,-1)))</f>
        <v/>
      </c>
      <c r="W608" s="203" t="str">
        <f>IF($J608="","",IF('5.手当・賞与配分の設計'!$O$4=1,ROUNDUP(($J608+$L608)*$U$4*$W$3,-1),ROUNDUP($J608*$U$4*$W$3,-1)))</f>
        <v/>
      </c>
      <c r="X608" s="128" t="str">
        <f t="shared" si="221"/>
        <v/>
      </c>
      <c r="Y608" s="88" t="str">
        <f t="shared" si="212"/>
        <v/>
      </c>
      <c r="Z608" s="88" t="str">
        <f t="shared" si="213"/>
        <v/>
      </c>
      <c r="AA608" s="88" t="str">
        <f t="shared" si="214"/>
        <v/>
      </c>
      <c r="AB608" s="201" t="str">
        <f t="shared" si="215"/>
        <v/>
      </c>
    </row>
    <row r="609" spans="5:28" ht="18" customHeight="1">
      <c r="E609" s="178" t="str">
        <f t="shared" si="216"/>
        <v>S-2</v>
      </c>
      <c r="F609" s="124">
        <f t="shared" si="207"/>
        <v>0</v>
      </c>
      <c r="G609" s="124" t="str">
        <f t="shared" si="208"/>
        <v/>
      </c>
      <c r="H609" s="124" t="str">
        <f t="shared" si="209"/>
        <v/>
      </c>
      <c r="I609" s="179">
        <v>23</v>
      </c>
      <c r="J609" s="150" t="str">
        <f>IF($E609="","",INDEX('3.サラリースケール'!$R$5:$BH$38,MATCH('7.グレード別年俸表の作成'!$E609,'3.サラリースケール'!$R$5:$R$38,0),MATCH('7.グレード別年俸表の作成'!$I609,'3.サラリースケール'!$R$5:$BH$5,0)))</f>
        <v/>
      </c>
      <c r="K609" s="194" t="str">
        <f t="shared" si="210"/>
        <v/>
      </c>
      <c r="L609" s="195" t="str">
        <f>IF($J609="","",VLOOKUP($E609,'6.モデル年俸表の作成'!$C$6:$F$48,4,0))</f>
        <v/>
      </c>
      <c r="M609" s="196" t="str">
        <f t="shared" si="217"/>
        <v/>
      </c>
      <c r="N609" s="197" t="str">
        <f t="shared" si="218"/>
        <v/>
      </c>
      <c r="O609" s="219" t="str">
        <f>IF($J609="","",ROUNDDOWN($N609/($J609/$O$4*1.25),0))</f>
        <v/>
      </c>
      <c r="P609" s="198" t="str">
        <f t="shared" si="219"/>
        <v/>
      </c>
      <c r="Q609" s="195" t="str">
        <f t="shared" si="220"/>
        <v/>
      </c>
      <c r="R609" s="187" t="str">
        <f>IF($J609="","",IF('5.手当・賞与配分の設計'!$O$4=1,ROUNDUP((J609+$L609)*$R$5,-1),ROUNDUP(J609*$R$5,-1)))</f>
        <v/>
      </c>
      <c r="S609" s="202" t="str">
        <f>IF($J609="","",IF('5.手当・賞与配分の設計'!$O$4=1,ROUNDUP(($J609+$L609)*$U$4*$S$3,-1),ROUNDUP($J609*$U$4*$S$3,-1)))</f>
        <v/>
      </c>
      <c r="T609" s="186" t="str">
        <f>IF($J609="","",IF('5.手当・賞与配分の設計'!$O$4=1,ROUNDUP(($J609+$L609)*$U$4*$T$3,-1),ROUNDUP($J609*$U$4*$T$3,-1)))</f>
        <v/>
      </c>
      <c r="U609" s="186" t="str">
        <f>IF($J609="","",IF('5.手当・賞与配分の設計'!$O$4=1,ROUNDUP(($J609+$L609)*$U$4*$U$3,-1),ROUNDUP($J609*$U$4*$U$3,-1)))</f>
        <v/>
      </c>
      <c r="V609" s="186" t="str">
        <f>IF($J609="","",IF('5.手当・賞与配分の設計'!$O$4=1,ROUNDUP(($J609+$L609)*$U$4*$V$3,-1),ROUNDUP($J609*$U$4*$V$3,-1)))</f>
        <v/>
      </c>
      <c r="W609" s="203" t="str">
        <f>IF($J609="","",IF('5.手当・賞与配分の設計'!$O$4=1,ROUNDUP(($J609+$L609)*$U$4*$W$3,-1),ROUNDUP($J609*$U$4*$W$3,-1)))</f>
        <v/>
      </c>
      <c r="X609" s="128" t="str">
        <f t="shared" si="221"/>
        <v/>
      </c>
      <c r="Y609" s="88" t="str">
        <f t="shared" si="212"/>
        <v/>
      </c>
      <c r="Z609" s="88" t="str">
        <f t="shared" si="213"/>
        <v/>
      </c>
      <c r="AA609" s="88" t="str">
        <f t="shared" si="214"/>
        <v/>
      </c>
      <c r="AB609" s="201" t="str">
        <f t="shared" si="215"/>
        <v/>
      </c>
    </row>
    <row r="610" spans="5:28" ht="18" customHeight="1">
      <c r="E610" s="178" t="str">
        <f t="shared" si="216"/>
        <v>S-2</v>
      </c>
      <c r="F610" s="124">
        <f t="shared" si="207"/>
        <v>0</v>
      </c>
      <c r="G610" s="124" t="str">
        <f t="shared" si="208"/>
        <v/>
      </c>
      <c r="H610" s="124" t="str">
        <f t="shared" si="209"/>
        <v/>
      </c>
      <c r="I610" s="179">
        <v>24</v>
      </c>
      <c r="J610" s="150" t="str">
        <f>IF($E610="","",INDEX('3.サラリースケール'!$R$5:$BH$38,MATCH('7.グレード別年俸表の作成'!$E610,'3.サラリースケール'!$R$5:$R$38,0),MATCH('7.グレード別年俸表の作成'!$I610,'3.サラリースケール'!$R$5:$BH$5,0)))</f>
        <v/>
      </c>
      <c r="K610" s="194" t="str">
        <f t="shared" si="210"/>
        <v/>
      </c>
      <c r="L610" s="195" t="str">
        <f>IF($J610="","",VLOOKUP($E610,'6.モデル年俸表の作成'!$C$6:$F$48,4,0))</f>
        <v/>
      </c>
      <c r="M610" s="196" t="str">
        <f t="shared" si="217"/>
        <v/>
      </c>
      <c r="N610" s="197" t="str">
        <f t="shared" si="218"/>
        <v/>
      </c>
      <c r="O610" s="219" t="str">
        <f t="shared" si="211"/>
        <v/>
      </c>
      <c r="P610" s="198" t="str">
        <f t="shared" si="219"/>
        <v/>
      </c>
      <c r="Q610" s="195" t="str">
        <f t="shared" si="220"/>
        <v/>
      </c>
      <c r="R610" s="187" t="str">
        <f>IF($J610="","",IF('5.手当・賞与配分の設計'!$O$4=1,ROUNDUP((J610+$L610)*$R$5,-1),ROUNDUP(J610*$R$5,-1)))</f>
        <v/>
      </c>
      <c r="S610" s="202" t="str">
        <f>IF($J610="","",IF('5.手当・賞与配分の設計'!$O$4=1,ROUNDUP(($J610+$L610)*$U$4*$S$3,-1),ROUNDUP($J610*$U$4*$S$3,-1)))</f>
        <v/>
      </c>
      <c r="T610" s="186" t="str">
        <f>IF($J610="","",IF('5.手当・賞与配分の設計'!$O$4=1,ROUNDUP(($J610+$L610)*$U$4*$T$3,-1),ROUNDUP($J610*$U$4*$T$3,-1)))</f>
        <v/>
      </c>
      <c r="U610" s="186" t="str">
        <f>IF($J610="","",IF('5.手当・賞与配分の設計'!$O$4=1,ROUNDUP(($J610+$L610)*$U$4*$U$3,-1),ROUNDUP($J610*$U$4*$U$3,-1)))</f>
        <v/>
      </c>
      <c r="V610" s="186" t="str">
        <f>IF($J610="","",IF('5.手当・賞与配分の設計'!$O$4=1,ROUNDUP(($J610+$L610)*$U$4*$V$3,-1),ROUNDUP($J610*$U$4*$V$3,-1)))</f>
        <v/>
      </c>
      <c r="W610" s="203" t="str">
        <f>IF($J610="","",IF('5.手当・賞与配分の設計'!$O$4=1,ROUNDUP(($J610+$L610)*$U$4*$W$3,-1),ROUNDUP($J610*$U$4*$W$3,-1)))</f>
        <v/>
      </c>
      <c r="X610" s="128" t="str">
        <f t="shared" si="221"/>
        <v/>
      </c>
      <c r="Y610" s="88" t="str">
        <f t="shared" si="212"/>
        <v/>
      </c>
      <c r="Z610" s="88" t="str">
        <f t="shared" si="213"/>
        <v/>
      </c>
      <c r="AA610" s="88" t="str">
        <f t="shared" si="214"/>
        <v/>
      </c>
      <c r="AB610" s="201" t="str">
        <f t="shared" si="215"/>
        <v/>
      </c>
    </row>
    <row r="611" spans="5:28" ht="18" customHeight="1">
      <c r="E611" s="178" t="str">
        <f t="shared" si="216"/>
        <v>S-2</v>
      </c>
      <c r="F611" s="124">
        <f t="shared" si="207"/>
        <v>0</v>
      </c>
      <c r="G611" s="124" t="str">
        <f t="shared" si="208"/>
        <v/>
      </c>
      <c r="H611" s="124" t="str">
        <f t="shared" si="209"/>
        <v/>
      </c>
      <c r="I611" s="179">
        <v>25</v>
      </c>
      <c r="J611" s="150" t="str">
        <f>IF($E611="","",INDEX('3.サラリースケール'!$R$5:$BH$38,MATCH('7.グレード別年俸表の作成'!$E611,'3.サラリースケール'!$R$5:$R$38,0),MATCH('7.グレード別年俸表の作成'!$I611,'3.サラリースケール'!$R$5:$BH$5,0)))</f>
        <v/>
      </c>
      <c r="K611" s="194" t="str">
        <f t="shared" si="210"/>
        <v/>
      </c>
      <c r="L611" s="195" t="str">
        <f>IF($J611="","",VLOOKUP($E611,'6.モデル年俸表の作成'!$C$6:$F$48,4,0))</f>
        <v/>
      </c>
      <c r="M611" s="196" t="str">
        <f t="shared" si="217"/>
        <v/>
      </c>
      <c r="N611" s="197" t="str">
        <f t="shared" si="218"/>
        <v/>
      </c>
      <c r="O611" s="219" t="str">
        <f t="shared" si="211"/>
        <v/>
      </c>
      <c r="P611" s="198" t="str">
        <f t="shared" si="219"/>
        <v/>
      </c>
      <c r="Q611" s="195" t="str">
        <f t="shared" si="220"/>
        <v/>
      </c>
      <c r="R611" s="187" t="str">
        <f>IF($J611="","",IF('5.手当・賞与配分の設計'!$O$4=1,ROUNDUP((J611+$L611)*$R$5,-1),ROUNDUP(J611*$R$5,-1)))</f>
        <v/>
      </c>
      <c r="S611" s="202" t="str">
        <f>IF($J611="","",IF('5.手当・賞与配分の設計'!$O$4=1,ROUNDUP(($J611+$L611)*$U$4*$S$3,-1),ROUNDUP($J611*$U$4*$S$3,-1)))</f>
        <v/>
      </c>
      <c r="T611" s="186" t="str">
        <f>IF($J611="","",IF('5.手当・賞与配分の設計'!$O$4=1,ROUNDUP(($J611+$L611)*$U$4*$T$3,-1),ROUNDUP($J611*$U$4*$T$3,-1)))</f>
        <v/>
      </c>
      <c r="U611" s="186" t="str">
        <f>IF($J611="","",IF('5.手当・賞与配分の設計'!$O$4=1,ROUNDUP(($J611+$L611)*$U$4*$U$3,-1),ROUNDUP($J611*$U$4*$U$3,-1)))</f>
        <v/>
      </c>
      <c r="V611" s="186" t="str">
        <f>IF($J611="","",IF('5.手当・賞与配分の設計'!$O$4=1,ROUNDUP(($J611+$L611)*$U$4*$V$3,-1),ROUNDUP($J611*$U$4*$V$3,-1)))</f>
        <v/>
      </c>
      <c r="W611" s="203" t="str">
        <f>IF($J611="","",IF('5.手当・賞与配分の設計'!$O$4=1,ROUNDUP(($J611+$L611)*$U$4*$W$3,-1),ROUNDUP($J611*$U$4*$W$3,-1)))</f>
        <v/>
      </c>
      <c r="X611" s="128" t="str">
        <f t="shared" si="221"/>
        <v/>
      </c>
      <c r="Y611" s="88" t="str">
        <f t="shared" si="212"/>
        <v/>
      </c>
      <c r="Z611" s="88" t="str">
        <f t="shared" si="213"/>
        <v/>
      </c>
      <c r="AA611" s="88" t="str">
        <f t="shared" si="214"/>
        <v/>
      </c>
      <c r="AB611" s="201" t="str">
        <f t="shared" si="215"/>
        <v/>
      </c>
    </row>
    <row r="612" spans="5:28" ht="18" customHeight="1">
      <c r="E612" s="178" t="str">
        <f t="shared" si="216"/>
        <v>S-2</v>
      </c>
      <c r="F612" s="124">
        <f t="shared" si="207"/>
        <v>0</v>
      </c>
      <c r="G612" s="124" t="str">
        <f t="shared" si="208"/>
        <v/>
      </c>
      <c r="H612" s="124" t="str">
        <f t="shared" si="209"/>
        <v/>
      </c>
      <c r="I612" s="179">
        <v>26</v>
      </c>
      <c r="J612" s="150" t="str">
        <f>IF($E612="","",INDEX('3.サラリースケール'!$R$5:$BH$38,MATCH('7.グレード別年俸表の作成'!$E612,'3.サラリースケール'!$R$5:$R$38,0),MATCH('7.グレード別年俸表の作成'!$I612,'3.サラリースケール'!$R$5:$BH$5,0)))</f>
        <v/>
      </c>
      <c r="K612" s="194" t="str">
        <f t="shared" si="210"/>
        <v/>
      </c>
      <c r="L612" s="195" t="str">
        <f>IF($J612="","",VLOOKUP($E612,'6.モデル年俸表の作成'!$C$6:$F$48,4,0))</f>
        <v/>
      </c>
      <c r="M612" s="196" t="str">
        <f t="shared" si="217"/>
        <v/>
      </c>
      <c r="N612" s="197" t="str">
        <f t="shared" si="218"/>
        <v/>
      </c>
      <c r="O612" s="219" t="str">
        <f t="shared" si="211"/>
        <v/>
      </c>
      <c r="P612" s="198" t="str">
        <f t="shared" si="219"/>
        <v/>
      </c>
      <c r="Q612" s="195" t="str">
        <f t="shared" si="220"/>
        <v/>
      </c>
      <c r="R612" s="187" t="str">
        <f>IF($J612="","",IF('5.手当・賞与配分の設計'!$O$4=1,ROUNDUP((J612+$L612)*$R$5,-1),ROUNDUP(J612*$R$5,-1)))</f>
        <v/>
      </c>
      <c r="S612" s="202" t="str">
        <f>IF($J612="","",IF('5.手当・賞与配分の設計'!$O$4=1,ROUNDUP(($J612+$L612)*$U$4*$S$3,-1),ROUNDUP($J612*$U$4*$S$3,-1)))</f>
        <v/>
      </c>
      <c r="T612" s="186" t="str">
        <f>IF($J612="","",IF('5.手当・賞与配分の設計'!$O$4=1,ROUNDUP(($J612+$L612)*$U$4*$T$3,-1),ROUNDUP($J612*$U$4*$T$3,-1)))</f>
        <v/>
      </c>
      <c r="U612" s="186" t="str">
        <f>IF($J612="","",IF('5.手当・賞与配分の設計'!$O$4=1,ROUNDUP(($J612+$L612)*$U$4*$U$3,-1),ROUNDUP($J612*$U$4*$U$3,-1)))</f>
        <v/>
      </c>
      <c r="V612" s="186" t="str">
        <f>IF($J612="","",IF('5.手当・賞与配分の設計'!$O$4=1,ROUNDUP(($J612+$L612)*$U$4*$V$3,-1),ROUNDUP($J612*$U$4*$V$3,-1)))</f>
        <v/>
      </c>
      <c r="W612" s="203" t="str">
        <f>IF($J612="","",IF('5.手当・賞与配分の設計'!$O$4=1,ROUNDUP(($J612+$L612)*$U$4*$W$3,-1),ROUNDUP($J612*$U$4*$W$3,-1)))</f>
        <v/>
      </c>
      <c r="X612" s="128" t="str">
        <f t="shared" si="221"/>
        <v/>
      </c>
      <c r="Y612" s="88" t="str">
        <f t="shared" si="212"/>
        <v/>
      </c>
      <c r="Z612" s="88" t="str">
        <f t="shared" si="213"/>
        <v/>
      </c>
      <c r="AA612" s="88" t="str">
        <f t="shared" si="214"/>
        <v/>
      </c>
      <c r="AB612" s="201" t="str">
        <f t="shared" si="215"/>
        <v/>
      </c>
    </row>
    <row r="613" spans="5:28" ht="18" customHeight="1">
      <c r="E613" s="178" t="str">
        <f t="shared" si="216"/>
        <v>S-2</v>
      </c>
      <c r="F613" s="124">
        <f t="shared" si="207"/>
        <v>0</v>
      </c>
      <c r="G613" s="124" t="str">
        <f t="shared" si="208"/>
        <v/>
      </c>
      <c r="H613" s="124" t="str">
        <f t="shared" si="209"/>
        <v/>
      </c>
      <c r="I613" s="179">
        <v>27</v>
      </c>
      <c r="J613" s="150" t="str">
        <f>IF($E613="","",INDEX('3.サラリースケール'!$R$5:$BH$38,MATCH('7.グレード別年俸表の作成'!$E613,'3.サラリースケール'!$R$5:$R$38,0),MATCH('7.グレード別年俸表の作成'!$I613,'3.サラリースケール'!$R$5:$BH$5,0)))</f>
        <v/>
      </c>
      <c r="K613" s="194" t="str">
        <f t="shared" si="210"/>
        <v/>
      </c>
      <c r="L613" s="195" t="str">
        <f>IF($J613="","",VLOOKUP($E613,'6.モデル年俸表の作成'!$C$6:$F$48,4,0))</f>
        <v/>
      </c>
      <c r="M613" s="196" t="str">
        <f t="shared" si="217"/>
        <v/>
      </c>
      <c r="N613" s="197" t="str">
        <f t="shared" si="218"/>
        <v/>
      </c>
      <c r="O613" s="219" t="str">
        <f t="shared" si="211"/>
        <v/>
      </c>
      <c r="P613" s="198" t="str">
        <f t="shared" si="219"/>
        <v/>
      </c>
      <c r="Q613" s="195" t="str">
        <f t="shared" si="220"/>
        <v/>
      </c>
      <c r="R613" s="187" t="str">
        <f>IF($J613="","",IF('5.手当・賞与配分の設計'!$O$4=1,ROUNDUP((J613+$L613)*$R$5,-1),ROUNDUP(J613*$R$5,-1)))</f>
        <v/>
      </c>
      <c r="S613" s="202" t="str">
        <f>IF($J613="","",IF('5.手当・賞与配分の設計'!$O$4=1,ROUNDUP(($J613+$L613)*$U$4*$S$3,-1),ROUNDUP($J613*$U$4*$S$3,-1)))</f>
        <v/>
      </c>
      <c r="T613" s="186" t="str">
        <f>IF($J613="","",IF('5.手当・賞与配分の設計'!$O$4=1,ROUNDUP(($J613+$L613)*$U$4*$T$3,-1),ROUNDUP($J613*$U$4*$T$3,-1)))</f>
        <v/>
      </c>
      <c r="U613" s="186" t="str">
        <f>IF($J613="","",IF('5.手当・賞与配分の設計'!$O$4=1,ROUNDUP(($J613+$L613)*$U$4*$U$3,-1),ROUNDUP($J613*$U$4*$U$3,-1)))</f>
        <v/>
      </c>
      <c r="V613" s="186" t="str">
        <f>IF($J613="","",IF('5.手当・賞与配分の設計'!$O$4=1,ROUNDUP(($J613+$L613)*$U$4*$V$3,-1),ROUNDUP($J613*$U$4*$V$3,-1)))</f>
        <v/>
      </c>
      <c r="W613" s="203" t="str">
        <f>IF($J613="","",IF('5.手当・賞与配分の設計'!$O$4=1,ROUNDUP(($J613+$L613)*$U$4*$W$3,-1),ROUNDUP($J613*$U$4*$W$3,-1)))</f>
        <v/>
      </c>
      <c r="X613" s="128" t="str">
        <f t="shared" si="221"/>
        <v/>
      </c>
      <c r="Y613" s="88" t="str">
        <f t="shared" si="212"/>
        <v/>
      </c>
      <c r="Z613" s="88" t="str">
        <f t="shared" si="213"/>
        <v/>
      </c>
      <c r="AA613" s="88" t="str">
        <f t="shared" si="214"/>
        <v/>
      </c>
      <c r="AB613" s="201" t="str">
        <f t="shared" si="215"/>
        <v/>
      </c>
    </row>
    <row r="614" spans="5:28" ht="18" customHeight="1">
      <c r="E614" s="178" t="str">
        <f t="shared" si="216"/>
        <v>S-2</v>
      </c>
      <c r="F614" s="124">
        <f t="shared" si="207"/>
        <v>0</v>
      </c>
      <c r="G614" s="124" t="str">
        <f t="shared" si="208"/>
        <v/>
      </c>
      <c r="H614" s="124" t="str">
        <f t="shared" si="209"/>
        <v/>
      </c>
      <c r="I614" s="179">
        <v>28</v>
      </c>
      <c r="J614" s="150" t="str">
        <f>IF($E614="","",INDEX('3.サラリースケール'!$R$5:$BH$38,MATCH('7.グレード別年俸表の作成'!$E614,'3.サラリースケール'!$R$5:$R$38,0),MATCH('7.グレード別年俸表の作成'!$I614,'3.サラリースケール'!$R$5:$BH$5,0)))</f>
        <v/>
      </c>
      <c r="K614" s="194" t="str">
        <f t="shared" si="210"/>
        <v/>
      </c>
      <c r="L614" s="195" t="str">
        <f>IF($J614="","",VLOOKUP($E614,'6.モデル年俸表の作成'!$C$6:$F$48,4,0))</f>
        <v/>
      </c>
      <c r="M614" s="196" t="str">
        <f t="shared" si="217"/>
        <v/>
      </c>
      <c r="N614" s="197" t="str">
        <f t="shared" si="218"/>
        <v/>
      </c>
      <c r="O614" s="219" t="str">
        <f t="shared" si="211"/>
        <v/>
      </c>
      <c r="P614" s="198" t="str">
        <f t="shared" si="219"/>
        <v/>
      </c>
      <c r="Q614" s="195" t="str">
        <f t="shared" si="220"/>
        <v/>
      </c>
      <c r="R614" s="187" t="str">
        <f>IF($J614="","",IF('5.手当・賞与配分の設計'!$O$4=1,ROUNDUP((J614+$L614)*$R$5,-1),ROUNDUP(J614*$R$5,-1)))</f>
        <v/>
      </c>
      <c r="S614" s="202" t="str">
        <f>IF($J614="","",IF('5.手当・賞与配分の設計'!$O$4=1,ROUNDUP(($J614+$L614)*$U$4*$S$3,-1),ROUNDUP($J614*$U$4*$S$3,-1)))</f>
        <v/>
      </c>
      <c r="T614" s="186" t="str">
        <f>IF($J614="","",IF('5.手当・賞与配分の設計'!$O$4=1,ROUNDUP(($J614+$L614)*$U$4*$T$3,-1),ROUNDUP($J614*$U$4*$T$3,-1)))</f>
        <v/>
      </c>
      <c r="U614" s="186" t="str">
        <f>IF($J614="","",IF('5.手当・賞与配分の設計'!$O$4=1,ROUNDUP(($J614+$L614)*$U$4*$U$3,-1),ROUNDUP($J614*$U$4*$U$3,-1)))</f>
        <v/>
      </c>
      <c r="V614" s="186" t="str">
        <f>IF($J614="","",IF('5.手当・賞与配分の設計'!$O$4=1,ROUNDUP(($J614+$L614)*$U$4*$V$3,-1),ROUNDUP($J614*$U$4*$V$3,-1)))</f>
        <v/>
      </c>
      <c r="W614" s="203" t="str">
        <f>IF($J614="","",IF('5.手当・賞与配分の設計'!$O$4=1,ROUNDUP(($J614+$L614)*$U$4*$W$3,-1),ROUNDUP($J614*$U$4*$W$3,-1)))</f>
        <v/>
      </c>
      <c r="X614" s="128" t="str">
        <f t="shared" si="221"/>
        <v/>
      </c>
      <c r="Y614" s="88" t="str">
        <f t="shared" si="212"/>
        <v/>
      </c>
      <c r="Z614" s="88" t="str">
        <f t="shared" si="213"/>
        <v/>
      </c>
      <c r="AA614" s="88" t="str">
        <f t="shared" si="214"/>
        <v/>
      </c>
      <c r="AB614" s="201" t="str">
        <f t="shared" si="215"/>
        <v/>
      </c>
    </row>
    <row r="615" spans="5:28" ht="18" customHeight="1">
      <c r="E615" s="178" t="str">
        <f t="shared" si="216"/>
        <v>S-2</v>
      </c>
      <c r="F615" s="124">
        <f t="shared" si="207"/>
        <v>0</v>
      </c>
      <c r="G615" s="124" t="str">
        <f t="shared" si="208"/>
        <v/>
      </c>
      <c r="H615" s="124" t="str">
        <f t="shared" si="209"/>
        <v/>
      </c>
      <c r="I615" s="179">
        <v>29</v>
      </c>
      <c r="J615" s="150" t="str">
        <f>IF($E615="","",INDEX('3.サラリースケール'!$R$5:$BH$38,MATCH('7.グレード別年俸表の作成'!$E615,'3.サラリースケール'!$R$5:$R$38,0),MATCH('7.グレード別年俸表の作成'!$I615,'3.サラリースケール'!$R$5:$BH$5,0)))</f>
        <v/>
      </c>
      <c r="K615" s="194" t="str">
        <f t="shared" si="210"/>
        <v/>
      </c>
      <c r="L615" s="195" t="str">
        <f>IF($J615="","",VLOOKUP($E615,'6.モデル年俸表の作成'!$C$6:$F$48,4,0))</f>
        <v/>
      </c>
      <c r="M615" s="196" t="str">
        <f t="shared" si="217"/>
        <v/>
      </c>
      <c r="N615" s="197" t="str">
        <f t="shared" si="218"/>
        <v/>
      </c>
      <c r="O615" s="219" t="str">
        <f t="shared" si="211"/>
        <v/>
      </c>
      <c r="P615" s="198" t="str">
        <f t="shared" si="219"/>
        <v/>
      </c>
      <c r="Q615" s="195" t="str">
        <f t="shared" si="220"/>
        <v/>
      </c>
      <c r="R615" s="187" t="str">
        <f>IF($J615="","",IF('5.手当・賞与配分の設計'!$O$4=1,ROUNDUP((J615+$L615)*$R$5,-1),ROUNDUP(J615*$R$5,-1)))</f>
        <v/>
      </c>
      <c r="S615" s="202" t="str">
        <f>IF($J615="","",IF('5.手当・賞与配分の設計'!$O$4=1,ROUNDUP(($J615+$L615)*$U$4*$S$3,-1),ROUNDUP($J615*$U$4*$S$3,-1)))</f>
        <v/>
      </c>
      <c r="T615" s="186" t="str">
        <f>IF($J615="","",IF('5.手当・賞与配分の設計'!$O$4=1,ROUNDUP(($J615+$L615)*$U$4*$T$3,-1),ROUNDUP($J615*$U$4*$T$3,-1)))</f>
        <v/>
      </c>
      <c r="U615" s="186" t="str">
        <f>IF($J615="","",IF('5.手当・賞与配分の設計'!$O$4=1,ROUNDUP(($J615+$L615)*$U$4*$U$3,-1),ROUNDUP($J615*$U$4*$U$3,-1)))</f>
        <v/>
      </c>
      <c r="V615" s="186" t="str">
        <f>IF($J615="","",IF('5.手当・賞与配分の設計'!$O$4=1,ROUNDUP(($J615+$L615)*$U$4*$V$3,-1),ROUNDUP($J615*$U$4*$V$3,-1)))</f>
        <v/>
      </c>
      <c r="W615" s="203" t="str">
        <f>IF($J615="","",IF('5.手当・賞与配分の設計'!$O$4=1,ROUNDUP(($J615+$L615)*$U$4*$W$3,-1),ROUNDUP($J615*$U$4*$W$3,-1)))</f>
        <v/>
      </c>
      <c r="X615" s="128" t="str">
        <f t="shared" si="221"/>
        <v/>
      </c>
      <c r="Y615" s="88" t="str">
        <f t="shared" si="212"/>
        <v/>
      </c>
      <c r="Z615" s="88" t="str">
        <f t="shared" si="213"/>
        <v/>
      </c>
      <c r="AA615" s="88" t="str">
        <f t="shared" si="214"/>
        <v/>
      </c>
      <c r="AB615" s="201" t="str">
        <f t="shared" si="215"/>
        <v/>
      </c>
    </row>
    <row r="616" spans="5:28" ht="18" customHeight="1">
      <c r="E616" s="178" t="str">
        <f t="shared" si="216"/>
        <v>S-2</v>
      </c>
      <c r="F616" s="124">
        <f t="shared" si="207"/>
        <v>0</v>
      </c>
      <c r="G616" s="124" t="str">
        <f t="shared" si="208"/>
        <v/>
      </c>
      <c r="H616" s="124" t="str">
        <f t="shared" si="209"/>
        <v/>
      </c>
      <c r="I616" s="179">
        <v>30</v>
      </c>
      <c r="J616" s="150" t="str">
        <f>IF($E616="","",INDEX('3.サラリースケール'!$R$5:$BH$38,MATCH('7.グレード別年俸表の作成'!$E616,'3.サラリースケール'!$R$5:$R$38,0),MATCH('7.グレード別年俸表の作成'!$I616,'3.サラリースケール'!$R$5:$BH$5,0)))</f>
        <v/>
      </c>
      <c r="K616" s="194" t="str">
        <f t="shared" si="210"/>
        <v/>
      </c>
      <c r="L616" s="195" t="str">
        <f>IF($J616="","",VLOOKUP($E616,'6.モデル年俸表の作成'!$C$6:$F$48,4,0))</f>
        <v/>
      </c>
      <c r="M616" s="196" t="str">
        <f t="shared" si="217"/>
        <v/>
      </c>
      <c r="N616" s="197" t="str">
        <f t="shared" si="218"/>
        <v/>
      </c>
      <c r="O616" s="219" t="str">
        <f t="shared" si="211"/>
        <v/>
      </c>
      <c r="P616" s="198" t="str">
        <f t="shared" si="219"/>
        <v/>
      </c>
      <c r="Q616" s="195" t="str">
        <f t="shared" si="220"/>
        <v/>
      </c>
      <c r="R616" s="187" t="str">
        <f>IF($J616="","",IF('5.手当・賞与配分の設計'!$O$4=1,ROUNDUP((J616+$L616)*$R$5,-1),ROUNDUP(J616*$R$5,-1)))</f>
        <v/>
      </c>
      <c r="S616" s="202" t="str">
        <f>IF($J616="","",IF('5.手当・賞与配分の設計'!$O$4=1,ROUNDUP(($J616+$L616)*$U$4*$S$3,-1),ROUNDUP($J616*$U$4*$S$3,-1)))</f>
        <v/>
      </c>
      <c r="T616" s="186" t="str">
        <f>IF($J616="","",IF('5.手当・賞与配分の設計'!$O$4=1,ROUNDUP(($J616+$L616)*$U$4*$T$3,-1),ROUNDUP($J616*$U$4*$T$3,-1)))</f>
        <v/>
      </c>
      <c r="U616" s="186" t="str">
        <f>IF($J616="","",IF('5.手当・賞与配分の設計'!$O$4=1,ROUNDUP(($J616+$L616)*$U$4*$U$3,-1),ROUNDUP($J616*$U$4*$U$3,-1)))</f>
        <v/>
      </c>
      <c r="V616" s="186" t="str">
        <f>IF($J616="","",IF('5.手当・賞与配分の設計'!$O$4=1,ROUNDUP(($J616+$L616)*$U$4*$V$3,-1),ROUNDUP($J616*$U$4*$V$3,-1)))</f>
        <v/>
      </c>
      <c r="W616" s="203" t="str">
        <f>IF($J616="","",IF('5.手当・賞与配分の設計'!$O$4=1,ROUNDUP(($J616+$L616)*$U$4*$W$3,-1),ROUNDUP($J616*$U$4*$W$3,-1)))</f>
        <v/>
      </c>
      <c r="X616" s="128" t="str">
        <f t="shared" si="221"/>
        <v/>
      </c>
      <c r="Y616" s="88" t="str">
        <f t="shared" si="212"/>
        <v/>
      </c>
      <c r="Z616" s="88" t="str">
        <f t="shared" si="213"/>
        <v/>
      </c>
      <c r="AA616" s="88" t="str">
        <f t="shared" si="214"/>
        <v/>
      </c>
      <c r="AB616" s="201" t="str">
        <f t="shared" si="215"/>
        <v/>
      </c>
    </row>
    <row r="617" spans="5:28" ht="18" customHeight="1">
      <c r="E617" s="178" t="str">
        <f t="shared" si="216"/>
        <v>S-2</v>
      </c>
      <c r="F617" s="124">
        <f t="shared" si="207"/>
        <v>0</v>
      </c>
      <c r="G617" s="124" t="str">
        <f t="shared" si="208"/>
        <v/>
      </c>
      <c r="H617" s="124" t="str">
        <f t="shared" si="209"/>
        <v/>
      </c>
      <c r="I617" s="179">
        <v>31</v>
      </c>
      <c r="J617" s="150" t="str">
        <f>IF($E617="","",INDEX('3.サラリースケール'!$R$5:$BH$38,MATCH('7.グレード別年俸表の作成'!$E617,'3.サラリースケール'!$R$5:$R$38,0),MATCH('7.グレード別年俸表の作成'!$I617,'3.サラリースケール'!$R$5:$BH$5,0)))</f>
        <v/>
      </c>
      <c r="K617" s="194" t="str">
        <f t="shared" si="210"/>
        <v/>
      </c>
      <c r="L617" s="195" t="str">
        <f>IF($J617="","",VLOOKUP($E617,'6.モデル年俸表の作成'!$C$6:$F$48,4,0))</f>
        <v/>
      </c>
      <c r="M617" s="196" t="str">
        <f t="shared" si="217"/>
        <v/>
      </c>
      <c r="N617" s="197" t="str">
        <f t="shared" si="218"/>
        <v/>
      </c>
      <c r="O617" s="219" t="str">
        <f t="shared" si="211"/>
        <v/>
      </c>
      <c r="P617" s="198" t="str">
        <f t="shared" si="219"/>
        <v/>
      </c>
      <c r="Q617" s="195" t="str">
        <f t="shared" si="220"/>
        <v/>
      </c>
      <c r="R617" s="187" t="str">
        <f>IF($J617="","",IF('5.手当・賞与配分の設計'!$O$4=1,ROUNDUP((J617+$L617)*$R$5,-1),ROUNDUP(J617*$R$5,-1)))</f>
        <v/>
      </c>
      <c r="S617" s="202" t="str">
        <f>IF($J617="","",IF('5.手当・賞与配分の設計'!$O$4=1,ROUNDUP(($J617+$L617)*$U$4*$S$3,-1),ROUNDUP($J617*$U$4*$S$3,-1)))</f>
        <v/>
      </c>
      <c r="T617" s="186" t="str">
        <f>IF($J617="","",IF('5.手当・賞与配分の設計'!$O$4=1,ROUNDUP(($J617+$L617)*$U$4*$T$3,-1),ROUNDUP($J617*$U$4*$T$3,-1)))</f>
        <v/>
      </c>
      <c r="U617" s="186" t="str">
        <f>IF($J617="","",IF('5.手当・賞与配分の設計'!$O$4=1,ROUNDUP(($J617+$L617)*$U$4*$U$3,-1),ROUNDUP($J617*$U$4*$U$3,-1)))</f>
        <v/>
      </c>
      <c r="V617" s="186" t="str">
        <f>IF($J617="","",IF('5.手当・賞与配分の設計'!$O$4=1,ROUNDUP(($J617+$L617)*$U$4*$V$3,-1),ROUNDUP($J617*$U$4*$V$3,-1)))</f>
        <v/>
      </c>
      <c r="W617" s="203" t="str">
        <f>IF($J617="","",IF('5.手当・賞与配分の設計'!$O$4=1,ROUNDUP(($J617+$L617)*$U$4*$W$3,-1),ROUNDUP($J617*$U$4*$W$3,-1)))</f>
        <v/>
      </c>
      <c r="X617" s="128" t="str">
        <f t="shared" si="221"/>
        <v/>
      </c>
      <c r="Y617" s="88" t="str">
        <f t="shared" si="212"/>
        <v/>
      </c>
      <c r="Z617" s="88" t="str">
        <f t="shared" si="213"/>
        <v/>
      </c>
      <c r="AA617" s="88" t="str">
        <f t="shared" si="214"/>
        <v/>
      </c>
      <c r="AB617" s="201" t="str">
        <f t="shared" si="215"/>
        <v/>
      </c>
    </row>
    <row r="618" spans="5:28" ht="18" customHeight="1">
      <c r="E618" s="178" t="str">
        <f t="shared" si="216"/>
        <v>S-2</v>
      </c>
      <c r="F618" s="124">
        <f t="shared" si="207"/>
        <v>1</v>
      </c>
      <c r="G618" s="124">
        <f t="shared" si="208"/>
        <v>1</v>
      </c>
      <c r="H618" s="124" t="str">
        <f t="shared" si="209"/>
        <v>S-2-1</v>
      </c>
      <c r="I618" s="179">
        <v>32</v>
      </c>
      <c r="J618" s="150">
        <f>IF($E618="","",INDEX('3.サラリースケール'!$R$5:$BH$38,MATCH('7.グレード別年俸表の作成'!$E618,'3.サラリースケール'!$R$5:$R$38,0),MATCH('7.グレード別年俸表の作成'!$I618,'3.サラリースケール'!$R$5:$BH$5,0)))</f>
        <v>317900</v>
      </c>
      <c r="K618" s="194" t="str">
        <f t="shared" si="210"/>
        <v/>
      </c>
      <c r="L618" s="195">
        <f>IF($J618="","",VLOOKUP($E618,'6.モデル年俸表の作成'!$C$6:$F$48,4,0))</f>
        <v>12800</v>
      </c>
      <c r="M618" s="196">
        <f t="shared" si="217"/>
        <v>0.2</v>
      </c>
      <c r="N618" s="197">
        <f t="shared" si="218"/>
        <v>63580</v>
      </c>
      <c r="O618" s="219">
        <f t="shared" si="211"/>
        <v>27</v>
      </c>
      <c r="P618" s="198">
        <f t="shared" si="219"/>
        <v>394280</v>
      </c>
      <c r="Q618" s="195">
        <f t="shared" si="220"/>
        <v>4731360</v>
      </c>
      <c r="R618" s="187">
        <f>IF($J618="","",IF('5.手当・賞与配分の設計'!$O$4=1,ROUNDUP((J618+$L618)*$R$5,-1),ROUNDUP(J618*$R$5,-1)))</f>
        <v>661400</v>
      </c>
      <c r="S618" s="202">
        <f>IF($J618="","",IF('5.手当・賞与配分の設計'!$O$4=1,ROUNDUP(($J618+$L618)*$U$4*$S$3,-1),ROUNDUP($J618*$U$4*$S$3,-1)))</f>
        <v>992100</v>
      </c>
      <c r="T618" s="186">
        <f>IF($J618="","",IF('5.手当・賞与配分の設計'!$O$4=1,ROUNDUP(($J618+$L618)*$U$4*$T$3,-1),ROUNDUP($J618*$U$4*$T$3,-1)))</f>
        <v>909430</v>
      </c>
      <c r="U618" s="186">
        <f>IF($J618="","",IF('5.手当・賞与配分の設計'!$O$4=1,ROUNDUP(($J618+$L618)*$U$4*$U$3,-1),ROUNDUP($J618*$U$4*$U$3,-1)))</f>
        <v>826750</v>
      </c>
      <c r="V618" s="186">
        <f>IF($J618="","",IF('5.手当・賞与配分の設計'!$O$4=1,ROUNDUP(($J618+$L618)*$U$4*$V$3,-1),ROUNDUP($J618*$U$4*$V$3,-1)))</f>
        <v>744080</v>
      </c>
      <c r="W618" s="203">
        <f>IF($J618="","",IF('5.手当・賞与配分の設計'!$O$4=1,ROUNDUP(($J618+$L618)*$U$4*$W$3,-1),ROUNDUP($J618*$U$4*$W$3,-1)))</f>
        <v>661400</v>
      </c>
      <c r="X618" s="128">
        <f t="shared" si="221"/>
        <v>6384860</v>
      </c>
      <c r="Y618" s="88">
        <f t="shared" si="212"/>
        <v>6302190</v>
      </c>
      <c r="Z618" s="88">
        <f t="shared" si="213"/>
        <v>6219510</v>
      </c>
      <c r="AA618" s="88">
        <f t="shared" si="214"/>
        <v>6136840</v>
      </c>
      <c r="AB618" s="201">
        <f t="shared" si="215"/>
        <v>6054160</v>
      </c>
    </row>
    <row r="619" spans="5:28" ht="18" customHeight="1">
      <c r="E619" s="178" t="str">
        <f t="shared" si="216"/>
        <v>S-2</v>
      </c>
      <c r="F619" s="124">
        <f t="shared" si="207"/>
        <v>2</v>
      </c>
      <c r="G619" s="124">
        <f t="shared" si="208"/>
        <v>2</v>
      </c>
      <c r="H619" s="124" t="str">
        <f t="shared" si="209"/>
        <v>S-2-2</v>
      </c>
      <c r="I619" s="179">
        <v>33</v>
      </c>
      <c r="J619" s="150">
        <f>IF($E619="","",INDEX('3.サラリースケール'!$R$5:$BH$38,MATCH('7.グレード別年俸表の作成'!$E619,'3.サラリースケール'!$R$5:$R$38,0),MATCH('7.グレード別年俸表の作成'!$I619,'3.サラリースケール'!$R$5:$BH$5,0)))</f>
        <v>322500</v>
      </c>
      <c r="K619" s="194">
        <f t="shared" si="210"/>
        <v>4600</v>
      </c>
      <c r="L619" s="195">
        <f>IF($J619="","",VLOOKUP($E619,'6.モデル年俸表の作成'!$C$6:$F$48,4,0))</f>
        <v>12800</v>
      </c>
      <c r="M619" s="196">
        <f>IF($G619="","",$M$603)</f>
        <v>0.2</v>
      </c>
      <c r="N619" s="197">
        <f t="shared" si="218"/>
        <v>64500</v>
      </c>
      <c r="O619" s="219">
        <f t="shared" si="211"/>
        <v>27</v>
      </c>
      <c r="P619" s="198">
        <f t="shared" si="219"/>
        <v>399800</v>
      </c>
      <c r="Q619" s="195">
        <f t="shared" si="220"/>
        <v>4797600</v>
      </c>
      <c r="R619" s="187">
        <f>IF($J619="","",IF('5.手当・賞与配分の設計'!$O$4=1,ROUNDUP((J619+$L619)*$R$5,-1),ROUNDUP(J619*$R$5,-1)))</f>
        <v>670600</v>
      </c>
      <c r="S619" s="202">
        <f>IF($J619="","",IF('5.手当・賞与配分の設計'!$O$4=1,ROUNDUP(($J619+$L619)*$U$4*$S$3,-1),ROUNDUP($J619*$U$4*$S$3,-1)))</f>
        <v>1005900</v>
      </c>
      <c r="T619" s="186">
        <f>IF($J619="","",IF('5.手当・賞与配分の設計'!$O$4=1,ROUNDUP(($J619+$L619)*$U$4*$T$3,-1),ROUNDUP($J619*$U$4*$T$3,-1)))</f>
        <v>922080</v>
      </c>
      <c r="U619" s="186">
        <f>IF($J619="","",IF('5.手当・賞与配分の設計'!$O$4=1,ROUNDUP(($J619+$L619)*$U$4*$U$3,-1),ROUNDUP($J619*$U$4*$U$3,-1)))</f>
        <v>838250</v>
      </c>
      <c r="V619" s="186">
        <f>IF($J619="","",IF('5.手当・賞与配分の設計'!$O$4=1,ROUNDUP(($J619+$L619)*$U$4*$V$3,-1),ROUNDUP($J619*$U$4*$V$3,-1)))</f>
        <v>754430</v>
      </c>
      <c r="W619" s="203">
        <f>IF($J619="","",IF('5.手当・賞与配分の設計'!$O$4=1,ROUNDUP(($J619+$L619)*$U$4*$W$3,-1),ROUNDUP($J619*$U$4*$W$3,-1)))</f>
        <v>670600</v>
      </c>
      <c r="X619" s="128">
        <f t="shared" si="221"/>
        <v>6474100</v>
      </c>
      <c r="Y619" s="88">
        <f t="shared" si="212"/>
        <v>6390280</v>
      </c>
      <c r="Z619" s="88">
        <f t="shared" si="213"/>
        <v>6306450</v>
      </c>
      <c r="AA619" s="88">
        <f t="shared" si="214"/>
        <v>6222630</v>
      </c>
      <c r="AB619" s="201">
        <f t="shared" si="215"/>
        <v>6138800</v>
      </c>
    </row>
    <row r="620" spans="5:28" ht="18" customHeight="1">
      <c r="E620" s="178" t="str">
        <f t="shared" si="216"/>
        <v>S-2</v>
      </c>
      <c r="F620" s="124">
        <f t="shared" si="207"/>
        <v>3</v>
      </c>
      <c r="G620" s="124">
        <f t="shared" si="208"/>
        <v>3</v>
      </c>
      <c r="H620" s="124" t="str">
        <f t="shared" si="209"/>
        <v>S-2-3</v>
      </c>
      <c r="I620" s="179">
        <v>34</v>
      </c>
      <c r="J620" s="150">
        <f>IF($E620="","",INDEX('3.サラリースケール'!$R$5:$BH$38,MATCH('7.グレード別年俸表の作成'!$E620,'3.サラリースケール'!$R$5:$R$38,0),MATCH('7.グレード別年俸表の作成'!$I620,'3.サラリースケール'!$R$5:$BH$5,0)))</f>
        <v>327100</v>
      </c>
      <c r="K620" s="194">
        <f t="shared" si="210"/>
        <v>4600</v>
      </c>
      <c r="L620" s="195">
        <f>IF($J620="","",VLOOKUP($E620,'6.モデル年俸表の作成'!$C$6:$F$48,4,0))</f>
        <v>12800</v>
      </c>
      <c r="M620" s="196">
        <f t="shared" si="217"/>
        <v>0.2</v>
      </c>
      <c r="N620" s="197">
        <f t="shared" si="218"/>
        <v>65420</v>
      </c>
      <c r="O620" s="219">
        <f t="shared" si="211"/>
        <v>27</v>
      </c>
      <c r="P620" s="198">
        <f t="shared" si="219"/>
        <v>405320</v>
      </c>
      <c r="Q620" s="195">
        <f t="shared" si="220"/>
        <v>4863840</v>
      </c>
      <c r="R620" s="187">
        <f>IF($J620="","",IF('5.手当・賞与配分の設計'!$O$4=1,ROUNDUP((J620+$L620)*$R$5,-1),ROUNDUP(J620*$R$5,-1)))</f>
        <v>679800</v>
      </c>
      <c r="S620" s="202">
        <f>IF($J620="","",IF('5.手当・賞与配分の設計'!$O$4=1,ROUNDUP(($J620+$L620)*$U$4*$S$3,-1),ROUNDUP($J620*$U$4*$S$3,-1)))</f>
        <v>1019700</v>
      </c>
      <c r="T620" s="186">
        <f>IF($J620="","",IF('5.手当・賞与配分の設計'!$O$4=1,ROUNDUP(($J620+$L620)*$U$4*$T$3,-1),ROUNDUP($J620*$U$4*$T$3,-1)))</f>
        <v>934730</v>
      </c>
      <c r="U620" s="186">
        <f>IF($J620="","",IF('5.手当・賞与配分の設計'!$O$4=1,ROUNDUP(($J620+$L620)*$U$4*$U$3,-1),ROUNDUP($J620*$U$4*$U$3,-1)))</f>
        <v>849750</v>
      </c>
      <c r="V620" s="186">
        <f>IF($J620="","",IF('5.手当・賞与配分の設計'!$O$4=1,ROUNDUP(($J620+$L620)*$U$4*$V$3,-1),ROUNDUP($J620*$U$4*$V$3,-1)))</f>
        <v>764780</v>
      </c>
      <c r="W620" s="203">
        <f>IF($J620="","",IF('5.手当・賞与配分の設計'!$O$4=1,ROUNDUP(($J620+$L620)*$U$4*$W$3,-1),ROUNDUP($J620*$U$4*$W$3,-1)))</f>
        <v>679800</v>
      </c>
      <c r="X620" s="128">
        <f t="shared" si="221"/>
        <v>6563340</v>
      </c>
      <c r="Y620" s="88">
        <f t="shared" si="212"/>
        <v>6478370</v>
      </c>
      <c r="Z620" s="88">
        <f t="shared" si="213"/>
        <v>6393390</v>
      </c>
      <c r="AA620" s="88">
        <f t="shared" si="214"/>
        <v>6308420</v>
      </c>
      <c r="AB620" s="201">
        <f t="shared" si="215"/>
        <v>6223440</v>
      </c>
    </row>
    <row r="621" spans="5:28" ht="18" customHeight="1">
      <c r="E621" s="178" t="str">
        <f t="shared" si="216"/>
        <v>S-2</v>
      </c>
      <c r="F621" s="124">
        <f t="shared" si="207"/>
        <v>4</v>
      </c>
      <c r="G621" s="124">
        <f t="shared" si="208"/>
        <v>4</v>
      </c>
      <c r="H621" s="124" t="str">
        <f t="shared" si="209"/>
        <v>S-2-4</v>
      </c>
      <c r="I621" s="179">
        <v>35</v>
      </c>
      <c r="J621" s="150">
        <f>IF($E621="","",INDEX('3.サラリースケール'!$R$5:$BH$38,MATCH('7.グレード別年俸表の作成'!$E621,'3.サラリースケール'!$R$5:$R$38,0),MATCH('7.グレード別年俸表の作成'!$I621,'3.サラリースケール'!$R$5:$BH$5,0)))</f>
        <v>331700</v>
      </c>
      <c r="K621" s="194">
        <f t="shared" si="210"/>
        <v>4600</v>
      </c>
      <c r="L621" s="195">
        <f>IF($J621="","",VLOOKUP($E621,'6.モデル年俸表の作成'!$C$6:$F$48,4,0))</f>
        <v>12800</v>
      </c>
      <c r="M621" s="196">
        <f t="shared" si="217"/>
        <v>0.2</v>
      </c>
      <c r="N621" s="197">
        <f t="shared" si="218"/>
        <v>66340</v>
      </c>
      <c r="O621" s="219">
        <f t="shared" si="211"/>
        <v>27</v>
      </c>
      <c r="P621" s="198">
        <f t="shared" si="219"/>
        <v>410840</v>
      </c>
      <c r="Q621" s="195">
        <f t="shared" si="220"/>
        <v>4930080</v>
      </c>
      <c r="R621" s="187">
        <f>IF($J621="","",IF('5.手当・賞与配分の設計'!$O$4=1,ROUNDUP((J621+$L621)*$R$5,-1),ROUNDUP(J621*$R$5,-1)))</f>
        <v>689000</v>
      </c>
      <c r="S621" s="202">
        <f>IF($J621="","",IF('5.手当・賞与配分の設計'!$O$4=1,ROUNDUP(($J621+$L621)*$U$4*$S$3,-1),ROUNDUP($J621*$U$4*$S$3,-1)))</f>
        <v>1033500</v>
      </c>
      <c r="T621" s="186">
        <f>IF($J621="","",IF('5.手当・賞与配分の設計'!$O$4=1,ROUNDUP(($J621+$L621)*$U$4*$T$3,-1),ROUNDUP($J621*$U$4*$T$3,-1)))</f>
        <v>947380</v>
      </c>
      <c r="U621" s="186">
        <f>IF($J621="","",IF('5.手当・賞与配分の設計'!$O$4=1,ROUNDUP(($J621+$L621)*$U$4*$U$3,-1),ROUNDUP($J621*$U$4*$U$3,-1)))</f>
        <v>861250</v>
      </c>
      <c r="V621" s="186">
        <f>IF($J621="","",IF('5.手当・賞与配分の設計'!$O$4=1,ROUNDUP(($J621+$L621)*$U$4*$V$3,-1),ROUNDUP($J621*$U$4*$V$3,-1)))</f>
        <v>775130</v>
      </c>
      <c r="W621" s="203">
        <f>IF($J621="","",IF('5.手当・賞与配分の設計'!$O$4=1,ROUNDUP(($J621+$L621)*$U$4*$W$3,-1),ROUNDUP($J621*$U$4*$W$3,-1)))</f>
        <v>689000</v>
      </c>
      <c r="X621" s="128">
        <f t="shared" si="221"/>
        <v>6652580</v>
      </c>
      <c r="Y621" s="88">
        <f t="shared" si="212"/>
        <v>6566460</v>
      </c>
      <c r="Z621" s="88">
        <f t="shared" si="213"/>
        <v>6480330</v>
      </c>
      <c r="AA621" s="88">
        <f t="shared" si="214"/>
        <v>6394210</v>
      </c>
      <c r="AB621" s="201">
        <f t="shared" si="215"/>
        <v>6308080</v>
      </c>
    </row>
    <row r="622" spans="5:28" ht="18" customHeight="1">
      <c r="E622" s="178" t="str">
        <f t="shared" si="216"/>
        <v>S-2</v>
      </c>
      <c r="F622" s="124">
        <f t="shared" si="207"/>
        <v>5</v>
      </c>
      <c r="G622" s="124">
        <f t="shared" si="208"/>
        <v>5</v>
      </c>
      <c r="H622" s="124" t="str">
        <f t="shared" si="209"/>
        <v>S-2-5</v>
      </c>
      <c r="I622" s="179">
        <v>36</v>
      </c>
      <c r="J622" s="150">
        <f>IF($E622="","",INDEX('3.サラリースケール'!$R$5:$BH$38,MATCH('7.グレード別年俸表の作成'!$E622,'3.サラリースケール'!$R$5:$R$38,0),MATCH('7.グレード別年俸表の作成'!$I622,'3.サラリースケール'!$R$5:$BH$5,0)))</f>
        <v>336300</v>
      </c>
      <c r="K622" s="194">
        <f t="shared" si="210"/>
        <v>4600</v>
      </c>
      <c r="L622" s="195">
        <f>IF($J622="","",VLOOKUP($E622,'6.モデル年俸表の作成'!$C$6:$F$48,4,0))</f>
        <v>12800</v>
      </c>
      <c r="M622" s="196">
        <f t="shared" si="217"/>
        <v>0.2</v>
      </c>
      <c r="N622" s="197">
        <f t="shared" si="218"/>
        <v>67260</v>
      </c>
      <c r="O622" s="219">
        <f t="shared" si="211"/>
        <v>27</v>
      </c>
      <c r="P622" s="198">
        <f t="shared" si="219"/>
        <v>416360</v>
      </c>
      <c r="Q622" s="195">
        <f t="shared" si="220"/>
        <v>4996320</v>
      </c>
      <c r="R622" s="187">
        <f>IF($J622="","",IF('5.手当・賞与配分の設計'!$O$4=1,ROUNDUP((J622+$L622)*$R$5,-1),ROUNDUP(J622*$R$5,-1)))</f>
        <v>698200</v>
      </c>
      <c r="S622" s="202">
        <f>IF($J622="","",IF('5.手当・賞与配分の設計'!$O$4=1,ROUNDUP(($J622+$L622)*$U$4*$S$3,-1),ROUNDUP($J622*$U$4*$S$3,-1)))</f>
        <v>1047300</v>
      </c>
      <c r="T622" s="186">
        <f>IF($J622="","",IF('5.手当・賞与配分の設計'!$O$4=1,ROUNDUP(($J622+$L622)*$U$4*$T$3,-1),ROUNDUP($J622*$U$4*$T$3,-1)))</f>
        <v>960030</v>
      </c>
      <c r="U622" s="186">
        <f>IF($J622="","",IF('5.手当・賞与配分の設計'!$O$4=1,ROUNDUP(($J622+$L622)*$U$4*$U$3,-1),ROUNDUP($J622*$U$4*$U$3,-1)))</f>
        <v>872750</v>
      </c>
      <c r="V622" s="186">
        <f>IF($J622="","",IF('5.手当・賞与配分の設計'!$O$4=1,ROUNDUP(($J622+$L622)*$U$4*$V$3,-1),ROUNDUP($J622*$U$4*$V$3,-1)))</f>
        <v>785480</v>
      </c>
      <c r="W622" s="203">
        <f>IF($J622="","",IF('5.手当・賞与配分の設計'!$O$4=1,ROUNDUP(($J622+$L622)*$U$4*$W$3,-1),ROUNDUP($J622*$U$4*$W$3,-1)))</f>
        <v>698200</v>
      </c>
      <c r="X622" s="128">
        <f t="shared" si="221"/>
        <v>6741820</v>
      </c>
      <c r="Y622" s="88">
        <f t="shared" si="212"/>
        <v>6654550</v>
      </c>
      <c r="Z622" s="88">
        <f t="shared" si="213"/>
        <v>6567270</v>
      </c>
      <c r="AA622" s="88">
        <f t="shared" si="214"/>
        <v>6480000</v>
      </c>
      <c r="AB622" s="201">
        <f t="shared" si="215"/>
        <v>6392720</v>
      </c>
    </row>
    <row r="623" spans="5:28" ht="18" customHeight="1">
      <c r="E623" s="178" t="str">
        <f t="shared" si="216"/>
        <v>S-2</v>
      </c>
      <c r="F623" s="124">
        <f t="shared" si="207"/>
        <v>6</v>
      </c>
      <c r="G623" s="124">
        <f t="shared" si="208"/>
        <v>6</v>
      </c>
      <c r="H623" s="124" t="str">
        <f t="shared" si="209"/>
        <v>S-2-6</v>
      </c>
      <c r="I623" s="179">
        <v>37</v>
      </c>
      <c r="J623" s="150">
        <f>IF($E623="","",INDEX('3.サラリースケール'!$R$5:$BH$38,MATCH('7.グレード別年俸表の作成'!$E623,'3.サラリースケール'!$R$5:$R$38,0),MATCH('7.グレード別年俸表の作成'!$I623,'3.サラリースケール'!$R$5:$BH$5,0)))</f>
        <v>340900</v>
      </c>
      <c r="K623" s="194">
        <f t="shared" si="210"/>
        <v>4600</v>
      </c>
      <c r="L623" s="195">
        <f>IF($J623="","",VLOOKUP($E623,'6.モデル年俸表の作成'!$C$6:$F$48,4,0))</f>
        <v>12800</v>
      </c>
      <c r="M623" s="196">
        <f t="shared" si="217"/>
        <v>0.2</v>
      </c>
      <c r="N623" s="197">
        <f t="shared" si="218"/>
        <v>68180</v>
      </c>
      <c r="O623" s="219">
        <f t="shared" si="211"/>
        <v>27</v>
      </c>
      <c r="P623" s="198">
        <f t="shared" si="219"/>
        <v>421880</v>
      </c>
      <c r="Q623" s="195">
        <f t="shared" si="220"/>
        <v>5062560</v>
      </c>
      <c r="R623" s="187">
        <f>IF($J623="","",IF('5.手当・賞与配分の設計'!$O$4=1,ROUNDUP((J623+$L623)*$R$5,-1),ROUNDUP(J623*$R$5,-1)))</f>
        <v>707400</v>
      </c>
      <c r="S623" s="202">
        <f>IF($J623="","",IF('5.手当・賞与配分の設計'!$O$4=1,ROUNDUP(($J623+$L623)*$U$4*$S$3,-1),ROUNDUP($J623*$U$4*$S$3,-1)))</f>
        <v>1061100</v>
      </c>
      <c r="T623" s="186">
        <f>IF($J623="","",IF('5.手当・賞与配分の設計'!$O$4=1,ROUNDUP(($J623+$L623)*$U$4*$T$3,-1),ROUNDUP($J623*$U$4*$T$3,-1)))</f>
        <v>972680</v>
      </c>
      <c r="U623" s="186">
        <f>IF($J623="","",IF('5.手当・賞与配分の設計'!$O$4=1,ROUNDUP(($J623+$L623)*$U$4*$U$3,-1),ROUNDUP($J623*$U$4*$U$3,-1)))</f>
        <v>884250</v>
      </c>
      <c r="V623" s="186">
        <f>IF($J623="","",IF('5.手当・賞与配分の設計'!$O$4=1,ROUNDUP(($J623+$L623)*$U$4*$V$3,-1),ROUNDUP($J623*$U$4*$V$3,-1)))</f>
        <v>795830</v>
      </c>
      <c r="W623" s="203">
        <f>IF($J623="","",IF('5.手当・賞与配分の設計'!$O$4=1,ROUNDUP(($J623+$L623)*$U$4*$W$3,-1),ROUNDUP($J623*$U$4*$W$3,-1)))</f>
        <v>707400</v>
      </c>
      <c r="X623" s="128">
        <f t="shared" si="221"/>
        <v>6831060</v>
      </c>
      <c r="Y623" s="88">
        <f t="shared" si="212"/>
        <v>6742640</v>
      </c>
      <c r="Z623" s="88">
        <f t="shared" si="213"/>
        <v>6654210</v>
      </c>
      <c r="AA623" s="88">
        <f t="shared" si="214"/>
        <v>6565790</v>
      </c>
      <c r="AB623" s="201">
        <f t="shared" si="215"/>
        <v>6477360</v>
      </c>
    </row>
    <row r="624" spans="5:28" ht="18" customHeight="1">
      <c r="E624" s="178" t="str">
        <f t="shared" si="216"/>
        <v>S-2</v>
      </c>
      <c r="F624" s="124">
        <f t="shared" si="207"/>
        <v>7</v>
      </c>
      <c r="G624" s="124">
        <f t="shared" si="208"/>
        <v>7</v>
      </c>
      <c r="H624" s="124" t="str">
        <f t="shared" si="209"/>
        <v>S-2-7</v>
      </c>
      <c r="I624" s="179">
        <v>38</v>
      </c>
      <c r="J624" s="150">
        <f>IF($E624="","",INDEX('3.サラリースケール'!$R$5:$BH$38,MATCH('7.グレード別年俸表の作成'!$E624,'3.サラリースケール'!$R$5:$R$38,0),MATCH('7.グレード別年俸表の作成'!$I624,'3.サラリースケール'!$R$5:$BH$5,0)))</f>
        <v>345500</v>
      </c>
      <c r="K624" s="194">
        <f t="shared" si="210"/>
        <v>4600</v>
      </c>
      <c r="L624" s="195">
        <f>IF($J624="","",VLOOKUP($E624,'6.モデル年俸表の作成'!$C$6:$F$48,4,0))</f>
        <v>12800</v>
      </c>
      <c r="M624" s="196">
        <f t="shared" si="217"/>
        <v>0.2</v>
      </c>
      <c r="N624" s="197">
        <f t="shared" si="218"/>
        <v>69100</v>
      </c>
      <c r="O624" s="219">
        <f t="shared" si="211"/>
        <v>27</v>
      </c>
      <c r="P624" s="198">
        <f t="shared" si="219"/>
        <v>427400</v>
      </c>
      <c r="Q624" s="195">
        <f t="shared" si="220"/>
        <v>5128800</v>
      </c>
      <c r="R624" s="187">
        <f>IF($J624="","",IF('5.手当・賞与配分の設計'!$O$4=1,ROUNDUP((J624+$L624)*$R$5,-1),ROUNDUP(J624*$R$5,-1)))</f>
        <v>716600</v>
      </c>
      <c r="S624" s="202">
        <f>IF($J624="","",IF('5.手当・賞与配分の設計'!$O$4=1,ROUNDUP(($J624+$L624)*$U$4*$S$3,-1),ROUNDUP($J624*$U$4*$S$3,-1)))</f>
        <v>1074900</v>
      </c>
      <c r="T624" s="186">
        <f>IF($J624="","",IF('5.手当・賞与配分の設計'!$O$4=1,ROUNDUP(($J624+$L624)*$U$4*$T$3,-1),ROUNDUP($J624*$U$4*$T$3,-1)))</f>
        <v>985330</v>
      </c>
      <c r="U624" s="186">
        <f>IF($J624="","",IF('5.手当・賞与配分の設計'!$O$4=1,ROUNDUP(($J624+$L624)*$U$4*$U$3,-1),ROUNDUP($J624*$U$4*$U$3,-1)))</f>
        <v>895750</v>
      </c>
      <c r="V624" s="186">
        <f>IF($J624="","",IF('5.手当・賞与配分の設計'!$O$4=1,ROUNDUP(($J624+$L624)*$U$4*$V$3,-1),ROUNDUP($J624*$U$4*$V$3,-1)))</f>
        <v>806180</v>
      </c>
      <c r="W624" s="203">
        <f>IF($J624="","",IF('5.手当・賞与配分の設計'!$O$4=1,ROUNDUP(($J624+$L624)*$U$4*$W$3,-1),ROUNDUP($J624*$U$4*$W$3,-1)))</f>
        <v>716600</v>
      </c>
      <c r="X624" s="128">
        <f t="shared" si="221"/>
        <v>6920300</v>
      </c>
      <c r="Y624" s="88">
        <f t="shared" si="212"/>
        <v>6830730</v>
      </c>
      <c r="Z624" s="88">
        <f t="shared" si="213"/>
        <v>6741150</v>
      </c>
      <c r="AA624" s="88">
        <f t="shared" si="214"/>
        <v>6651580</v>
      </c>
      <c r="AB624" s="201">
        <f t="shared" si="215"/>
        <v>6562000</v>
      </c>
    </row>
    <row r="625" spans="5:28" ht="18" customHeight="1">
      <c r="E625" s="178" t="str">
        <f t="shared" si="216"/>
        <v>S-2</v>
      </c>
      <c r="F625" s="124">
        <f t="shared" si="207"/>
        <v>8</v>
      </c>
      <c r="G625" s="124">
        <f t="shared" si="208"/>
        <v>8</v>
      </c>
      <c r="H625" s="124" t="str">
        <f t="shared" si="209"/>
        <v>S-2-8</v>
      </c>
      <c r="I625" s="179">
        <v>39</v>
      </c>
      <c r="J625" s="150">
        <f>IF($E625="","",INDEX('3.サラリースケール'!$R$5:$BH$38,MATCH('7.グレード別年俸表の作成'!$E625,'3.サラリースケール'!$R$5:$R$38,0),MATCH('7.グレード別年俸表の作成'!$I625,'3.サラリースケール'!$R$5:$BH$5,0)))</f>
        <v>350100</v>
      </c>
      <c r="K625" s="194">
        <f t="shared" si="210"/>
        <v>4600</v>
      </c>
      <c r="L625" s="195">
        <f>IF($J625="","",VLOOKUP($E625,'6.モデル年俸表の作成'!$C$6:$F$48,4,0))</f>
        <v>12800</v>
      </c>
      <c r="M625" s="196">
        <f t="shared" si="217"/>
        <v>0.2</v>
      </c>
      <c r="N625" s="197">
        <f t="shared" si="218"/>
        <v>70020</v>
      </c>
      <c r="O625" s="219">
        <f t="shared" si="211"/>
        <v>27</v>
      </c>
      <c r="P625" s="198">
        <f t="shared" si="219"/>
        <v>432920</v>
      </c>
      <c r="Q625" s="195">
        <f t="shared" si="220"/>
        <v>5195040</v>
      </c>
      <c r="R625" s="187">
        <f>IF($J625="","",IF('5.手当・賞与配分の設計'!$O$4=1,ROUNDUP((J625+$L625)*$R$5,-1),ROUNDUP(J625*$R$5,-1)))</f>
        <v>725800</v>
      </c>
      <c r="S625" s="202">
        <f>IF($J625="","",IF('5.手当・賞与配分の設計'!$O$4=1,ROUNDUP(($J625+$L625)*$U$4*$S$3,-1),ROUNDUP($J625*$U$4*$S$3,-1)))</f>
        <v>1088700</v>
      </c>
      <c r="T625" s="186">
        <f>IF($J625="","",IF('5.手当・賞与配分の設計'!$O$4=1,ROUNDUP(($J625+$L625)*$U$4*$T$3,-1),ROUNDUP($J625*$U$4*$T$3,-1)))</f>
        <v>997980</v>
      </c>
      <c r="U625" s="186">
        <f>IF($J625="","",IF('5.手当・賞与配分の設計'!$O$4=1,ROUNDUP(($J625+$L625)*$U$4*$U$3,-1),ROUNDUP($J625*$U$4*$U$3,-1)))</f>
        <v>907250</v>
      </c>
      <c r="V625" s="186">
        <f>IF($J625="","",IF('5.手当・賞与配分の設計'!$O$4=1,ROUNDUP(($J625+$L625)*$U$4*$V$3,-1),ROUNDUP($J625*$U$4*$V$3,-1)))</f>
        <v>816530</v>
      </c>
      <c r="W625" s="203">
        <f>IF($J625="","",IF('5.手当・賞与配分の設計'!$O$4=1,ROUNDUP(($J625+$L625)*$U$4*$W$3,-1),ROUNDUP($J625*$U$4*$W$3,-1)))</f>
        <v>725800</v>
      </c>
      <c r="X625" s="128">
        <f t="shared" si="221"/>
        <v>7009540</v>
      </c>
      <c r="Y625" s="88">
        <f t="shared" si="212"/>
        <v>6918820</v>
      </c>
      <c r="Z625" s="88">
        <f t="shared" si="213"/>
        <v>6828090</v>
      </c>
      <c r="AA625" s="88">
        <f t="shared" si="214"/>
        <v>6737370</v>
      </c>
      <c r="AB625" s="201">
        <f t="shared" si="215"/>
        <v>6646640</v>
      </c>
    </row>
    <row r="626" spans="5:28" ht="18" customHeight="1">
      <c r="E626" s="178" t="str">
        <f t="shared" si="216"/>
        <v>S-2</v>
      </c>
      <c r="F626" s="124">
        <f t="shared" si="207"/>
        <v>9</v>
      </c>
      <c r="G626" s="124">
        <f t="shared" si="208"/>
        <v>9</v>
      </c>
      <c r="H626" s="124" t="str">
        <f t="shared" si="209"/>
        <v>S-2-9</v>
      </c>
      <c r="I626" s="179">
        <v>40</v>
      </c>
      <c r="J626" s="150">
        <f>IF($E626="","",INDEX('3.サラリースケール'!$R$5:$BH$38,MATCH('7.グレード別年俸表の作成'!$E626,'3.サラリースケール'!$R$5:$R$38,0),MATCH('7.グレード別年俸表の作成'!$I626,'3.サラリースケール'!$R$5:$BH$5,0)))</f>
        <v>354700</v>
      </c>
      <c r="K626" s="194">
        <f t="shared" si="210"/>
        <v>4600</v>
      </c>
      <c r="L626" s="195">
        <f>IF($J626="","",VLOOKUP($E626,'6.モデル年俸表の作成'!$C$6:$F$48,4,0))</f>
        <v>12800</v>
      </c>
      <c r="M626" s="196">
        <f t="shared" si="217"/>
        <v>0.2</v>
      </c>
      <c r="N626" s="197">
        <f t="shared" si="218"/>
        <v>70940</v>
      </c>
      <c r="O626" s="219">
        <f t="shared" si="211"/>
        <v>27</v>
      </c>
      <c r="P626" s="198">
        <f t="shared" si="219"/>
        <v>438440</v>
      </c>
      <c r="Q626" s="195">
        <f t="shared" si="220"/>
        <v>5261280</v>
      </c>
      <c r="R626" s="187">
        <f>IF($J626="","",IF('5.手当・賞与配分の設計'!$O$4=1,ROUNDUP((J626+$L626)*$R$5,-1),ROUNDUP(J626*$R$5,-1)))</f>
        <v>735000</v>
      </c>
      <c r="S626" s="202">
        <f>IF($J626="","",IF('5.手当・賞与配分の設計'!$O$4=1,ROUNDUP(($J626+$L626)*$U$4*$S$3,-1),ROUNDUP($J626*$U$4*$S$3,-1)))</f>
        <v>1102500</v>
      </c>
      <c r="T626" s="186">
        <f>IF($J626="","",IF('5.手当・賞与配分の設計'!$O$4=1,ROUNDUP(($J626+$L626)*$U$4*$T$3,-1),ROUNDUP($J626*$U$4*$T$3,-1)))</f>
        <v>1010630</v>
      </c>
      <c r="U626" s="186">
        <f>IF($J626="","",IF('5.手当・賞与配分の設計'!$O$4=1,ROUNDUP(($J626+$L626)*$U$4*$U$3,-1),ROUNDUP($J626*$U$4*$U$3,-1)))</f>
        <v>918750</v>
      </c>
      <c r="V626" s="186">
        <f>IF($J626="","",IF('5.手当・賞与配分の設計'!$O$4=1,ROUNDUP(($J626+$L626)*$U$4*$V$3,-1),ROUNDUP($J626*$U$4*$V$3,-1)))</f>
        <v>826880</v>
      </c>
      <c r="W626" s="203">
        <f>IF($J626="","",IF('5.手当・賞与配分の設計'!$O$4=1,ROUNDUP(($J626+$L626)*$U$4*$W$3,-1),ROUNDUP($J626*$U$4*$W$3,-1)))</f>
        <v>735000</v>
      </c>
      <c r="X626" s="128">
        <f t="shared" si="221"/>
        <v>7098780</v>
      </c>
      <c r="Y626" s="88">
        <f t="shared" si="212"/>
        <v>7006910</v>
      </c>
      <c r="Z626" s="88">
        <f t="shared" si="213"/>
        <v>6915030</v>
      </c>
      <c r="AA626" s="88">
        <f t="shared" si="214"/>
        <v>6823160</v>
      </c>
      <c r="AB626" s="201">
        <f t="shared" si="215"/>
        <v>6731280</v>
      </c>
    </row>
    <row r="627" spans="5:28" ht="18" customHeight="1">
      <c r="E627" s="178" t="str">
        <f t="shared" si="216"/>
        <v>S-2</v>
      </c>
      <c r="F627" s="124">
        <f t="shared" si="207"/>
        <v>10</v>
      </c>
      <c r="G627" s="124">
        <f t="shared" si="208"/>
        <v>10</v>
      </c>
      <c r="H627" s="124" t="str">
        <f t="shared" si="209"/>
        <v>S-2-10</v>
      </c>
      <c r="I627" s="179">
        <v>41</v>
      </c>
      <c r="J627" s="150">
        <f>IF($E627="","",INDEX('3.サラリースケール'!$R$5:$BH$38,MATCH('7.グレード別年俸表の作成'!$E627,'3.サラリースケール'!$R$5:$R$38,0),MATCH('7.グレード別年俸表の作成'!$I627,'3.サラリースケール'!$R$5:$BH$5,0)))</f>
        <v>359300</v>
      </c>
      <c r="K627" s="194">
        <f t="shared" si="210"/>
        <v>4600</v>
      </c>
      <c r="L627" s="195">
        <f>IF($J627="","",VLOOKUP($E627,'6.モデル年俸表の作成'!$C$6:$F$48,4,0))</f>
        <v>12800</v>
      </c>
      <c r="M627" s="196">
        <f t="shared" si="217"/>
        <v>0.2</v>
      </c>
      <c r="N627" s="197">
        <f t="shared" si="218"/>
        <v>71860</v>
      </c>
      <c r="O627" s="219">
        <f t="shared" si="211"/>
        <v>27</v>
      </c>
      <c r="P627" s="198">
        <f t="shared" si="219"/>
        <v>443960</v>
      </c>
      <c r="Q627" s="195">
        <f t="shared" si="220"/>
        <v>5327520</v>
      </c>
      <c r="R627" s="187">
        <f>IF($J627="","",IF('5.手当・賞与配分の設計'!$O$4=1,ROUNDUP((J627+$L627)*$R$5,-1),ROUNDUP(J627*$R$5,-1)))</f>
        <v>744200</v>
      </c>
      <c r="S627" s="202">
        <f>IF($J627="","",IF('5.手当・賞与配分の設計'!$O$4=1,ROUNDUP(($J627+$L627)*$U$4*$S$3,-1),ROUNDUP($J627*$U$4*$S$3,-1)))</f>
        <v>1116300</v>
      </c>
      <c r="T627" s="186">
        <f>IF($J627="","",IF('5.手当・賞与配分の設計'!$O$4=1,ROUNDUP(($J627+$L627)*$U$4*$T$3,-1),ROUNDUP($J627*$U$4*$T$3,-1)))</f>
        <v>1023280</v>
      </c>
      <c r="U627" s="186">
        <f>IF($J627="","",IF('5.手当・賞与配分の設計'!$O$4=1,ROUNDUP(($J627+$L627)*$U$4*$U$3,-1),ROUNDUP($J627*$U$4*$U$3,-1)))</f>
        <v>930250</v>
      </c>
      <c r="V627" s="186">
        <f>IF($J627="","",IF('5.手当・賞与配分の設計'!$O$4=1,ROUNDUP(($J627+$L627)*$U$4*$V$3,-1),ROUNDUP($J627*$U$4*$V$3,-1)))</f>
        <v>837230</v>
      </c>
      <c r="W627" s="203">
        <f>IF($J627="","",IF('5.手当・賞与配分の設計'!$O$4=1,ROUNDUP(($J627+$L627)*$U$4*$W$3,-1),ROUNDUP($J627*$U$4*$W$3,-1)))</f>
        <v>744200</v>
      </c>
      <c r="X627" s="128">
        <f t="shared" si="221"/>
        <v>7188020</v>
      </c>
      <c r="Y627" s="88">
        <f t="shared" si="212"/>
        <v>7095000</v>
      </c>
      <c r="Z627" s="88">
        <f t="shared" si="213"/>
        <v>7001970</v>
      </c>
      <c r="AA627" s="88">
        <f t="shared" si="214"/>
        <v>6908950</v>
      </c>
      <c r="AB627" s="201">
        <f t="shared" si="215"/>
        <v>6815920</v>
      </c>
    </row>
    <row r="628" spans="5:28" ht="18" customHeight="1">
      <c r="E628" s="178" t="str">
        <f t="shared" si="216"/>
        <v>S-2</v>
      </c>
      <c r="F628" s="124">
        <f t="shared" si="207"/>
        <v>11</v>
      </c>
      <c r="G628" s="124">
        <f t="shared" si="208"/>
        <v>11</v>
      </c>
      <c r="H628" s="124" t="str">
        <f t="shared" si="209"/>
        <v>S-2-11</v>
      </c>
      <c r="I628" s="179">
        <v>42</v>
      </c>
      <c r="J628" s="150">
        <f>IF($E628="","",INDEX('3.サラリースケール'!$R$5:$BH$38,MATCH('7.グレード別年俸表の作成'!$E628,'3.サラリースケール'!$R$5:$R$38,0),MATCH('7.グレード別年俸表の作成'!$I628,'3.サラリースケール'!$R$5:$BH$5,0)))</f>
        <v>363900</v>
      </c>
      <c r="K628" s="194">
        <f t="shared" si="210"/>
        <v>4600</v>
      </c>
      <c r="L628" s="195">
        <f>IF($J628="","",VLOOKUP($E628,'6.モデル年俸表の作成'!$C$6:$F$48,4,0))</f>
        <v>12800</v>
      </c>
      <c r="M628" s="196">
        <f>IF($G628="","",$M$603)</f>
        <v>0.2</v>
      </c>
      <c r="N628" s="197">
        <f t="shared" si="218"/>
        <v>72780</v>
      </c>
      <c r="O628" s="219">
        <f t="shared" si="211"/>
        <v>27</v>
      </c>
      <c r="P628" s="198">
        <f t="shared" si="219"/>
        <v>449480</v>
      </c>
      <c r="Q628" s="195">
        <f t="shared" si="220"/>
        <v>5393760</v>
      </c>
      <c r="R628" s="187">
        <f>IF($J628="","",IF('5.手当・賞与配分の設計'!$O$4=1,ROUNDUP((J628+$L628)*$R$5,-1),ROUNDUP(J628*$R$5,-1)))</f>
        <v>753400</v>
      </c>
      <c r="S628" s="202">
        <f>IF($J628="","",IF('5.手当・賞与配分の設計'!$O$4=1,ROUNDUP(($J628+$L628)*$U$4*$S$3,-1),ROUNDUP($J628*$U$4*$S$3,-1)))</f>
        <v>1130100</v>
      </c>
      <c r="T628" s="186">
        <f>IF($J628="","",IF('5.手当・賞与配分の設計'!$O$4=1,ROUNDUP(($J628+$L628)*$U$4*$T$3,-1),ROUNDUP($J628*$U$4*$T$3,-1)))</f>
        <v>1035930</v>
      </c>
      <c r="U628" s="186">
        <f>IF($J628="","",IF('5.手当・賞与配分の設計'!$O$4=1,ROUNDUP(($J628+$L628)*$U$4*$U$3,-1),ROUNDUP($J628*$U$4*$U$3,-1)))</f>
        <v>941750</v>
      </c>
      <c r="V628" s="186">
        <f>IF($J628="","",IF('5.手当・賞与配分の設計'!$O$4=1,ROUNDUP(($J628+$L628)*$U$4*$V$3,-1),ROUNDUP($J628*$U$4*$V$3,-1)))</f>
        <v>847580</v>
      </c>
      <c r="W628" s="203">
        <f>IF($J628="","",IF('5.手当・賞与配分の設計'!$O$4=1,ROUNDUP(($J628+$L628)*$U$4*$W$3,-1),ROUNDUP($J628*$U$4*$W$3,-1)))</f>
        <v>753400</v>
      </c>
      <c r="X628" s="128">
        <f t="shared" si="221"/>
        <v>7277260</v>
      </c>
      <c r="Y628" s="88">
        <f t="shared" si="212"/>
        <v>7183090</v>
      </c>
      <c r="Z628" s="88">
        <f t="shared" si="213"/>
        <v>7088910</v>
      </c>
      <c r="AA628" s="88">
        <f t="shared" si="214"/>
        <v>6994740</v>
      </c>
      <c r="AB628" s="201">
        <f t="shared" si="215"/>
        <v>6900560</v>
      </c>
    </row>
    <row r="629" spans="5:28" ht="18" customHeight="1">
      <c r="E629" s="178" t="str">
        <f t="shared" si="216"/>
        <v>S-2</v>
      </c>
      <c r="F629" s="204">
        <f t="shared" si="207"/>
        <v>12</v>
      </c>
      <c r="G629" s="124">
        <f t="shared" si="208"/>
        <v>12</v>
      </c>
      <c r="H629" s="124" t="str">
        <f t="shared" si="209"/>
        <v>S-2-12</v>
      </c>
      <c r="I629" s="179">
        <v>43</v>
      </c>
      <c r="J629" s="150">
        <f>IF($E629="","",INDEX('3.サラリースケール'!$R$5:$BH$38,MATCH('7.グレード別年俸表の作成'!$E629,'3.サラリースケール'!$R$5:$R$38,0),MATCH('7.グレード別年俸表の作成'!$I629,'3.サラリースケール'!$R$5:$BH$5,0)))</f>
        <v>368500</v>
      </c>
      <c r="K629" s="194">
        <f t="shared" si="210"/>
        <v>4600</v>
      </c>
      <c r="L629" s="195">
        <f>IF($J629="","",VLOOKUP($E629,'6.モデル年俸表の作成'!$C$6:$F$48,4,0))</f>
        <v>12800</v>
      </c>
      <c r="M629" s="196">
        <f t="shared" si="217"/>
        <v>0.2</v>
      </c>
      <c r="N629" s="197">
        <f t="shared" si="218"/>
        <v>73700</v>
      </c>
      <c r="O629" s="219">
        <f t="shared" si="211"/>
        <v>27</v>
      </c>
      <c r="P629" s="198">
        <f t="shared" si="219"/>
        <v>455000</v>
      </c>
      <c r="Q629" s="195">
        <f t="shared" si="220"/>
        <v>5460000</v>
      </c>
      <c r="R629" s="187">
        <f>IF($J629="","",IF('5.手当・賞与配分の設計'!$O$4=1,ROUNDUP((J629+$L629)*$R$5,-1),ROUNDUP(J629*$R$5,-1)))</f>
        <v>762600</v>
      </c>
      <c r="S629" s="202">
        <f>IF($J629="","",IF('5.手当・賞与配分の設計'!$O$4=1,ROUNDUP(($J629+$L629)*$U$4*$S$3,-1),ROUNDUP($J629*$U$4*$S$3,-1)))</f>
        <v>1143900</v>
      </c>
      <c r="T629" s="186">
        <f>IF($J629="","",IF('5.手当・賞与配分の設計'!$O$4=1,ROUNDUP(($J629+$L629)*$U$4*$T$3,-1),ROUNDUP($J629*$U$4*$T$3,-1)))</f>
        <v>1048580</v>
      </c>
      <c r="U629" s="186">
        <f>IF($J629="","",IF('5.手当・賞与配分の設計'!$O$4=1,ROUNDUP(($J629+$L629)*$U$4*$U$3,-1),ROUNDUP($J629*$U$4*$U$3,-1)))</f>
        <v>953250</v>
      </c>
      <c r="V629" s="186">
        <f>IF($J629="","",IF('5.手当・賞与配分の設計'!$O$4=1,ROUNDUP(($J629+$L629)*$U$4*$V$3,-1),ROUNDUP($J629*$U$4*$V$3,-1)))</f>
        <v>857930</v>
      </c>
      <c r="W629" s="203">
        <f>IF($J629="","",IF('5.手当・賞与配分の設計'!$O$4=1,ROUNDUP(($J629+$L629)*$U$4*$W$3,-1),ROUNDUP($J629*$U$4*$W$3,-1)))</f>
        <v>762600</v>
      </c>
      <c r="X629" s="128">
        <f t="shared" si="221"/>
        <v>7366500</v>
      </c>
      <c r="Y629" s="88">
        <f>IF($J629="","",$Q629+$R629+T629)</f>
        <v>7271180</v>
      </c>
      <c r="Z629" s="88">
        <f t="shared" si="213"/>
        <v>7175850</v>
      </c>
      <c r="AA629" s="88">
        <f t="shared" si="214"/>
        <v>7080530</v>
      </c>
      <c r="AB629" s="201">
        <f t="shared" si="215"/>
        <v>6985200</v>
      </c>
    </row>
    <row r="630" spans="5:28" ht="18" customHeight="1">
      <c r="E630" s="178" t="str">
        <f t="shared" si="216"/>
        <v>S-2</v>
      </c>
      <c r="F630" s="204">
        <f t="shared" si="207"/>
        <v>13</v>
      </c>
      <c r="G630" s="124">
        <f t="shared" si="208"/>
        <v>13</v>
      </c>
      <c r="H630" s="124" t="str">
        <f t="shared" si="209"/>
        <v>S-2-13</v>
      </c>
      <c r="I630" s="179">
        <v>44</v>
      </c>
      <c r="J630" s="150">
        <f>IF($E630="","",INDEX('3.サラリースケール'!$R$5:$BH$38,MATCH('7.グレード別年俸表の作成'!$E630,'3.サラリースケール'!$R$5:$R$38,0),MATCH('7.グレード別年俸表の作成'!$I630,'3.サラリースケール'!$R$5:$BH$5,0)))</f>
        <v>373100</v>
      </c>
      <c r="K630" s="194">
        <f t="shared" si="210"/>
        <v>4600</v>
      </c>
      <c r="L630" s="195">
        <f>IF($J630="","",VLOOKUP($E630,'6.モデル年俸表の作成'!$C$6:$F$48,4,0))</f>
        <v>12800</v>
      </c>
      <c r="M630" s="196">
        <f t="shared" si="217"/>
        <v>0.2</v>
      </c>
      <c r="N630" s="197">
        <f t="shared" si="218"/>
        <v>74620</v>
      </c>
      <c r="O630" s="219">
        <f t="shared" si="211"/>
        <v>27</v>
      </c>
      <c r="P630" s="198">
        <f t="shared" si="219"/>
        <v>460520</v>
      </c>
      <c r="Q630" s="195">
        <f t="shared" si="220"/>
        <v>5526240</v>
      </c>
      <c r="R630" s="187">
        <f>IF($J630="","",IF('5.手当・賞与配分の設計'!$O$4=1,ROUNDUP((J630+$L630)*$R$5,-1),ROUNDUP(J630*$R$5,-1)))</f>
        <v>771800</v>
      </c>
      <c r="S630" s="202">
        <f>IF($J630="","",IF('5.手当・賞与配分の設計'!$O$4=1,ROUNDUP(($J630+$L630)*$U$4*$S$3,-1),ROUNDUP($J630*$U$4*$S$3,-1)))</f>
        <v>1157700</v>
      </c>
      <c r="T630" s="186">
        <f>IF($J630="","",IF('5.手当・賞与配分の設計'!$O$4=1,ROUNDUP(($J630+$L630)*$U$4*$T$3,-1),ROUNDUP($J630*$U$4*$T$3,-1)))</f>
        <v>1061230</v>
      </c>
      <c r="U630" s="186">
        <f>IF($J630="","",IF('5.手当・賞与配分の設計'!$O$4=1,ROUNDUP(($J630+$L630)*$U$4*$U$3,-1),ROUNDUP($J630*$U$4*$U$3,-1)))</f>
        <v>964750</v>
      </c>
      <c r="V630" s="186">
        <f>IF($J630="","",IF('5.手当・賞与配分の設計'!$O$4=1,ROUNDUP(($J630+$L630)*$U$4*$V$3,-1),ROUNDUP($J630*$U$4*$V$3,-1)))</f>
        <v>868280</v>
      </c>
      <c r="W630" s="203">
        <f>IF($J630="","",IF('5.手当・賞与配分の設計'!$O$4=1,ROUNDUP(($J630+$L630)*$U$4*$W$3,-1),ROUNDUP($J630*$U$4*$W$3,-1)))</f>
        <v>771800</v>
      </c>
      <c r="X630" s="128">
        <f t="shared" si="221"/>
        <v>7455740</v>
      </c>
      <c r="Y630" s="88">
        <f t="shared" ref="Y630:Y645" si="222">IF($J630="","",$Q630+$R630+T630)</f>
        <v>7359270</v>
      </c>
      <c r="Z630" s="88">
        <f t="shared" si="213"/>
        <v>7262790</v>
      </c>
      <c r="AA630" s="88">
        <f t="shared" si="214"/>
        <v>7166320</v>
      </c>
      <c r="AB630" s="201">
        <f t="shared" si="215"/>
        <v>7069840</v>
      </c>
    </row>
    <row r="631" spans="5:28" ht="18" customHeight="1">
      <c r="E631" s="178" t="str">
        <f t="shared" si="216"/>
        <v>S-2</v>
      </c>
      <c r="F631" s="204">
        <f t="shared" si="207"/>
        <v>14</v>
      </c>
      <c r="G631" s="124">
        <f t="shared" si="208"/>
        <v>14</v>
      </c>
      <c r="H631" s="124" t="str">
        <f t="shared" si="209"/>
        <v>S-2-14</v>
      </c>
      <c r="I631" s="179">
        <v>45</v>
      </c>
      <c r="J631" s="150">
        <f>IF($E631="","",INDEX('3.サラリースケール'!$R$5:$BH$38,MATCH('7.グレード別年俸表の作成'!$E631,'3.サラリースケール'!$R$5:$R$38,0),MATCH('7.グレード別年俸表の作成'!$I631,'3.サラリースケール'!$R$5:$BH$5,0)))</f>
        <v>377700</v>
      </c>
      <c r="K631" s="194">
        <f t="shared" si="210"/>
        <v>4600</v>
      </c>
      <c r="L631" s="195">
        <f>IF($J631="","",VLOOKUP($E631,'6.モデル年俸表の作成'!$C$6:$F$48,4,0))</f>
        <v>12800</v>
      </c>
      <c r="M631" s="196">
        <f t="shared" si="217"/>
        <v>0.2</v>
      </c>
      <c r="N631" s="197">
        <f t="shared" si="218"/>
        <v>75540</v>
      </c>
      <c r="O631" s="219">
        <f t="shared" si="211"/>
        <v>27</v>
      </c>
      <c r="P631" s="198">
        <f t="shared" si="219"/>
        <v>466040</v>
      </c>
      <c r="Q631" s="195">
        <f t="shared" si="220"/>
        <v>5592480</v>
      </c>
      <c r="R631" s="187">
        <f>IF($J631="","",IF('5.手当・賞与配分の設計'!$O$4=1,ROUNDUP((J631+$L631)*$R$5,-1),ROUNDUP(J631*$R$5,-1)))</f>
        <v>781000</v>
      </c>
      <c r="S631" s="202">
        <f>IF($J631="","",IF('5.手当・賞与配分の設計'!$O$4=1,ROUNDUP(($J631+$L631)*$U$4*$S$3,-1),ROUNDUP($J631*$U$4*$S$3,-1)))</f>
        <v>1171500</v>
      </c>
      <c r="T631" s="186">
        <f>IF($J631="","",IF('5.手当・賞与配分の設計'!$O$4=1,ROUNDUP(($J631+$L631)*$U$4*$T$3,-1),ROUNDUP($J631*$U$4*$T$3,-1)))</f>
        <v>1073880</v>
      </c>
      <c r="U631" s="186">
        <f>IF($J631="","",IF('5.手当・賞与配分の設計'!$O$4=1,ROUNDUP(($J631+$L631)*$U$4*$U$3,-1),ROUNDUP($J631*$U$4*$U$3,-1)))</f>
        <v>976250</v>
      </c>
      <c r="V631" s="186">
        <f>IF($J631="","",IF('5.手当・賞与配分の設計'!$O$4=1,ROUNDUP(($J631+$L631)*$U$4*$V$3,-1),ROUNDUP($J631*$U$4*$V$3,-1)))</f>
        <v>878630</v>
      </c>
      <c r="W631" s="203">
        <f>IF($J631="","",IF('5.手当・賞与配分の設計'!$O$4=1,ROUNDUP(($J631+$L631)*$U$4*$W$3,-1),ROUNDUP($J631*$U$4*$W$3,-1)))</f>
        <v>781000</v>
      </c>
      <c r="X631" s="128">
        <f t="shared" si="221"/>
        <v>7544980</v>
      </c>
      <c r="Y631" s="88">
        <f t="shared" si="222"/>
        <v>7447360</v>
      </c>
      <c r="Z631" s="88">
        <f t="shared" si="213"/>
        <v>7349730</v>
      </c>
      <c r="AA631" s="88">
        <f t="shared" si="214"/>
        <v>7252110</v>
      </c>
      <c r="AB631" s="201">
        <f t="shared" si="215"/>
        <v>7154480</v>
      </c>
    </row>
    <row r="632" spans="5:28" ht="18" customHeight="1">
      <c r="E632" s="178" t="str">
        <f t="shared" si="216"/>
        <v>S-2</v>
      </c>
      <c r="F632" s="204">
        <f t="shared" si="207"/>
        <v>15</v>
      </c>
      <c r="G632" s="124">
        <f t="shared" si="208"/>
        <v>15</v>
      </c>
      <c r="H632" s="124" t="str">
        <f t="shared" si="209"/>
        <v>S-2-15</v>
      </c>
      <c r="I632" s="179">
        <v>46</v>
      </c>
      <c r="J632" s="150">
        <f>IF($E632="","",INDEX('3.サラリースケール'!$R$5:$BH$38,MATCH('7.グレード別年俸表の作成'!$E632,'3.サラリースケール'!$R$5:$R$38,0),MATCH('7.グレード別年俸表の作成'!$I632,'3.サラリースケール'!$R$5:$BH$5,0)))</f>
        <v>382300</v>
      </c>
      <c r="K632" s="194">
        <f t="shared" si="210"/>
        <v>4600</v>
      </c>
      <c r="L632" s="195">
        <f>IF($J632="","",VLOOKUP($E632,'6.モデル年俸表の作成'!$C$6:$F$48,4,0))</f>
        <v>12800</v>
      </c>
      <c r="M632" s="196">
        <f t="shared" si="217"/>
        <v>0.2</v>
      </c>
      <c r="N632" s="197">
        <f t="shared" si="218"/>
        <v>76460</v>
      </c>
      <c r="O632" s="219">
        <f t="shared" si="211"/>
        <v>27</v>
      </c>
      <c r="P632" s="198">
        <f t="shared" si="219"/>
        <v>471560</v>
      </c>
      <c r="Q632" s="195">
        <f t="shared" si="220"/>
        <v>5658720</v>
      </c>
      <c r="R632" s="187">
        <f>IF($J632="","",IF('5.手当・賞与配分の設計'!$O$4=1,ROUNDUP((J632+$L632)*$R$5,-1),ROUNDUP(J632*$R$5,-1)))</f>
        <v>790200</v>
      </c>
      <c r="S632" s="202">
        <f>IF($J632="","",IF('5.手当・賞与配分の設計'!$O$4=1,ROUNDUP(($J632+$L632)*$U$4*$S$3,-1),ROUNDUP($J632*$U$4*$S$3,-1)))</f>
        <v>1185300</v>
      </c>
      <c r="T632" s="186">
        <f>IF($J632="","",IF('5.手当・賞与配分の設計'!$O$4=1,ROUNDUP(($J632+$L632)*$U$4*$T$3,-1),ROUNDUP($J632*$U$4*$T$3,-1)))</f>
        <v>1086530</v>
      </c>
      <c r="U632" s="186">
        <f>IF($J632="","",IF('5.手当・賞与配分の設計'!$O$4=1,ROUNDUP(($J632+$L632)*$U$4*$U$3,-1),ROUNDUP($J632*$U$4*$U$3,-1)))</f>
        <v>987750</v>
      </c>
      <c r="V632" s="186">
        <f>IF($J632="","",IF('5.手当・賞与配分の設計'!$O$4=1,ROUNDUP(($J632+$L632)*$U$4*$V$3,-1),ROUNDUP($J632*$U$4*$V$3,-1)))</f>
        <v>888980</v>
      </c>
      <c r="W632" s="203">
        <f>IF($J632="","",IF('5.手当・賞与配分の設計'!$O$4=1,ROUNDUP(($J632+$L632)*$U$4*$W$3,-1),ROUNDUP($J632*$U$4*$W$3,-1)))</f>
        <v>790200</v>
      </c>
      <c r="X632" s="128">
        <f t="shared" si="221"/>
        <v>7634220</v>
      </c>
      <c r="Y632" s="88">
        <f t="shared" si="222"/>
        <v>7535450</v>
      </c>
      <c r="Z632" s="88">
        <f t="shared" si="213"/>
        <v>7436670</v>
      </c>
      <c r="AA632" s="88">
        <f t="shared" si="214"/>
        <v>7337900</v>
      </c>
      <c r="AB632" s="201">
        <f t="shared" si="215"/>
        <v>7239120</v>
      </c>
    </row>
    <row r="633" spans="5:28" ht="18" customHeight="1">
      <c r="E633" s="178" t="str">
        <f t="shared" si="216"/>
        <v>S-2</v>
      </c>
      <c r="F633" s="204">
        <f t="shared" si="207"/>
        <v>16</v>
      </c>
      <c r="G633" s="124">
        <f t="shared" si="208"/>
        <v>16</v>
      </c>
      <c r="H633" s="124" t="str">
        <f t="shared" si="209"/>
        <v>S-2-16</v>
      </c>
      <c r="I633" s="179">
        <v>47</v>
      </c>
      <c r="J633" s="150">
        <f>IF($E633="","",INDEX('3.サラリースケール'!$R$5:$BH$38,MATCH('7.グレード別年俸表の作成'!$E633,'3.サラリースケール'!$R$5:$R$38,0),MATCH('7.グレード別年俸表の作成'!$I633,'3.サラリースケール'!$R$5:$BH$5,0)))</f>
        <v>386900</v>
      </c>
      <c r="K633" s="194">
        <f t="shared" si="210"/>
        <v>4600</v>
      </c>
      <c r="L633" s="195">
        <f>IF($J633="","",VLOOKUP($E633,'6.モデル年俸表の作成'!$C$6:$F$48,4,0))</f>
        <v>12800</v>
      </c>
      <c r="M633" s="196">
        <f t="shared" si="217"/>
        <v>0.2</v>
      </c>
      <c r="N633" s="197">
        <f t="shared" si="218"/>
        <v>77380</v>
      </c>
      <c r="O633" s="219">
        <f t="shared" si="211"/>
        <v>27</v>
      </c>
      <c r="P633" s="198">
        <f t="shared" si="219"/>
        <v>477080</v>
      </c>
      <c r="Q633" s="195">
        <f t="shared" si="220"/>
        <v>5724960</v>
      </c>
      <c r="R633" s="187">
        <f>IF($J633="","",IF('5.手当・賞与配分の設計'!$O$4=1,ROUNDUP((J633+$L633)*$R$5,-1),ROUNDUP(J633*$R$5,-1)))</f>
        <v>799400</v>
      </c>
      <c r="S633" s="202">
        <f>IF($J633="","",IF('5.手当・賞与配分の設計'!$O$4=1,ROUNDUP(($J633+$L633)*$U$4*$S$3,-1),ROUNDUP($J633*$U$4*$S$3,-1)))</f>
        <v>1199100</v>
      </c>
      <c r="T633" s="186">
        <f>IF($J633="","",IF('5.手当・賞与配分の設計'!$O$4=1,ROUNDUP(($J633+$L633)*$U$4*$T$3,-1),ROUNDUP($J633*$U$4*$T$3,-1)))</f>
        <v>1099180</v>
      </c>
      <c r="U633" s="186">
        <f>IF($J633="","",IF('5.手当・賞与配分の設計'!$O$4=1,ROUNDUP(($J633+$L633)*$U$4*$U$3,-1),ROUNDUP($J633*$U$4*$U$3,-1)))</f>
        <v>999250</v>
      </c>
      <c r="V633" s="186">
        <f>IF($J633="","",IF('5.手当・賞与配分の設計'!$O$4=1,ROUNDUP(($J633+$L633)*$U$4*$V$3,-1),ROUNDUP($J633*$U$4*$V$3,-1)))</f>
        <v>899330</v>
      </c>
      <c r="W633" s="203">
        <f>IF($J633="","",IF('5.手当・賞与配分の設計'!$O$4=1,ROUNDUP(($J633+$L633)*$U$4*$W$3,-1),ROUNDUP($J633*$U$4*$W$3,-1)))</f>
        <v>799400</v>
      </c>
      <c r="X633" s="128">
        <f t="shared" si="221"/>
        <v>7723460</v>
      </c>
      <c r="Y633" s="88">
        <f t="shared" si="222"/>
        <v>7623540</v>
      </c>
      <c r="Z633" s="88">
        <f t="shared" si="213"/>
        <v>7523610</v>
      </c>
      <c r="AA633" s="88">
        <f t="shared" si="214"/>
        <v>7423690</v>
      </c>
      <c r="AB633" s="201">
        <f t="shared" si="215"/>
        <v>7323760</v>
      </c>
    </row>
    <row r="634" spans="5:28" ht="18" customHeight="1">
      <c r="E634" s="178" t="str">
        <f t="shared" si="216"/>
        <v>S-2</v>
      </c>
      <c r="F634" s="204">
        <f t="shared" si="207"/>
        <v>17</v>
      </c>
      <c r="G634" s="124">
        <f t="shared" si="208"/>
        <v>17</v>
      </c>
      <c r="H634" s="124" t="str">
        <f t="shared" si="209"/>
        <v>S-2-17</v>
      </c>
      <c r="I634" s="179">
        <v>48</v>
      </c>
      <c r="J634" s="150">
        <f>IF($E634="","",INDEX('3.サラリースケール'!$R$5:$BH$38,MATCH('7.グレード別年俸表の作成'!$E634,'3.サラリースケール'!$R$5:$R$38,0),MATCH('7.グレード別年俸表の作成'!$I634,'3.サラリースケール'!$R$5:$BH$5,0)))</f>
        <v>391500</v>
      </c>
      <c r="K634" s="194">
        <f t="shared" si="210"/>
        <v>4600</v>
      </c>
      <c r="L634" s="195">
        <f>IF($J634="","",VLOOKUP($E634,'6.モデル年俸表の作成'!$C$6:$F$48,4,0))</f>
        <v>12800</v>
      </c>
      <c r="M634" s="196">
        <f t="shared" si="217"/>
        <v>0.2</v>
      </c>
      <c r="N634" s="197">
        <f t="shared" si="218"/>
        <v>78300</v>
      </c>
      <c r="O634" s="219">
        <f t="shared" si="211"/>
        <v>27</v>
      </c>
      <c r="P634" s="198">
        <f t="shared" si="219"/>
        <v>482600</v>
      </c>
      <c r="Q634" s="195">
        <f t="shared" si="220"/>
        <v>5791200</v>
      </c>
      <c r="R634" s="187">
        <f>IF($J634="","",IF('5.手当・賞与配分の設計'!$O$4=1,ROUNDUP((J634+$L634)*$R$5,-1),ROUNDUP(J634*$R$5,-1)))</f>
        <v>808600</v>
      </c>
      <c r="S634" s="202">
        <f>IF($J634="","",IF('5.手当・賞与配分の設計'!$O$4=1,ROUNDUP(($J634+$L634)*$U$4*$S$3,-1),ROUNDUP($J634*$U$4*$S$3,-1)))</f>
        <v>1212900</v>
      </c>
      <c r="T634" s="186">
        <f>IF($J634="","",IF('5.手当・賞与配分の設計'!$O$4=1,ROUNDUP(($J634+$L634)*$U$4*$T$3,-1),ROUNDUP($J634*$U$4*$T$3,-1)))</f>
        <v>1111830</v>
      </c>
      <c r="U634" s="186">
        <f>IF($J634="","",IF('5.手当・賞与配分の設計'!$O$4=1,ROUNDUP(($J634+$L634)*$U$4*$U$3,-1),ROUNDUP($J634*$U$4*$U$3,-1)))</f>
        <v>1010750</v>
      </c>
      <c r="V634" s="186">
        <f>IF($J634="","",IF('5.手当・賞与配分の設計'!$O$4=1,ROUNDUP(($J634+$L634)*$U$4*$V$3,-1),ROUNDUP($J634*$U$4*$V$3,-1)))</f>
        <v>909680</v>
      </c>
      <c r="W634" s="203">
        <f>IF($J634="","",IF('5.手当・賞与配分の設計'!$O$4=1,ROUNDUP(($J634+$L634)*$U$4*$W$3,-1),ROUNDUP($J634*$U$4*$W$3,-1)))</f>
        <v>808600</v>
      </c>
      <c r="X634" s="128">
        <f t="shared" si="221"/>
        <v>7812700</v>
      </c>
      <c r="Y634" s="88">
        <f t="shared" si="222"/>
        <v>7711630</v>
      </c>
      <c r="Z634" s="88">
        <f t="shared" si="213"/>
        <v>7610550</v>
      </c>
      <c r="AA634" s="88">
        <f t="shared" si="214"/>
        <v>7509480</v>
      </c>
      <c r="AB634" s="201">
        <f t="shared" si="215"/>
        <v>7408400</v>
      </c>
    </row>
    <row r="635" spans="5:28" ht="18" customHeight="1">
      <c r="E635" s="178" t="str">
        <f t="shared" si="216"/>
        <v>S-2</v>
      </c>
      <c r="F635" s="204">
        <f t="shared" si="207"/>
        <v>18</v>
      </c>
      <c r="G635" s="124">
        <f t="shared" si="208"/>
        <v>18</v>
      </c>
      <c r="H635" s="124" t="str">
        <f t="shared" si="209"/>
        <v>S-2-18</v>
      </c>
      <c r="I635" s="179">
        <v>49</v>
      </c>
      <c r="J635" s="150">
        <f>IF($E635="","",INDEX('3.サラリースケール'!$R$5:$BH$38,MATCH('7.グレード別年俸表の作成'!$E635,'3.サラリースケール'!$R$5:$R$38,0),MATCH('7.グレード別年俸表の作成'!$I635,'3.サラリースケール'!$R$5:$BH$5,0)))</f>
        <v>396100</v>
      </c>
      <c r="K635" s="194">
        <f t="shared" si="210"/>
        <v>4600</v>
      </c>
      <c r="L635" s="195">
        <f>IF($J635="","",VLOOKUP($E635,'6.モデル年俸表の作成'!$C$6:$F$48,4,0))</f>
        <v>12800</v>
      </c>
      <c r="M635" s="196">
        <f t="shared" si="217"/>
        <v>0.2</v>
      </c>
      <c r="N635" s="197">
        <f t="shared" si="218"/>
        <v>79220</v>
      </c>
      <c r="O635" s="219">
        <f t="shared" si="211"/>
        <v>27</v>
      </c>
      <c r="P635" s="198">
        <f t="shared" si="219"/>
        <v>488120</v>
      </c>
      <c r="Q635" s="195">
        <f t="shared" si="220"/>
        <v>5857440</v>
      </c>
      <c r="R635" s="187">
        <f>IF($J635="","",IF('5.手当・賞与配分の設計'!$O$4=1,ROUNDUP((J635+$L635)*$R$5,-1),ROUNDUP(J635*$R$5,-1)))</f>
        <v>817800</v>
      </c>
      <c r="S635" s="202">
        <f>IF($J635="","",IF('5.手当・賞与配分の設計'!$O$4=1,ROUNDUP(($J635+$L635)*$U$4*$S$3,-1),ROUNDUP($J635*$U$4*$S$3,-1)))</f>
        <v>1226700</v>
      </c>
      <c r="T635" s="186">
        <f>IF($J635="","",IF('5.手当・賞与配分の設計'!$O$4=1,ROUNDUP(($J635+$L635)*$U$4*$T$3,-1),ROUNDUP($J635*$U$4*$T$3,-1)))</f>
        <v>1124480</v>
      </c>
      <c r="U635" s="186">
        <f>IF($J635="","",IF('5.手当・賞与配分の設計'!$O$4=1,ROUNDUP(($J635+$L635)*$U$4*$U$3,-1),ROUNDUP($J635*$U$4*$U$3,-1)))</f>
        <v>1022250</v>
      </c>
      <c r="V635" s="186">
        <f>IF($J635="","",IF('5.手当・賞与配分の設計'!$O$4=1,ROUNDUP(($J635+$L635)*$U$4*$V$3,-1),ROUNDUP($J635*$U$4*$V$3,-1)))</f>
        <v>920030</v>
      </c>
      <c r="W635" s="203">
        <f>IF($J635="","",IF('5.手当・賞与配分の設計'!$O$4=1,ROUNDUP(($J635+$L635)*$U$4*$W$3,-1),ROUNDUP($J635*$U$4*$W$3,-1)))</f>
        <v>817800</v>
      </c>
      <c r="X635" s="128">
        <f t="shared" si="221"/>
        <v>7901940</v>
      </c>
      <c r="Y635" s="88">
        <f t="shared" si="222"/>
        <v>7799720</v>
      </c>
      <c r="Z635" s="88">
        <f t="shared" si="213"/>
        <v>7697490</v>
      </c>
      <c r="AA635" s="88">
        <f t="shared" si="214"/>
        <v>7595270</v>
      </c>
      <c r="AB635" s="201">
        <f t="shared" si="215"/>
        <v>7493040</v>
      </c>
    </row>
    <row r="636" spans="5:28" ht="18" customHeight="1">
      <c r="E636" s="178" t="str">
        <f t="shared" si="216"/>
        <v>S-2</v>
      </c>
      <c r="F636" s="204">
        <f t="shared" si="207"/>
        <v>19</v>
      </c>
      <c r="G636" s="124">
        <f t="shared" si="208"/>
        <v>19</v>
      </c>
      <c r="H636" s="124" t="str">
        <f t="shared" si="209"/>
        <v>S-2-19</v>
      </c>
      <c r="I636" s="179">
        <v>50</v>
      </c>
      <c r="J636" s="150">
        <f>IF($E636="","",INDEX('3.サラリースケール'!$R$5:$BH$38,MATCH('7.グレード別年俸表の作成'!$E636,'3.サラリースケール'!$R$5:$R$38,0),MATCH('7.グレード別年俸表の作成'!$I636,'3.サラリースケール'!$R$5:$BH$5,0)))</f>
        <v>400700</v>
      </c>
      <c r="K636" s="194">
        <f t="shared" si="210"/>
        <v>4600</v>
      </c>
      <c r="L636" s="195">
        <f>IF($J636="","",VLOOKUP($E636,'6.モデル年俸表の作成'!$C$6:$F$48,4,0))</f>
        <v>12800</v>
      </c>
      <c r="M636" s="196">
        <f t="shared" si="217"/>
        <v>0.2</v>
      </c>
      <c r="N636" s="197">
        <f t="shared" si="218"/>
        <v>80140</v>
      </c>
      <c r="O636" s="219">
        <f t="shared" si="211"/>
        <v>27</v>
      </c>
      <c r="P636" s="198">
        <f t="shared" si="219"/>
        <v>493640</v>
      </c>
      <c r="Q636" s="195">
        <f t="shared" si="220"/>
        <v>5923680</v>
      </c>
      <c r="R636" s="187">
        <f>IF($J636="","",IF('5.手当・賞与配分の設計'!$O$4=1,ROUNDUP((J636+$L636)*$R$5,-1),ROUNDUP(J636*$R$5,-1)))</f>
        <v>827000</v>
      </c>
      <c r="S636" s="202">
        <f>IF($J636="","",IF('5.手当・賞与配分の設計'!$O$4=1,ROUNDUP(($J636+$L636)*$U$4*$S$3,-1),ROUNDUP($J636*$U$4*$S$3,-1)))</f>
        <v>1240500</v>
      </c>
      <c r="T636" s="186">
        <f>IF($J636="","",IF('5.手当・賞与配分の設計'!$O$4=1,ROUNDUP(($J636+$L636)*$U$4*$T$3,-1),ROUNDUP($J636*$U$4*$T$3,-1)))</f>
        <v>1137130</v>
      </c>
      <c r="U636" s="186">
        <f>IF($J636="","",IF('5.手当・賞与配分の設計'!$O$4=1,ROUNDUP(($J636+$L636)*$U$4*$U$3,-1),ROUNDUP($J636*$U$4*$U$3,-1)))</f>
        <v>1033750</v>
      </c>
      <c r="V636" s="186">
        <f>IF($J636="","",IF('5.手当・賞与配分の設計'!$O$4=1,ROUNDUP(($J636+$L636)*$U$4*$V$3,-1),ROUNDUP($J636*$U$4*$V$3,-1)))</f>
        <v>930380</v>
      </c>
      <c r="W636" s="203">
        <f>IF($J636="","",IF('5.手当・賞与配分の設計'!$O$4=1,ROUNDUP(($J636+$L636)*$U$4*$W$3,-1),ROUNDUP($J636*$U$4*$W$3,-1)))</f>
        <v>827000</v>
      </c>
      <c r="X636" s="128">
        <f t="shared" si="221"/>
        <v>7991180</v>
      </c>
      <c r="Y636" s="88">
        <f t="shared" si="222"/>
        <v>7887810</v>
      </c>
      <c r="Z636" s="88">
        <f t="shared" si="213"/>
        <v>7784430</v>
      </c>
      <c r="AA636" s="88">
        <f t="shared" si="214"/>
        <v>7681060</v>
      </c>
      <c r="AB636" s="201">
        <f t="shared" si="215"/>
        <v>7577680</v>
      </c>
    </row>
    <row r="637" spans="5:28" ht="18" customHeight="1">
      <c r="E637" s="178" t="str">
        <f t="shared" si="216"/>
        <v>S-2</v>
      </c>
      <c r="F637" s="204">
        <f t="shared" si="207"/>
        <v>20</v>
      </c>
      <c r="G637" s="124">
        <f t="shared" si="208"/>
        <v>20</v>
      </c>
      <c r="H637" s="124" t="str">
        <f t="shared" si="209"/>
        <v>S-2-20</v>
      </c>
      <c r="I637" s="179">
        <v>51</v>
      </c>
      <c r="J637" s="150">
        <f>IF($E637="","",INDEX('3.サラリースケール'!$R$5:$BH$38,MATCH('7.グレード別年俸表の作成'!$E637,'3.サラリースケール'!$R$5:$R$38,0),MATCH('7.グレード別年俸表の作成'!$I637,'3.サラリースケール'!$R$5:$BH$5,0)))</f>
        <v>405300</v>
      </c>
      <c r="K637" s="194">
        <f t="shared" si="210"/>
        <v>4600</v>
      </c>
      <c r="L637" s="195">
        <f>IF($J637="","",VLOOKUP($E637,'6.モデル年俸表の作成'!$C$6:$F$48,4,0))</f>
        <v>12800</v>
      </c>
      <c r="M637" s="196">
        <f t="shared" si="217"/>
        <v>0.2</v>
      </c>
      <c r="N637" s="197">
        <f t="shared" si="218"/>
        <v>81060</v>
      </c>
      <c r="O637" s="219">
        <f t="shared" si="211"/>
        <v>27</v>
      </c>
      <c r="P637" s="198">
        <f t="shared" si="219"/>
        <v>499160</v>
      </c>
      <c r="Q637" s="195">
        <f t="shared" si="220"/>
        <v>5989920</v>
      </c>
      <c r="R637" s="187">
        <f>IF($J637="","",IF('5.手当・賞与配分の設計'!$O$4=1,ROUNDUP((J637+$L637)*$R$5,-1),ROUNDUP(J637*$R$5,-1)))</f>
        <v>836200</v>
      </c>
      <c r="S637" s="202">
        <f>IF($J637="","",IF('5.手当・賞与配分の設計'!$O$4=1,ROUNDUP(($J637+$L637)*$U$4*$S$3,-1),ROUNDUP($J637*$U$4*$S$3,-1)))</f>
        <v>1254300</v>
      </c>
      <c r="T637" s="186">
        <f>IF($J637="","",IF('5.手当・賞与配分の設計'!$O$4=1,ROUNDUP(($J637+$L637)*$U$4*$T$3,-1),ROUNDUP($J637*$U$4*$T$3,-1)))</f>
        <v>1149780</v>
      </c>
      <c r="U637" s="186">
        <f>IF($J637="","",IF('5.手当・賞与配分の設計'!$O$4=1,ROUNDUP(($J637+$L637)*$U$4*$U$3,-1),ROUNDUP($J637*$U$4*$U$3,-1)))</f>
        <v>1045250</v>
      </c>
      <c r="V637" s="186">
        <f>IF($J637="","",IF('5.手当・賞与配分の設計'!$O$4=1,ROUNDUP(($J637+$L637)*$U$4*$V$3,-1),ROUNDUP($J637*$U$4*$V$3,-1)))</f>
        <v>940730</v>
      </c>
      <c r="W637" s="203">
        <f>IF($J637="","",IF('5.手当・賞与配分の設計'!$O$4=1,ROUNDUP(($J637+$L637)*$U$4*$W$3,-1),ROUNDUP($J637*$U$4*$W$3,-1)))</f>
        <v>836200</v>
      </c>
      <c r="X637" s="128">
        <f t="shared" si="221"/>
        <v>8080420</v>
      </c>
      <c r="Y637" s="88">
        <f t="shared" si="222"/>
        <v>7975900</v>
      </c>
      <c r="Z637" s="88">
        <f t="shared" si="213"/>
        <v>7871370</v>
      </c>
      <c r="AA637" s="88">
        <f t="shared" si="214"/>
        <v>7766850</v>
      </c>
      <c r="AB637" s="201">
        <f t="shared" si="215"/>
        <v>7662320</v>
      </c>
    </row>
    <row r="638" spans="5:28" ht="18" customHeight="1">
      <c r="E638" s="178" t="str">
        <f t="shared" si="216"/>
        <v>S-2</v>
      </c>
      <c r="F638" s="204">
        <f t="shared" si="207"/>
        <v>21</v>
      </c>
      <c r="G638" s="124">
        <f t="shared" si="208"/>
        <v>21</v>
      </c>
      <c r="H638" s="124" t="str">
        <f t="shared" si="209"/>
        <v>S-2-21</v>
      </c>
      <c r="I638" s="179">
        <v>52</v>
      </c>
      <c r="J638" s="150">
        <f>IF($E638="","",INDEX('3.サラリースケール'!$R$5:$BH$38,MATCH('7.グレード別年俸表の作成'!$E638,'3.サラリースケール'!$R$5:$R$38,0),MATCH('7.グレード別年俸表の作成'!$I638,'3.サラリースケール'!$R$5:$BH$5,0)))</f>
        <v>409900</v>
      </c>
      <c r="K638" s="194">
        <f t="shared" si="210"/>
        <v>4600</v>
      </c>
      <c r="L638" s="195">
        <f>IF($J638="","",VLOOKUP($E638,'6.モデル年俸表の作成'!$C$6:$F$48,4,0))</f>
        <v>12800</v>
      </c>
      <c r="M638" s="196">
        <f t="shared" si="217"/>
        <v>0.2</v>
      </c>
      <c r="N638" s="197">
        <f t="shared" si="218"/>
        <v>81980</v>
      </c>
      <c r="O638" s="219">
        <f t="shared" si="211"/>
        <v>27</v>
      </c>
      <c r="P638" s="198">
        <f t="shared" si="219"/>
        <v>504680</v>
      </c>
      <c r="Q638" s="195">
        <f t="shared" si="220"/>
        <v>6056160</v>
      </c>
      <c r="R638" s="187">
        <f>IF($J638="","",IF('5.手当・賞与配分の設計'!$O$4=1,ROUNDUP((J638+$L638)*$R$5,-1),ROUNDUP(J638*$R$5,-1)))</f>
        <v>845400</v>
      </c>
      <c r="S638" s="202">
        <f>IF($J638="","",IF('5.手当・賞与配分の設計'!$O$4=1,ROUNDUP(($J638+$L638)*$U$4*$S$3,-1),ROUNDUP($J638*$U$4*$S$3,-1)))</f>
        <v>1268100</v>
      </c>
      <c r="T638" s="186">
        <f>IF($J638="","",IF('5.手当・賞与配分の設計'!$O$4=1,ROUNDUP(($J638+$L638)*$U$4*$T$3,-1),ROUNDUP($J638*$U$4*$T$3,-1)))</f>
        <v>1162430</v>
      </c>
      <c r="U638" s="186">
        <f>IF($J638="","",IF('5.手当・賞与配分の設計'!$O$4=1,ROUNDUP(($J638+$L638)*$U$4*$U$3,-1),ROUNDUP($J638*$U$4*$U$3,-1)))</f>
        <v>1056750</v>
      </c>
      <c r="V638" s="186">
        <f>IF($J638="","",IF('5.手当・賞与配分の設計'!$O$4=1,ROUNDUP(($J638+$L638)*$U$4*$V$3,-1),ROUNDUP($J638*$U$4*$V$3,-1)))</f>
        <v>951080</v>
      </c>
      <c r="W638" s="203">
        <f>IF($J638="","",IF('5.手当・賞与配分の設計'!$O$4=1,ROUNDUP(($J638+$L638)*$U$4*$W$3,-1),ROUNDUP($J638*$U$4*$W$3,-1)))</f>
        <v>845400</v>
      </c>
      <c r="X638" s="128">
        <f t="shared" si="221"/>
        <v>8169660</v>
      </c>
      <c r="Y638" s="88">
        <f t="shared" si="222"/>
        <v>8063990</v>
      </c>
      <c r="Z638" s="88">
        <f t="shared" si="213"/>
        <v>7958310</v>
      </c>
      <c r="AA638" s="88">
        <f t="shared" si="214"/>
        <v>7852640</v>
      </c>
      <c r="AB638" s="201">
        <f t="shared" si="215"/>
        <v>7746960</v>
      </c>
    </row>
    <row r="639" spans="5:28" ht="18" customHeight="1">
      <c r="E639" s="178" t="str">
        <f t="shared" si="216"/>
        <v>S-2</v>
      </c>
      <c r="F639" s="204">
        <f t="shared" si="207"/>
        <v>22</v>
      </c>
      <c r="G639" s="124">
        <f t="shared" si="208"/>
        <v>22</v>
      </c>
      <c r="H639" s="124" t="str">
        <f t="shared" si="209"/>
        <v>S-2-22</v>
      </c>
      <c r="I639" s="179">
        <v>53</v>
      </c>
      <c r="J639" s="150">
        <f>IF($E639="","",INDEX('3.サラリースケール'!$R$5:$BH$38,MATCH('7.グレード別年俸表の作成'!$E639,'3.サラリースケール'!$R$5:$R$38,0),MATCH('7.グレード別年俸表の作成'!$I639,'3.サラリースケール'!$R$5:$BH$5,0)))</f>
        <v>412200</v>
      </c>
      <c r="K639" s="194">
        <f t="shared" si="210"/>
        <v>2300</v>
      </c>
      <c r="L639" s="195">
        <f>IF($J639="","",VLOOKUP($E639,'6.モデル年俸表の作成'!$C$6:$F$48,4,0))</f>
        <v>12800</v>
      </c>
      <c r="M639" s="196">
        <f t="shared" si="217"/>
        <v>0.2</v>
      </c>
      <c r="N639" s="197">
        <f t="shared" si="218"/>
        <v>82440</v>
      </c>
      <c r="O639" s="219">
        <f t="shared" si="211"/>
        <v>27</v>
      </c>
      <c r="P639" s="198">
        <f t="shared" si="219"/>
        <v>507440</v>
      </c>
      <c r="Q639" s="195">
        <f t="shared" si="220"/>
        <v>6089280</v>
      </c>
      <c r="R639" s="187">
        <f>IF($J639="","",IF('5.手当・賞与配分の設計'!$O$4=1,ROUNDUP((J639+$L639)*$R$5,-1),ROUNDUP(J639*$R$5,-1)))</f>
        <v>850000</v>
      </c>
      <c r="S639" s="202">
        <f>IF($J639="","",IF('5.手当・賞与配分の設計'!$O$4=1,ROUNDUP(($J639+$L639)*$U$4*$S$3,-1),ROUNDUP($J639*$U$4*$S$3,-1)))</f>
        <v>1275000</v>
      </c>
      <c r="T639" s="186">
        <f>IF($J639="","",IF('5.手当・賞与配分の設計'!$O$4=1,ROUNDUP(($J639+$L639)*$U$4*$T$3,-1),ROUNDUP($J639*$U$4*$T$3,-1)))</f>
        <v>1168750</v>
      </c>
      <c r="U639" s="186">
        <f>IF($J639="","",IF('5.手当・賞与配分の設計'!$O$4=1,ROUNDUP(($J639+$L639)*$U$4*$U$3,-1),ROUNDUP($J639*$U$4*$U$3,-1)))</f>
        <v>1062500</v>
      </c>
      <c r="V639" s="186">
        <f>IF($J639="","",IF('5.手当・賞与配分の設計'!$O$4=1,ROUNDUP(($J639+$L639)*$U$4*$V$3,-1),ROUNDUP($J639*$U$4*$V$3,-1)))</f>
        <v>956250</v>
      </c>
      <c r="W639" s="203">
        <f>IF($J639="","",IF('5.手当・賞与配分の設計'!$O$4=1,ROUNDUP(($J639+$L639)*$U$4*$W$3,-1),ROUNDUP($J639*$U$4*$W$3,-1)))</f>
        <v>850000</v>
      </c>
      <c r="X639" s="128">
        <f t="shared" si="221"/>
        <v>8214280</v>
      </c>
      <c r="Y639" s="88">
        <f t="shared" si="222"/>
        <v>8108030</v>
      </c>
      <c r="Z639" s="88">
        <f t="shared" si="213"/>
        <v>8001780</v>
      </c>
      <c r="AA639" s="88">
        <f t="shared" si="214"/>
        <v>7895530</v>
      </c>
      <c r="AB639" s="201">
        <f t="shared" si="215"/>
        <v>7789280</v>
      </c>
    </row>
    <row r="640" spans="5:28" ht="18" customHeight="1">
      <c r="E640" s="178" t="str">
        <f t="shared" si="216"/>
        <v>S-2</v>
      </c>
      <c r="F640" s="204">
        <f t="shared" si="207"/>
        <v>23</v>
      </c>
      <c r="G640" s="124">
        <f t="shared" si="208"/>
        <v>23</v>
      </c>
      <c r="H640" s="124" t="str">
        <f t="shared" si="209"/>
        <v>S-2-23</v>
      </c>
      <c r="I640" s="179">
        <v>54</v>
      </c>
      <c r="J640" s="150">
        <f>IF($E640="","",INDEX('3.サラリースケール'!$R$5:$BH$38,MATCH('7.グレード別年俸表の作成'!$E640,'3.サラリースケール'!$R$5:$R$38,0),MATCH('7.グレード別年俸表の作成'!$I640,'3.サラリースケール'!$R$5:$BH$5,0)))</f>
        <v>414500</v>
      </c>
      <c r="K640" s="194">
        <f t="shared" si="210"/>
        <v>2300</v>
      </c>
      <c r="L640" s="195">
        <f>IF($J640="","",VLOOKUP($E640,'6.モデル年俸表の作成'!$C$6:$F$48,4,0))</f>
        <v>12800</v>
      </c>
      <c r="M640" s="196">
        <f t="shared" si="217"/>
        <v>0.2</v>
      </c>
      <c r="N640" s="197">
        <f t="shared" si="218"/>
        <v>82900</v>
      </c>
      <c r="O640" s="219">
        <f t="shared" si="211"/>
        <v>27</v>
      </c>
      <c r="P640" s="198">
        <f t="shared" si="219"/>
        <v>510200</v>
      </c>
      <c r="Q640" s="195">
        <f t="shared" si="220"/>
        <v>6122400</v>
      </c>
      <c r="R640" s="187">
        <f>IF($J640="","",IF('5.手当・賞与配分の設計'!$O$4=1,ROUNDUP((J640+$L640)*$R$5,-1),ROUNDUP(J640*$R$5,-1)))</f>
        <v>854600</v>
      </c>
      <c r="S640" s="202">
        <f>IF($J640="","",IF('5.手当・賞与配分の設計'!$O$4=1,ROUNDUP(($J640+$L640)*$U$4*$S$3,-1),ROUNDUP($J640*$U$4*$S$3,-1)))</f>
        <v>1281900</v>
      </c>
      <c r="T640" s="186">
        <f>IF($J640="","",IF('5.手当・賞与配分の設計'!$O$4=1,ROUNDUP(($J640+$L640)*$U$4*$T$3,-1),ROUNDUP($J640*$U$4*$T$3,-1)))</f>
        <v>1175080</v>
      </c>
      <c r="U640" s="186">
        <f>IF($J640="","",IF('5.手当・賞与配分の設計'!$O$4=1,ROUNDUP(($J640+$L640)*$U$4*$U$3,-1),ROUNDUP($J640*$U$4*$U$3,-1)))</f>
        <v>1068250</v>
      </c>
      <c r="V640" s="186">
        <f>IF($J640="","",IF('5.手当・賞与配分の設計'!$O$4=1,ROUNDUP(($J640+$L640)*$U$4*$V$3,-1),ROUNDUP($J640*$U$4*$V$3,-1)))</f>
        <v>961430</v>
      </c>
      <c r="W640" s="203">
        <f>IF($J640="","",IF('5.手当・賞与配分の設計'!$O$4=1,ROUNDUP(($J640+$L640)*$U$4*$W$3,-1),ROUNDUP($J640*$U$4*$W$3,-1)))</f>
        <v>854600</v>
      </c>
      <c r="X640" s="128">
        <f t="shared" si="221"/>
        <v>8258900</v>
      </c>
      <c r="Y640" s="88">
        <f t="shared" si="222"/>
        <v>8152080</v>
      </c>
      <c r="Z640" s="88">
        <f t="shared" si="213"/>
        <v>8045250</v>
      </c>
      <c r="AA640" s="88">
        <f t="shared" si="214"/>
        <v>7938430</v>
      </c>
      <c r="AB640" s="201">
        <f t="shared" si="215"/>
        <v>7831600</v>
      </c>
    </row>
    <row r="641" spans="5:28" ht="18" customHeight="1">
      <c r="E641" s="178" t="str">
        <f t="shared" si="216"/>
        <v>S-2</v>
      </c>
      <c r="F641" s="204">
        <f t="shared" si="207"/>
        <v>24</v>
      </c>
      <c r="G641" s="124">
        <f t="shared" si="208"/>
        <v>24</v>
      </c>
      <c r="H641" s="124" t="str">
        <f t="shared" si="209"/>
        <v>S-2-24</v>
      </c>
      <c r="I641" s="179">
        <v>55</v>
      </c>
      <c r="J641" s="150">
        <f>IF($E641="","",INDEX('3.サラリースケール'!$R$5:$BH$38,MATCH('7.グレード別年俸表の作成'!$E641,'3.サラリースケール'!$R$5:$R$38,0),MATCH('7.グレード別年俸表の作成'!$I641,'3.サラリースケール'!$R$5:$BH$5,0)))</f>
        <v>416800</v>
      </c>
      <c r="K641" s="194">
        <f t="shared" si="210"/>
        <v>2300</v>
      </c>
      <c r="L641" s="195">
        <f>IF($J641="","",VLOOKUP($E641,'6.モデル年俸表の作成'!$C$6:$F$48,4,0))</f>
        <v>12800</v>
      </c>
      <c r="M641" s="196">
        <f t="shared" si="217"/>
        <v>0.2</v>
      </c>
      <c r="N641" s="197">
        <f t="shared" si="218"/>
        <v>83360</v>
      </c>
      <c r="O641" s="219">
        <f t="shared" si="211"/>
        <v>27</v>
      </c>
      <c r="P641" s="198">
        <f t="shared" si="219"/>
        <v>512960</v>
      </c>
      <c r="Q641" s="195">
        <f t="shared" si="220"/>
        <v>6155520</v>
      </c>
      <c r="R641" s="187">
        <f>IF($J641="","",IF('5.手当・賞与配分の設計'!$O$4=1,ROUNDUP((J641+$L641)*$R$5,-1),ROUNDUP(J641*$R$5,-1)))</f>
        <v>859200</v>
      </c>
      <c r="S641" s="202">
        <f>IF($J641="","",IF('5.手当・賞与配分の設計'!$O$4=1,ROUNDUP(($J641+$L641)*$U$4*$S$3,-1),ROUNDUP($J641*$U$4*$S$3,-1)))</f>
        <v>1288800</v>
      </c>
      <c r="T641" s="186">
        <f>IF($J641="","",IF('5.手当・賞与配分の設計'!$O$4=1,ROUNDUP(($J641+$L641)*$U$4*$T$3,-1),ROUNDUP($J641*$U$4*$T$3,-1)))</f>
        <v>1181400</v>
      </c>
      <c r="U641" s="186">
        <f>IF($J641="","",IF('5.手当・賞与配分の設計'!$O$4=1,ROUNDUP(($J641+$L641)*$U$4*$U$3,-1),ROUNDUP($J641*$U$4*$U$3,-1)))</f>
        <v>1074000</v>
      </c>
      <c r="V641" s="186">
        <f>IF($J641="","",IF('5.手当・賞与配分の設計'!$O$4=1,ROUNDUP(($J641+$L641)*$U$4*$V$3,-1),ROUNDUP($J641*$U$4*$V$3,-1)))</f>
        <v>966600</v>
      </c>
      <c r="W641" s="203">
        <f>IF($J641="","",IF('5.手当・賞与配分の設計'!$O$4=1,ROUNDUP(($J641+$L641)*$U$4*$W$3,-1),ROUNDUP($J641*$U$4*$W$3,-1)))</f>
        <v>859200</v>
      </c>
      <c r="X641" s="128">
        <f t="shared" si="221"/>
        <v>8303520</v>
      </c>
      <c r="Y641" s="88">
        <f t="shared" si="222"/>
        <v>8196120</v>
      </c>
      <c r="Z641" s="88">
        <f t="shared" si="213"/>
        <v>8088720</v>
      </c>
      <c r="AA641" s="88">
        <f t="shared" si="214"/>
        <v>7981320</v>
      </c>
      <c r="AB641" s="201">
        <f t="shared" si="215"/>
        <v>7873920</v>
      </c>
    </row>
    <row r="642" spans="5:28" ht="18" customHeight="1">
      <c r="E642" s="178" t="str">
        <f t="shared" si="216"/>
        <v>S-2</v>
      </c>
      <c r="F642" s="204">
        <f t="shared" si="207"/>
        <v>24</v>
      </c>
      <c r="G642" s="124">
        <f t="shared" si="208"/>
        <v>24</v>
      </c>
      <c r="H642" s="124" t="str">
        <f t="shared" si="209"/>
        <v/>
      </c>
      <c r="I642" s="179">
        <v>56</v>
      </c>
      <c r="J642" s="150">
        <f>IF($E642="","",INDEX('3.サラリースケール'!$R$5:$BH$38,MATCH('7.グレード別年俸表の作成'!$E642,'3.サラリースケール'!$R$5:$R$38,0),MATCH('7.グレード別年俸表の作成'!$I642,'3.サラリースケール'!$R$5:$BH$5,0)))</f>
        <v>416800</v>
      </c>
      <c r="K642" s="194">
        <f t="shared" si="210"/>
        <v>0</v>
      </c>
      <c r="L642" s="195">
        <f>IF($J642="","",VLOOKUP($E642,'6.モデル年俸表の作成'!$C$6:$F$48,4,0))</f>
        <v>12800</v>
      </c>
      <c r="M642" s="196">
        <f t="shared" si="217"/>
        <v>0.2</v>
      </c>
      <c r="N642" s="197">
        <f t="shared" si="218"/>
        <v>83360</v>
      </c>
      <c r="O642" s="219">
        <f t="shared" si="211"/>
        <v>27</v>
      </c>
      <c r="P642" s="198">
        <f t="shared" si="219"/>
        <v>512960</v>
      </c>
      <c r="Q642" s="195">
        <f t="shared" si="220"/>
        <v>6155520</v>
      </c>
      <c r="R642" s="187">
        <f>IF($J642="","",IF('5.手当・賞与配分の設計'!$O$4=1,ROUNDUP((J642+$L642)*$R$5,-1),ROUNDUP(J642*$R$5,-1)))</f>
        <v>859200</v>
      </c>
      <c r="S642" s="202">
        <f>IF($J642="","",IF('5.手当・賞与配分の設計'!$O$4=1,ROUNDUP(($J642+$L642)*$U$4*$S$3,-1),ROUNDUP($J642*$U$4*$S$3,-1)))</f>
        <v>1288800</v>
      </c>
      <c r="T642" s="186">
        <f>IF($J642="","",IF('5.手当・賞与配分の設計'!$O$4=1,ROUNDUP(($J642+$L642)*$U$4*$T$3,-1),ROUNDUP($J642*$U$4*$T$3,-1)))</f>
        <v>1181400</v>
      </c>
      <c r="U642" s="186">
        <f>IF($J642="","",IF('5.手当・賞与配分の設計'!$O$4=1,ROUNDUP(($J642+$L642)*$U$4*$U$3,-1),ROUNDUP($J642*$U$4*$U$3,-1)))</f>
        <v>1074000</v>
      </c>
      <c r="V642" s="186">
        <f>IF($J642="","",IF('5.手当・賞与配分の設計'!$O$4=1,ROUNDUP(($J642+$L642)*$U$4*$V$3,-1),ROUNDUP($J642*$U$4*$V$3,-1)))</f>
        <v>966600</v>
      </c>
      <c r="W642" s="203">
        <f>IF($J642="","",IF('5.手当・賞与配分の設計'!$O$4=1,ROUNDUP(($J642+$L642)*$U$4*$W$3,-1),ROUNDUP($J642*$U$4*$W$3,-1)))</f>
        <v>859200</v>
      </c>
      <c r="X642" s="128">
        <f t="shared" si="221"/>
        <v>8303520</v>
      </c>
      <c r="Y642" s="88">
        <f t="shared" si="222"/>
        <v>8196120</v>
      </c>
      <c r="Z642" s="88">
        <f t="shared" si="213"/>
        <v>8088720</v>
      </c>
      <c r="AA642" s="88">
        <f t="shared" si="214"/>
        <v>7981320</v>
      </c>
      <c r="AB642" s="201">
        <f t="shared" si="215"/>
        <v>7873920</v>
      </c>
    </row>
    <row r="643" spans="5:28" ht="18" customHeight="1">
      <c r="E643" s="178" t="str">
        <f t="shared" si="216"/>
        <v>S-2</v>
      </c>
      <c r="F643" s="204">
        <f t="shared" si="207"/>
        <v>24</v>
      </c>
      <c r="G643" s="124">
        <f t="shared" si="208"/>
        <v>24</v>
      </c>
      <c r="H643" s="124" t="str">
        <f t="shared" si="209"/>
        <v/>
      </c>
      <c r="I643" s="179">
        <v>57</v>
      </c>
      <c r="J643" s="150">
        <f>IF($E643="","",INDEX('3.サラリースケール'!$R$5:$BH$38,MATCH('7.グレード別年俸表の作成'!$E643,'3.サラリースケール'!$R$5:$R$38,0),MATCH('7.グレード別年俸表の作成'!$I643,'3.サラリースケール'!$R$5:$BH$5,0)))</f>
        <v>416800</v>
      </c>
      <c r="K643" s="194">
        <f t="shared" si="210"/>
        <v>0</v>
      </c>
      <c r="L643" s="195">
        <f>IF($J643="","",VLOOKUP($E643,'6.モデル年俸表の作成'!$C$6:$F$48,4,0))</f>
        <v>12800</v>
      </c>
      <c r="M643" s="196">
        <f t="shared" si="217"/>
        <v>0.2</v>
      </c>
      <c r="N643" s="197">
        <f t="shared" si="218"/>
        <v>83360</v>
      </c>
      <c r="O643" s="219">
        <f t="shared" si="211"/>
        <v>27</v>
      </c>
      <c r="P643" s="198">
        <f t="shared" si="219"/>
        <v>512960</v>
      </c>
      <c r="Q643" s="195">
        <f t="shared" si="220"/>
        <v>6155520</v>
      </c>
      <c r="R643" s="187">
        <f>IF($J643="","",IF('5.手当・賞与配分の設計'!$O$4=1,ROUNDUP((J643+$L643)*$R$5,-1),ROUNDUP(J643*$R$5,-1)))</f>
        <v>859200</v>
      </c>
      <c r="S643" s="202">
        <f>IF($J643="","",IF('5.手当・賞与配分の設計'!$O$4=1,ROUNDUP(($J643+$L643)*$U$4*$S$3,-1),ROUNDUP($J643*$U$4*$S$3,-1)))</f>
        <v>1288800</v>
      </c>
      <c r="T643" s="186">
        <f>IF($J643="","",IF('5.手当・賞与配分の設計'!$O$4=1,ROUNDUP(($J643+$L643)*$U$4*$T$3,-1),ROUNDUP($J643*$U$4*$T$3,-1)))</f>
        <v>1181400</v>
      </c>
      <c r="U643" s="186">
        <f>IF($J643="","",IF('5.手当・賞与配分の設計'!$O$4=1,ROUNDUP(($J643+$L643)*$U$4*$U$3,-1),ROUNDUP($J643*$U$4*$U$3,-1)))</f>
        <v>1074000</v>
      </c>
      <c r="V643" s="186">
        <f>IF($J643="","",IF('5.手当・賞与配分の設計'!$O$4=1,ROUNDUP(($J643+$L643)*$U$4*$V$3,-1),ROUNDUP($J643*$U$4*$V$3,-1)))</f>
        <v>966600</v>
      </c>
      <c r="W643" s="203">
        <f>IF($J643="","",IF('5.手当・賞与配分の設計'!$O$4=1,ROUNDUP(($J643+$L643)*$U$4*$W$3,-1),ROUNDUP($J643*$U$4*$W$3,-1)))</f>
        <v>859200</v>
      </c>
      <c r="X643" s="128">
        <f t="shared" si="221"/>
        <v>8303520</v>
      </c>
      <c r="Y643" s="88">
        <f t="shared" si="222"/>
        <v>8196120</v>
      </c>
      <c r="Z643" s="88">
        <f t="shared" si="213"/>
        <v>8088720</v>
      </c>
      <c r="AA643" s="88">
        <f t="shared" si="214"/>
        <v>7981320</v>
      </c>
      <c r="AB643" s="201">
        <f t="shared" si="215"/>
        <v>7873920</v>
      </c>
    </row>
    <row r="644" spans="5:28" ht="18" customHeight="1">
      <c r="E644" s="178" t="str">
        <f t="shared" si="216"/>
        <v>S-2</v>
      </c>
      <c r="F644" s="204">
        <f t="shared" si="207"/>
        <v>24</v>
      </c>
      <c r="G644" s="124">
        <f t="shared" si="208"/>
        <v>24</v>
      </c>
      <c r="H644" s="124" t="str">
        <f t="shared" si="209"/>
        <v/>
      </c>
      <c r="I644" s="179">
        <v>58</v>
      </c>
      <c r="J644" s="150">
        <f>IF($E644="","",INDEX('3.サラリースケール'!$R$5:$BH$38,MATCH('7.グレード別年俸表の作成'!$E644,'3.サラリースケール'!$R$5:$R$38,0),MATCH('7.グレード別年俸表の作成'!$I644,'3.サラリースケール'!$R$5:$BH$5,0)))</f>
        <v>416800</v>
      </c>
      <c r="K644" s="194">
        <f t="shared" si="210"/>
        <v>0</v>
      </c>
      <c r="L644" s="195">
        <f>IF($J644="","",VLOOKUP($E644,'6.モデル年俸表の作成'!$C$6:$F$48,4,0))</f>
        <v>12800</v>
      </c>
      <c r="M644" s="196">
        <f t="shared" si="217"/>
        <v>0.2</v>
      </c>
      <c r="N644" s="197">
        <f t="shared" si="218"/>
        <v>83360</v>
      </c>
      <c r="O644" s="219">
        <f t="shared" si="211"/>
        <v>27</v>
      </c>
      <c r="P644" s="198">
        <f t="shared" si="219"/>
        <v>512960</v>
      </c>
      <c r="Q644" s="195">
        <f t="shared" si="220"/>
        <v>6155520</v>
      </c>
      <c r="R644" s="187">
        <f>IF($J644="","",IF('5.手当・賞与配分の設計'!$O$4=1,ROUNDUP((J644+$L644)*$R$5,-1),ROUNDUP(J644*$R$5,-1)))</f>
        <v>859200</v>
      </c>
      <c r="S644" s="202">
        <f>IF($J644="","",IF('5.手当・賞与配分の設計'!$O$4=1,ROUNDUP(($J644+$L644)*$U$4*$S$3,-1),ROUNDUP($J644*$U$4*$S$3,-1)))</f>
        <v>1288800</v>
      </c>
      <c r="T644" s="186">
        <f>IF($J644="","",IF('5.手当・賞与配分の設計'!$O$4=1,ROUNDUP(($J644+$L644)*$U$4*$T$3,-1),ROUNDUP($J644*$U$4*$T$3,-1)))</f>
        <v>1181400</v>
      </c>
      <c r="U644" s="186">
        <f>IF($J644="","",IF('5.手当・賞与配分の設計'!$O$4=1,ROUNDUP(($J644+$L644)*$U$4*$U$3,-1),ROUNDUP($J644*$U$4*$U$3,-1)))</f>
        <v>1074000</v>
      </c>
      <c r="V644" s="186">
        <f>IF($J644="","",IF('5.手当・賞与配分の設計'!$O$4=1,ROUNDUP(($J644+$L644)*$U$4*$V$3,-1),ROUNDUP($J644*$U$4*$V$3,-1)))</f>
        <v>966600</v>
      </c>
      <c r="W644" s="203">
        <f>IF($J644="","",IF('5.手当・賞与配分の設計'!$O$4=1,ROUNDUP(($J644+$L644)*$U$4*$W$3,-1),ROUNDUP($J644*$U$4*$W$3,-1)))</f>
        <v>859200</v>
      </c>
      <c r="X644" s="128">
        <f t="shared" si="221"/>
        <v>8303520</v>
      </c>
      <c r="Y644" s="88">
        <f t="shared" si="222"/>
        <v>8196120</v>
      </c>
      <c r="Z644" s="88">
        <f t="shared" si="213"/>
        <v>8088720</v>
      </c>
      <c r="AA644" s="88">
        <f t="shared" si="214"/>
        <v>7981320</v>
      </c>
      <c r="AB644" s="201">
        <f t="shared" si="215"/>
        <v>7873920</v>
      </c>
    </row>
    <row r="645" spans="5:28" ht="18" customHeight="1" thickBot="1">
      <c r="E645" s="178" t="str">
        <f t="shared" si="216"/>
        <v>S-2</v>
      </c>
      <c r="F645" s="204">
        <f t="shared" si="207"/>
        <v>24</v>
      </c>
      <c r="G645" s="124">
        <f t="shared" si="208"/>
        <v>24</v>
      </c>
      <c r="H645" s="124" t="str">
        <f t="shared" si="209"/>
        <v/>
      </c>
      <c r="I645" s="179">
        <v>59</v>
      </c>
      <c r="J645" s="205">
        <f>IF($E645="","",INDEX('3.サラリースケール'!$R$5:$BH$38,MATCH('7.グレード別年俸表の作成'!$E645,'3.サラリースケール'!$R$5:$R$38,0),MATCH('7.グレード別年俸表の作成'!$I645,'3.サラリースケール'!$R$5:$BH$5,0)))</f>
        <v>416800</v>
      </c>
      <c r="K645" s="206">
        <f t="shared" si="210"/>
        <v>0</v>
      </c>
      <c r="L645" s="207">
        <f>IF($J645="","",VLOOKUP($E645,'6.モデル年俸表の作成'!$C$6:$F$48,4,0))</f>
        <v>12800</v>
      </c>
      <c r="M645" s="208">
        <f t="shared" si="217"/>
        <v>0.2</v>
      </c>
      <c r="N645" s="209">
        <f t="shared" si="218"/>
        <v>83360</v>
      </c>
      <c r="O645" s="220">
        <f t="shared" si="211"/>
        <v>27</v>
      </c>
      <c r="P645" s="210">
        <f t="shared" si="219"/>
        <v>512960</v>
      </c>
      <c r="Q645" s="207">
        <f t="shared" si="220"/>
        <v>6155520</v>
      </c>
      <c r="R645" s="211">
        <f>IF($J645="","",IF('5.手当・賞与配分の設計'!$O$4=1,ROUNDUP((J645+$L645)*$R$5,-1),ROUNDUP(J645*$R$5,-1)))</f>
        <v>859200</v>
      </c>
      <c r="S645" s="212">
        <f>IF($J645="","",IF('5.手当・賞与配分の設計'!$O$4=1,ROUNDUP(($J645+$L645)*$U$4*$S$3,-1),ROUNDUP($J645*$U$4*$S$3,-1)))</f>
        <v>1288800</v>
      </c>
      <c r="T645" s="213">
        <f>IF($J645="","",IF('5.手当・賞与配分の設計'!$O$4=1,ROUNDUP(($J645+$L645)*$U$4*$T$3,-1),ROUNDUP($J645*$U$4*$T$3,-1)))</f>
        <v>1181400</v>
      </c>
      <c r="U645" s="213">
        <f>IF($J645="","",IF('5.手当・賞与配分の設計'!$O$4=1,ROUNDUP(($J645+$L645)*$U$4*$U$3,-1),ROUNDUP($J645*$U$4*$U$3,-1)))</f>
        <v>1074000</v>
      </c>
      <c r="V645" s="213">
        <f>IF($J645="","",IF('5.手当・賞与配分の設計'!$O$4=1,ROUNDUP(($J645+$L645)*$U$4*$V$3,-1),ROUNDUP($J645*$U$4*$V$3,-1)))</f>
        <v>966600</v>
      </c>
      <c r="W645" s="214">
        <f>IF($J645="","",IF('5.手当・賞与配分の設計'!$O$4=1,ROUNDUP(($J645+$L645)*$U$4*$W$3,-1),ROUNDUP($J645*$U$4*$W$3,-1)))</f>
        <v>859200</v>
      </c>
      <c r="X645" s="215">
        <f t="shared" si="221"/>
        <v>8303520</v>
      </c>
      <c r="Y645" s="216">
        <f t="shared" si="222"/>
        <v>8196120</v>
      </c>
      <c r="Z645" s="216">
        <f t="shared" si="213"/>
        <v>8088720</v>
      </c>
      <c r="AA645" s="216">
        <f t="shared" si="214"/>
        <v>7981320</v>
      </c>
      <c r="AB645" s="217">
        <f t="shared" si="215"/>
        <v>7873920</v>
      </c>
    </row>
    <row r="646" spans="5:28" ht="9" customHeight="1">
      <c r="M646" s="99"/>
    </row>
    <row r="647" spans="5:28" ht="20.100000000000001" customHeight="1" thickBot="1">
      <c r="E647" s="102"/>
      <c r="F647" s="102"/>
      <c r="G647" s="102"/>
      <c r="H647" s="102"/>
      <c r="L647" s="102"/>
      <c r="O647" s="98" t="s">
        <v>95</v>
      </c>
      <c r="S647" s="218"/>
      <c r="T647" s="218"/>
    </row>
    <row r="648" spans="5:28" ht="23.1" customHeight="1" thickBot="1">
      <c r="E648" s="161" t="s">
        <v>84</v>
      </c>
      <c r="F648" s="162" t="s">
        <v>29</v>
      </c>
      <c r="G648" s="537" t="s">
        <v>85</v>
      </c>
      <c r="H648" s="537" t="s">
        <v>29</v>
      </c>
      <c r="I648" s="539" t="s">
        <v>92</v>
      </c>
      <c r="J648" s="543" t="s">
        <v>96</v>
      </c>
      <c r="K648" s="535" t="s">
        <v>98</v>
      </c>
      <c r="L648" s="541" t="s">
        <v>94</v>
      </c>
      <c r="M648" s="531" t="s">
        <v>130</v>
      </c>
      <c r="N648" s="532"/>
      <c r="O648" s="163">
        <f>IF($E649="","",'5.手当・賞与配分の設計'!$L$4)</f>
        <v>173</v>
      </c>
      <c r="P648" s="533" t="s">
        <v>89</v>
      </c>
      <c r="Q648" s="535" t="s">
        <v>90</v>
      </c>
      <c r="R648" s="164" t="s">
        <v>91</v>
      </c>
      <c r="S648" s="524" t="s">
        <v>131</v>
      </c>
      <c r="T648" s="525"/>
      <c r="U648" s="526">
        <f>IF($E649="","",'5.手当・賞与配分の設計'!$O$11)</f>
        <v>2.5</v>
      </c>
      <c r="V648" s="527"/>
      <c r="W648" s="165"/>
      <c r="X648" s="528" t="s">
        <v>132</v>
      </c>
      <c r="Y648" s="529"/>
      <c r="Z648" s="529"/>
      <c r="AA648" s="529"/>
      <c r="AB648" s="530"/>
    </row>
    <row r="649" spans="5:28" ht="27.9" customHeight="1" thickBot="1">
      <c r="E649" s="168" t="str">
        <f>IF(C$19="","",$C$19)</f>
        <v>S-3</v>
      </c>
      <c r="F649" s="162">
        <v>0</v>
      </c>
      <c r="G649" s="538"/>
      <c r="H649" s="538"/>
      <c r="I649" s="540"/>
      <c r="J649" s="544"/>
      <c r="K649" s="536"/>
      <c r="L649" s="542"/>
      <c r="M649" s="169">
        <f>IF($E649="","",VLOOKUP($E649,'5.手当・賞与配分の設計'!$C$7:$L$48,8,0))</f>
        <v>0.2</v>
      </c>
      <c r="N649" s="170" t="s">
        <v>87</v>
      </c>
      <c r="O649" s="171" t="s">
        <v>88</v>
      </c>
      <c r="P649" s="534"/>
      <c r="Q649" s="536"/>
      <c r="R649" s="400">
        <f>IF($E649="","",'5.手当・賞与配分の設計'!$N$11)</f>
        <v>2</v>
      </c>
      <c r="S649" s="172" t="str">
        <f>IF('5.手当・賞与配分の設計'!$N$16="","",'5.手当・賞与配分の設計'!$N$16)</f>
        <v>S</v>
      </c>
      <c r="T649" s="173" t="str">
        <f>IF('5.手当・賞与配分の設計'!$N$17="","",'5.手当・賞与配分の設計'!$N$17)</f>
        <v>A</v>
      </c>
      <c r="U649" s="174" t="str">
        <f>IF('5.手当・賞与配分の設計'!$N$18="","",'5.手当・賞与配分の設計'!$N$18)</f>
        <v>B</v>
      </c>
      <c r="V649" s="174" t="str">
        <f>IF('5.手当・賞与配分の設計'!$N$19="","",'5.手当・賞与配分の設計'!$N$19)</f>
        <v>C</v>
      </c>
      <c r="W649" s="175" t="str">
        <f>IF('5.手当・賞与配分の設計'!$N$20="","",'5.手当・賞与配分の設計'!$N$20)</f>
        <v>D</v>
      </c>
      <c r="X649" s="176" t="str">
        <f>IF($E649="","",$E649&amp;"-"&amp;S649)</f>
        <v>S-3-S</v>
      </c>
      <c r="Y649" s="170" t="str">
        <f>IF($E649="","",$E649&amp;"-"&amp;T649)</f>
        <v>S-3-A</v>
      </c>
      <c r="Z649" s="170" t="str">
        <f>IF($E649="","",$E649&amp;"-"&amp;U649)</f>
        <v>S-3-B</v>
      </c>
      <c r="AA649" s="170" t="str">
        <f>IF($E649="","",$E649&amp;"-"&amp;V649)</f>
        <v>S-3-C</v>
      </c>
      <c r="AB649" s="177" t="str">
        <f>IF($E649="","",$E649&amp;"-"&amp;W649)</f>
        <v>S-3-D</v>
      </c>
    </row>
    <row r="650" spans="5:28" ht="18" customHeight="1">
      <c r="E650" s="178" t="str">
        <f>IF($E$649="","",$E$649)</f>
        <v>S-3</v>
      </c>
      <c r="F650" s="124">
        <f t="shared" ref="F650:F691" si="223">IF(J650="",0,IF(AND(J649&lt;J650,J650=J651),F649+1,IF(J650&lt;J651,F649+1,F649)))</f>
        <v>0</v>
      </c>
      <c r="G650" s="124" t="str">
        <f t="shared" ref="G650:G691" si="224">IF(AND(F650=0,J650=""),"",IF(AND(F650=0,J650&gt;0),1,IF(F650=0,"",F650)))</f>
        <v/>
      </c>
      <c r="H650" s="124" t="str">
        <f t="shared" ref="H650:H691" si="225">IF($G650="","",IF(F649&lt;F650,$E650&amp;"-"&amp;$G650,""))</f>
        <v/>
      </c>
      <c r="I650" s="179">
        <v>18</v>
      </c>
      <c r="J650" s="180" t="str">
        <f>IF($E650="","",INDEX('3.サラリースケール'!$R$5:$BH$38,MATCH('7.グレード別年俸表の作成'!$E650,'3.サラリースケール'!$R$5:$R$38,0),MATCH('7.グレード別年俸表の作成'!$I650,'3.サラリースケール'!$R$5:$BH$5,0)))</f>
        <v/>
      </c>
      <c r="K650" s="181" t="str">
        <f t="shared" ref="K650:K691" si="226">IF($F650&lt;=1,"",IF($J649="",0,$J650-$J649))</f>
        <v/>
      </c>
      <c r="L650" s="182" t="str">
        <f>IF($J650="","",VLOOKUP($E650,'6.モデル年俸表の作成'!$C$6:$F$48,4,0))</f>
        <v/>
      </c>
      <c r="M650" s="183" t="str">
        <f>IF($G650="","",$M$649)</f>
        <v/>
      </c>
      <c r="N650" s="184" t="str">
        <f>IF($J650="","",ROUNDUP((J650*$M650),-1))</f>
        <v/>
      </c>
      <c r="O650" s="185" t="str">
        <f t="shared" ref="O650:O691" si="227">IF($J650="","",ROUNDDOWN($N650/($J650/$O$4*1.25),0))</f>
        <v/>
      </c>
      <c r="P650" s="186" t="str">
        <f>IF($J650="","",$J650+$L650+$N650)</f>
        <v/>
      </c>
      <c r="Q650" s="182" t="str">
        <f>IF($J650="","",$P650*12)</f>
        <v/>
      </c>
      <c r="R650" s="187" t="str">
        <f>IF($J650="","",IF('5.手当・賞与配分の設計'!$O$4=1,ROUNDUP((J650+$L650)*$R$5,-1),ROUNDUP(J650*$R$5,-1)))</f>
        <v/>
      </c>
      <c r="S650" s="188" t="str">
        <f>IF($J650="","",IF('5.手当・賞与配分の設計'!$O$4=1,ROUNDUP(($J650+$L650)*$U$4*$S$3,-1),ROUNDUP($J650*$U$4*$S$3,-1)))</f>
        <v/>
      </c>
      <c r="T650" s="189" t="str">
        <f>IF($J650="","",IF('5.手当・賞与配分の設計'!$O$4=1,ROUNDUP(($J650+$L650)*$U$4*$T$3,-1),ROUNDUP($J650*$U$4*$T$3,-1)))</f>
        <v/>
      </c>
      <c r="U650" s="189" t="str">
        <f>IF($J650="","",IF('5.手当・賞与配分の設計'!$O$4=1,ROUNDUP(($J650+$L650)*$U$4*$U$3,-1),ROUNDUP($J650*$U$4*$U$3,-1)))</f>
        <v/>
      </c>
      <c r="V650" s="189" t="str">
        <f>IF($J650="","",IF('5.手当・賞与配分の設計'!$O$4=1,ROUNDUP(($J650+$L650)*$U$4*$V$3,-1),ROUNDUP($J650*$U$4*$V$3,-1)))</f>
        <v/>
      </c>
      <c r="W650" s="190" t="str">
        <f>IF($J650="","",IF('5.手当・賞与配分の設計'!$O$4=1,ROUNDUP(($J650+$L650)*$U$4*$W$3,-1),ROUNDUP($J650*$U$4*$W$3,-1)))</f>
        <v/>
      </c>
      <c r="X650" s="191" t="str">
        <f>IF($J650="","",$Q650+$R650+S650)</f>
        <v/>
      </c>
      <c r="Y650" s="152" t="str">
        <f t="shared" ref="Y650:Y674" si="228">IF($J650="","",$Q650+$R650+T650)</f>
        <v/>
      </c>
      <c r="Z650" s="152" t="str">
        <f t="shared" ref="Z650:Z691" si="229">IF($J650="","",$Q650+$R650+U650)</f>
        <v/>
      </c>
      <c r="AA650" s="152" t="str">
        <f t="shared" ref="AA650:AA691" si="230">IF($J650="","",$Q650+$R650+V650)</f>
        <v/>
      </c>
      <c r="AB650" s="192" t="str">
        <f t="shared" ref="AB650:AB691" si="231">IF($J650="","",$Q650+$R650+W650)</f>
        <v/>
      </c>
    </row>
    <row r="651" spans="5:28" ht="18" customHeight="1">
      <c r="E651" s="178" t="str">
        <f t="shared" ref="E651:E691" si="232">IF($E$649="","",$E$649)</f>
        <v>S-3</v>
      </c>
      <c r="F651" s="124">
        <f t="shared" si="223"/>
        <v>0</v>
      </c>
      <c r="G651" s="124" t="str">
        <f t="shared" si="224"/>
        <v/>
      </c>
      <c r="H651" s="124" t="str">
        <f t="shared" si="225"/>
        <v/>
      </c>
      <c r="I651" s="179">
        <v>19</v>
      </c>
      <c r="J651" s="180" t="str">
        <f>IF($E651="","",INDEX('3.サラリースケール'!$R$5:$BH$38,MATCH('7.グレード別年俸表の作成'!$E651,'3.サラリースケール'!$R$5:$R$38,0),MATCH('7.グレード別年俸表の作成'!$I651,'3.サラリースケール'!$R$5:$BH$5,0)))</f>
        <v/>
      </c>
      <c r="K651" s="194" t="str">
        <f t="shared" si="226"/>
        <v/>
      </c>
      <c r="L651" s="195" t="str">
        <f>IF($J651="","",VLOOKUP($E651,'6.モデル年俸表の作成'!$C$6:$F$48,4,0))</f>
        <v/>
      </c>
      <c r="M651" s="196" t="str">
        <f t="shared" ref="M651:M691" si="233">IF($G651="","",$M$649)</f>
        <v/>
      </c>
      <c r="N651" s="197" t="str">
        <f t="shared" ref="N651:N691" si="234">IF($J651="","",ROUNDUP((J651*$M651),-1))</f>
        <v/>
      </c>
      <c r="O651" s="219" t="str">
        <f t="shared" si="227"/>
        <v/>
      </c>
      <c r="P651" s="198" t="str">
        <f t="shared" ref="P651:P691" si="235">IF($J651="","",$J651+$L651+$N651)</f>
        <v/>
      </c>
      <c r="Q651" s="195" t="str">
        <f t="shared" ref="Q651:Q691" si="236">IF($J651="","",$P651*12)</f>
        <v/>
      </c>
      <c r="R651" s="187" t="str">
        <f>IF($J651="","",IF('5.手当・賞与配分の設計'!$O$4=1,ROUNDUP((J651+$L651)*$R$5,-1),ROUNDUP(J651*$R$5,-1)))</f>
        <v/>
      </c>
      <c r="S651" s="199" t="str">
        <f>IF($J651="","",IF('5.手当・賞与配分の設計'!$O$4=1,ROUNDUP(($J651+$L651)*$U$4*$S$3,-1),ROUNDUP($J651*$U$4*$S$3,-1)))</f>
        <v/>
      </c>
      <c r="T651" s="198" t="str">
        <f>IF($J651="","",IF('5.手当・賞与配分の設計'!$O$4=1,ROUNDUP(($J651+$L651)*$U$4*$T$3,-1),ROUNDUP($J651*$U$4*$T$3,-1)))</f>
        <v/>
      </c>
      <c r="U651" s="198" t="str">
        <f>IF($J651="","",IF('5.手当・賞与配分の設計'!$O$4=1,ROUNDUP(($J651+$L651)*$U$4*$U$3,-1),ROUNDUP($J651*$U$4*$U$3,-1)))</f>
        <v/>
      </c>
      <c r="V651" s="198" t="str">
        <f>IF($J651="","",IF('5.手当・賞与配分の設計'!$O$4=1,ROUNDUP(($J651+$L651)*$U$4*$V$3,-1),ROUNDUP($J651*$U$4*$V$3,-1)))</f>
        <v/>
      </c>
      <c r="W651" s="200" t="str">
        <f>IF($J651="","",IF('5.手当・賞与配分の設計'!$O$4=1,ROUNDUP(($J651+$L651)*$U$4*$W$3,-1),ROUNDUP($J651*$U$4*$W$3,-1)))</f>
        <v/>
      </c>
      <c r="X651" s="128" t="str">
        <f>IF($J651="","",$Q651+$R651+S651)</f>
        <v/>
      </c>
      <c r="Y651" s="88" t="str">
        <f t="shared" si="228"/>
        <v/>
      </c>
      <c r="Z651" s="88" t="str">
        <f t="shared" si="229"/>
        <v/>
      </c>
      <c r="AA651" s="88" t="str">
        <f t="shared" si="230"/>
        <v/>
      </c>
      <c r="AB651" s="201" t="str">
        <f t="shared" si="231"/>
        <v/>
      </c>
    </row>
    <row r="652" spans="5:28" ht="18" customHeight="1">
      <c r="E652" s="178" t="str">
        <f t="shared" si="232"/>
        <v>S-3</v>
      </c>
      <c r="F652" s="124">
        <f t="shared" si="223"/>
        <v>0</v>
      </c>
      <c r="G652" s="124" t="str">
        <f t="shared" si="224"/>
        <v/>
      </c>
      <c r="H652" s="124" t="str">
        <f t="shared" si="225"/>
        <v/>
      </c>
      <c r="I652" s="179">
        <v>20</v>
      </c>
      <c r="J652" s="150" t="str">
        <f>IF($E652="","",INDEX('3.サラリースケール'!$R$5:$BH$38,MATCH('7.グレード別年俸表の作成'!$E652,'3.サラリースケール'!$R$5:$R$38,0),MATCH('7.グレード別年俸表の作成'!$I652,'3.サラリースケール'!$R$5:$BH$5,0)))</f>
        <v/>
      </c>
      <c r="K652" s="194" t="str">
        <f t="shared" si="226"/>
        <v/>
      </c>
      <c r="L652" s="195" t="str">
        <f>IF($J652="","",VLOOKUP($E652,'6.モデル年俸表の作成'!$C$6:$F$48,4,0))</f>
        <v/>
      </c>
      <c r="M652" s="196" t="str">
        <f t="shared" si="233"/>
        <v/>
      </c>
      <c r="N652" s="197" t="str">
        <f t="shared" si="234"/>
        <v/>
      </c>
      <c r="O652" s="219" t="str">
        <f t="shared" si="227"/>
        <v/>
      </c>
      <c r="P652" s="198" t="str">
        <f t="shared" si="235"/>
        <v/>
      </c>
      <c r="Q652" s="195" t="str">
        <f t="shared" si="236"/>
        <v/>
      </c>
      <c r="R652" s="187" t="str">
        <f>IF($J652="","",IF('5.手当・賞与配分の設計'!$O$4=1,ROUNDUP((J652+$L652)*$R$5,-1),ROUNDUP(J652*$R$5,-1)))</f>
        <v/>
      </c>
      <c r="S652" s="199" t="str">
        <f>IF($J652="","",IF('5.手当・賞与配分の設計'!$O$4=1,ROUNDUP(($J652+$L652)*$U$4*$S$3,-1),ROUNDUP($J652*$U$4*$S$3,-1)))</f>
        <v/>
      </c>
      <c r="T652" s="198" t="str">
        <f>IF($J652="","",IF('5.手当・賞与配分の設計'!$O$4=1,ROUNDUP(($J652+$L652)*$U$4*$T$3,-1),ROUNDUP($J652*$U$4*$T$3,-1)))</f>
        <v/>
      </c>
      <c r="U652" s="198" t="str">
        <f>IF($J652="","",IF('5.手当・賞与配分の設計'!$O$4=1,ROUNDUP(($J652+$L652)*$U$4*$U$3,-1),ROUNDUP($J652*$U$4*$U$3,-1)))</f>
        <v/>
      </c>
      <c r="V652" s="198" t="str">
        <f>IF($J652="","",IF('5.手当・賞与配分の設計'!$O$4=1,ROUNDUP(($J652+$L652)*$U$4*$V$3,-1),ROUNDUP($J652*$U$4*$V$3,-1)))</f>
        <v/>
      </c>
      <c r="W652" s="200" t="str">
        <f>IF($J652="","",IF('5.手当・賞与配分の設計'!$O$4=1,ROUNDUP(($J652+$L652)*$U$4*$W$3,-1),ROUNDUP($J652*$U$4*$W$3,-1)))</f>
        <v/>
      </c>
      <c r="X652" s="128" t="str">
        <f>IF($J652="","",$Q652+$R652+S652)</f>
        <v/>
      </c>
      <c r="Y652" s="88" t="str">
        <f t="shared" si="228"/>
        <v/>
      </c>
      <c r="Z652" s="88" t="str">
        <f t="shared" si="229"/>
        <v/>
      </c>
      <c r="AA652" s="88" t="str">
        <f t="shared" si="230"/>
        <v/>
      </c>
      <c r="AB652" s="201" t="str">
        <f t="shared" si="231"/>
        <v/>
      </c>
    </row>
    <row r="653" spans="5:28" ht="18" customHeight="1">
      <c r="E653" s="178" t="str">
        <f t="shared" si="232"/>
        <v>S-3</v>
      </c>
      <c r="F653" s="124">
        <f t="shared" si="223"/>
        <v>0</v>
      </c>
      <c r="G653" s="124" t="str">
        <f t="shared" si="224"/>
        <v/>
      </c>
      <c r="H653" s="124" t="str">
        <f t="shared" si="225"/>
        <v/>
      </c>
      <c r="I653" s="179">
        <v>21</v>
      </c>
      <c r="J653" s="150" t="str">
        <f>IF($E653="","",INDEX('3.サラリースケール'!$R$5:$BH$38,MATCH('7.グレード別年俸表の作成'!$E653,'3.サラリースケール'!$R$5:$R$38,0),MATCH('7.グレード別年俸表の作成'!$I653,'3.サラリースケール'!$R$5:$BH$5,0)))</f>
        <v/>
      </c>
      <c r="K653" s="194" t="str">
        <f t="shared" si="226"/>
        <v/>
      </c>
      <c r="L653" s="195" t="str">
        <f>IF($J653="","",VLOOKUP($E653,'6.モデル年俸表の作成'!$C$6:$F$48,4,0))</f>
        <v/>
      </c>
      <c r="M653" s="196" t="str">
        <f>IF($G653="","",$M$649)</f>
        <v/>
      </c>
      <c r="N653" s="197" t="str">
        <f t="shared" si="234"/>
        <v/>
      </c>
      <c r="O653" s="219" t="str">
        <f t="shared" si="227"/>
        <v/>
      </c>
      <c r="P653" s="198" t="str">
        <f t="shared" si="235"/>
        <v/>
      </c>
      <c r="Q653" s="195" t="str">
        <f t="shared" si="236"/>
        <v/>
      </c>
      <c r="R653" s="187" t="str">
        <f>IF($J653="","",IF('5.手当・賞与配分の設計'!$O$4=1,ROUNDUP((J653+$L653)*$R$5,-1),ROUNDUP(J653*$R$5,-1)))</f>
        <v/>
      </c>
      <c r="S653" s="202" t="str">
        <f>IF($J653="","",IF('5.手当・賞与配分の設計'!$O$4=1,ROUNDUP(($J653+$L653)*$U$4*$S$3,-1),ROUNDUP($J653*$U$4*$S$3,-1)))</f>
        <v/>
      </c>
      <c r="T653" s="186" t="str">
        <f>IF($J653="","",IF('5.手当・賞与配分の設計'!$O$4=1,ROUNDUP(($J653+$L653)*$U$4*$T$3,-1),ROUNDUP($J653*$U$4*$T$3,-1)))</f>
        <v/>
      </c>
      <c r="U653" s="186" t="str">
        <f>IF($J653="","",IF('5.手当・賞与配分の設計'!$O$4=1,ROUNDUP(($J653+$L653)*$U$4*$U$3,-1),ROUNDUP($J653*$U$4*$U$3,-1)))</f>
        <v/>
      </c>
      <c r="V653" s="186" t="str">
        <f>IF($J653="","",IF('5.手当・賞与配分の設計'!$O$4=1,ROUNDUP(($J653+$L653)*$U$4*$V$3,-1),ROUNDUP($J653*$U$4*$V$3,-1)))</f>
        <v/>
      </c>
      <c r="W653" s="203" t="str">
        <f>IF($J653="","",IF('5.手当・賞与配分の設計'!$O$4=1,ROUNDUP(($J653+$L653)*$U$4*$W$3,-1),ROUNDUP($J653*$U$4*$W$3,-1)))</f>
        <v/>
      </c>
      <c r="X653" s="128" t="str">
        <f t="shared" ref="X653:X691" si="237">IF($J653="","",$Q653+$R653+S653)</f>
        <v/>
      </c>
      <c r="Y653" s="88" t="str">
        <f t="shared" si="228"/>
        <v/>
      </c>
      <c r="Z653" s="88" t="str">
        <f t="shared" si="229"/>
        <v/>
      </c>
      <c r="AA653" s="88" t="str">
        <f t="shared" si="230"/>
        <v/>
      </c>
      <c r="AB653" s="201" t="str">
        <f t="shared" si="231"/>
        <v/>
      </c>
    </row>
    <row r="654" spans="5:28" ht="18" customHeight="1">
      <c r="E654" s="178" t="str">
        <f t="shared" si="232"/>
        <v>S-3</v>
      </c>
      <c r="F654" s="124">
        <f t="shared" si="223"/>
        <v>0</v>
      </c>
      <c r="G654" s="124" t="str">
        <f t="shared" si="224"/>
        <v/>
      </c>
      <c r="H654" s="124" t="str">
        <f t="shared" si="225"/>
        <v/>
      </c>
      <c r="I654" s="179">
        <v>22</v>
      </c>
      <c r="J654" s="150" t="str">
        <f>IF($E654="","",INDEX('3.サラリースケール'!$R$5:$BH$38,MATCH('7.グレード別年俸表の作成'!$E654,'3.サラリースケール'!$R$5:$R$38,0),MATCH('7.グレード別年俸表の作成'!$I654,'3.サラリースケール'!$R$5:$BH$5,0)))</f>
        <v/>
      </c>
      <c r="K654" s="194" t="str">
        <f t="shared" si="226"/>
        <v/>
      </c>
      <c r="L654" s="195" t="str">
        <f>IF($J654="","",VLOOKUP($E654,'6.モデル年俸表の作成'!$C$6:$F$48,4,0))</f>
        <v/>
      </c>
      <c r="M654" s="196" t="str">
        <f t="shared" si="233"/>
        <v/>
      </c>
      <c r="N654" s="197" t="str">
        <f t="shared" si="234"/>
        <v/>
      </c>
      <c r="O654" s="219" t="str">
        <f t="shared" si="227"/>
        <v/>
      </c>
      <c r="P654" s="198" t="str">
        <f t="shared" si="235"/>
        <v/>
      </c>
      <c r="Q654" s="195" t="str">
        <f t="shared" si="236"/>
        <v/>
      </c>
      <c r="R654" s="187" t="str">
        <f>IF($J654="","",IF('5.手当・賞与配分の設計'!$O$4=1,ROUNDUP((J654+$L654)*$R$5,-1),ROUNDUP(J654*$R$5,-1)))</f>
        <v/>
      </c>
      <c r="S654" s="202" t="str">
        <f>IF($J654="","",IF('5.手当・賞与配分の設計'!$O$4=1,ROUNDUP(($J654+$L654)*$U$4*$S$3,-1),ROUNDUP($J654*$U$4*$S$3,-1)))</f>
        <v/>
      </c>
      <c r="T654" s="186" t="str">
        <f>IF($J654="","",IF('5.手当・賞与配分の設計'!$O$4=1,ROUNDUP(($J654+$L654)*$U$4*$T$3,-1),ROUNDUP($J654*$U$4*$T$3,-1)))</f>
        <v/>
      </c>
      <c r="U654" s="186" t="str">
        <f>IF($J654="","",IF('5.手当・賞与配分の設計'!$O$4=1,ROUNDUP(($J654+$L654)*$U$4*$U$3,-1),ROUNDUP($J654*$U$4*$U$3,-1)))</f>
        <v/>
      </c>
      <c r="V654" s="186" t="str">
        <f>IF($J654="","",IF('5.手当・賞与配分の設計'!$O$4=1,ROUNDUP(($J654+$L654)*$U$4*$V$3,-1),ROUNDUP($J654*$U$4*$V$3,-1)))</f>
        <v/>
      </c>
      <c r="W654" s="203" t="str">
        <f>IF($J654="","",IF('5.手当・賞与配分の設計'!$O$4=1,ROUNDUP(($J654+$L654)*$U$4*$W$3,-1),ROUNDUP($J654*$U$4*$W$3,-1)))</f>
        <v/>
      </c>
      <c r="X654" s="128" t="str">
        <f t="shared" si="237"/>
        <v/>
      </c>
      <c r="Y654" s="88" t="str">
        <f t="shared" si="228"/>
        <v/>
      </c>
      <c r="Z654" s="88" t="str">
        <f t="shared" si="229"/>
        <v/>
      </c>
      <c r="AA654" s="88" t="str">
        <f t="shared" si="230"/>
        <v/>
      </c>
      <c r="AB654" s="201" t="str">
        <f t="shared" si="231"/>
        <v/>
      </c>
    </row>
    <row r="655" spans="5:28" ht="18" customHeight="1">
      <c r="E655" s="178" t="str">
        <f t="shared" si="232"/>
        <v>S-3</v>
      </c>
      <c r="F655" s="124">
        <f t="shared" si="223"/>
        <v>0</v>
      </c>
      <c r="G655" s="124" t="str">
        <f t="shared" si="224"/>
        <v/>
      </c>
      <c r="H655" s="124" t="str">
        <f t="shared" si="225"/>
        <v/>
      </c>
      <c r="I655" s="179">
        <v>23</v>
      </c>
      <c r="J655" s="150" t="str">
        <f>IF($E655="","",INDEX('3.サラリースケール'!$R$5:$BH$38,MATCH('7.グレード別年俸表の作成'!$E655,'3.サラリースケール'!$R$5:$R$38,0),MATCH('7.グレード別年俸表の作成'!$I655,'3.サラリースケール'!$R$5:$BH$5,0)))</f>
        <v/>
      </c>
      <c r="K655" s="194" t="str">
        <f t="shared" si="226"/>
        <v/>
      </c>
      <c r="L655" s="195" t="str">
        <f>IF($J655="","",VLOOKUP($E655,'6.モデル年俸表の作成'!$C$6:$F$48,4,0))</f>
        <v/>
      </c>
      <c r="M655" s="196" t="str">
        <f t="shared" si="233"/>
        <v/>
      </c>
      <c r="N655" s="197" t="str">
        <f t="shared" si="234"/>
        <v/>
      </c>
      <c r="O655" s="219" t="str">
        <f>IF($J655="","",ROUNDDOWN($N655/($J655/$O$4*1.25),0))</f>
        <v/>
      </c>
      <c r="P655" s="198" t="str">
        <f t="shared" si="235"/>
        <v/>
      </c>
      <c r="Q655" s="195" t="str">
        <f t="shared" si="236"/>
        <v/>
      </c>
      <c r="R655" s="187" t="str">
        <f>IF($J655="","",IF('5.手当・賞与配分の設計'!$O$4=1,ROUNDUP((J655+$L655)*$R$5,-1),ROUNDUP(J655*$R$5,-1)))</f>
        <v/>
      </c>
      <c r="S655" s="202" t="str">
        <f>IF($J655="","",IF('5.手当・賞与配分の設計'!$O$4=1,ROUNDUP(($J655+$L655)*$U$4*$S$3,-1),ROUNDUP($J655*$U$4*$S$3,-1)))</f>
        <v/>
      </c>
      <c r="T655" s="186" t="str">
        <f>IF($J655="","",IF('5.手当・賞与配分の設計'!$O$4=1,ROUNDUP(($J655+$L655)*$U$4*$T$3,-1),ROUNDUP($J655*$U$4*$T$3,-1)))</f>
        <v/>
      </c>
      <c r="U655" s="186" t="str">
        <f>IF($J655="","",IF('5.手当・賞与配分の設計'!$O$4=1,ROUNDUP(($J655+$L655)*$U$4*$U$3,-1),ROUNDUP($J655*$U$4*$U$3,-1)))</f>
        <v/>
      </c>
      <c r="V655" s="186" t="str">
        <f>IF($J655="","",IF('5.手当・賞与配分の設計'!$O$4=1,ROUNDUP(($J655+$L655)*$U$4*$V$3,-1),ROUNDUP($J655*$U$4*$V$3,-1)))</f>
        <v/>
      </c>
      <c r="W655" s="203" t="str">
        <f>IF($J655="","",IF('5.手当・賞与配分の設計'!$O$4=1,ROUNDUP(($J655+$L655)*$U$4*$W$3,-1),ROUNDUP($J655*$U$4*$W$3,-1)))</f>
        <v/>
      </c>
      <c r="X655" s="128" t="str">
        <f t="shared" si="237"/>
        <v/>
      </c>
      <c r="Y655" s="88" t="str">
        <f t="shared" si="228"/>
        <v/>
      </c>
      <c r="Z655" s="88" t="str">
        <f t="shared" si="229"/>
        <v/>
      </c>
      <c r="AA655" s="88" t="str">
        <f t="shared" si="230"/>
        <v/>
      </c>
      <c r="AB655" s="201" t="str">
        <f t="shared" si="231"/>
        <v/>
      </c>
    </row>
    <row r="656" spans="5:28" ht="18" customHeight="1">
      <c r="E656" s="178" t="str">
        <f t="shared" si="232"/>
        <v>S-3</v>
      </c>
      <c r="F656" s="124">
        <f t="shared" si="223"/>
        <v>0</v>
      </c>
      <c r="G656" s="124" t="str">
        <f t="shared" si="224"/>
        <v/>
      </c>
      <c r="H656" s="124" t="str">
        <f t="shared" si="225"/>
        <v/>
      </c>
      <c r="I656" s="179">
        <v>24</v>
      </c>
      <c r="J656" s="150" t="str">
        <f>IF($E656="","",INDEX('3.サラリースケール'!$R$5:$BH$38,MATCH('7.グレード別年俸表の作成'!$E656,'3.サラリースケール'!$R$5:$R$38,0),MATCH('7.グレード別年俸表の作成'!$I656,'3.サラリースケール'!$R$5:$BH$5,0)))</f>
        <v/>
      </c>
      <c r="K656" s="194" t="str">
        <f t="shared" si="226"/>
        <v/>
      </c>
      <c r="L656" s="195" t="str">
        <f>IF($J656="","",VLOOKUP($E656,'6.モデル年俸表の作成'!$C$6:$F$48,4,0))</f>
        <v/>
      </c>
      <c r="M656" s="196" t="str">
        <f t="shared" si="233"/>
        <v/>
      </c>
      <c r="N656" s="197" t="str">
        <f t="shared" si="234"/>
        <v/>
      </c>
      <c r="O656" s="219" t="str">
        <f t="shared" si="227"/>
        <v/>
      </c>
      <c r="P656" s="198" t="str">
        <f t="shared" si="235"/>
        <v/>
      </c>
      <c r="Q656" s="195" t="str">
        <f t="shared" si="236"/>
        <v/>
      </c>
      <c r="R656" s="187" t="str">
        <f>IF($J656="","",IF('5.手当・賞与配分の設計'!$O$4=1,ROUNDUP((J656+$L656)*$R$5,-1),ROUNDUP(J656*$R$5,-1)))</f>
        <v/>
      </c>
      <c r="S656" s="202" t="str">
        <f>IF($J656="","",IF('5.手当・賞与配分の設計'!$O$4=1,ROUNDUP(($J656+$L656)*$U$4*$S$3,-1),ROUNDUP($J656*$U$4*$S$3,-1)))</f>
        <v/>
      </c>
      <c r="T656" s="186" t="str">
        <f>IF($J656="","",IF('5.手当・賞与配分の設計'!$O$4=1,ROUNDUP(($J656+$L656)*$U$4*$T$3,-1),ROUNDUP($J656*$U$4*$T$3,-1)))</f>
        <v/>
      </c>
      <c r="U656" s="186" t="str">
        <f>IF($J656="","",IF('5.手当・賞与配分の設計'!$O$4=1,ROUNDUP(($J656+$L656)*$U$4*$U$3,-1),ROUNDUP($J656*$U$4*$U$3,-1)))</f>
        <v/>
      </c>
      <c r="V656" s="186" t="str">
        <f>IF($J656="","",IF('5.手当・賞与配分の設計'!$O$4=1,ROUNDUP(($J656+$L656)*$U$4*$V$3,-1),ROUNDUP($J656*$U$4*$V$3,-1)))</f>
        <v/>
      </c>
      <c r="W656" s="203" t="str">
        <f>IF($J656="","",IF('5.手当・賞与配分の設計'!$O$4=1,ROUNDUP(($J656+$L656)*$U$4*$W$3,-1),ROUNDUP($J656*$U$4*$W$3,-1)))</f>
        <v/>
      </c>
      <c r="X656" s="128" t="str">
        <f t="shared" si="237"/>
        <v/>
      </c>
      <c r="Y656" s="88" t="str">
        <f t="shared" si="228"/>
        <v/>
      </c>
      <c r="Z656" s="88" t="str">
        <f t="shared" si="229"/>
        <v/>
      </c>
      <c r="AA656" s="88" t="str">
        <f t="shared" si="230"/>
        <v/>
      </c>
      <c r="AB656" s="201" t="str">
        <f t="shared" si="231"/>
        <v/>
      </c>
    </row>
    <row r="657" spans="5:28" ht="18" customHeight="1">
      <c r="E657" s="178" t="str">
        <f t="shared" si="232"/>
        <v>S-3</v>
      </c>
      <c r="F657" s="124">
        <f t="shared" si="223"/>
        <v>0</v>
      </c>
      <c r="G657" s="124" t="str">
        <f t="shared" si="224"/>
        <v/>
      </c>
      <c r="H657" s="124" t="str">
        <f t="shared" si="225"/>
        <v/>
      </c>
      <c r="I657" s="179">
        <v>25</v>
      </c>
      <c r="J657" s="150" t="str">
        <f>IF($E657="","",INDEX('3.サラリースケール'!$R$5:$BH$38,MATCH('7.グレード別年俸表の作成'!$E657,'3.サラリースケール'!$R$5:$R$38,0),MATCH('7.グレード別年俸表の作成'!$I657,'3.サラリースケール'!$R$5:$BH$5,0)))</f>
        <v/>
      </c>
      <c r="K657" s="194" t="str">
        <f t="shared" si="226"/>
        <v/>
      </c>
      <c r="L657" s="195" t="str">
        <f>IF($J657="","",VLOOKUP($E657,'6.モデル年俸表の作成'!$C$6:$F$48,4,0))</f>
        <v/>
      </c>
      <c r="M657" s="196" t="str">
        <f t="shared" si="233"/>
        <v/>
      </c>
      <c r="N657" s="197" t="str">
        <f t="shared" si="234"/>
        <v/>
      </c>
      <c r="O657" s="219" t="str">
        <f t="shared" si="227"/>
        <v/>
      </c>
      <c r="P657" s="198" t="str">
        <f t="shared" si="235"/>
        <v/>
      </c>
      <c r="Q657" s="195" t="str">
        <f t="shared" si="236"/>
        <v/>
      </c>
      <c r="R657" s="187" t="str">
        <f>IF($J657="","",IF('5.手当・賞与配分の設計'!$O$4=1,ROUNDUP((J657+$L657)*$R$5,-1),ROUNDUP(J657*$R$5,-1)))</f>
        <v/>
      </c>
      <c r="S657" s="202" t="str">
        <f>IF($J657="","",IF('5.手当・賞与配分の設計'!$O$4=1,ROUNDUP(($J657+$L657)*$U$4*$S$3,-1),ROUNDUP($J657*$U$4*$S$3,-1)))</f>
        <v/>
      </c>
      <c r="T657" s="186" t="str">
        <f>IF($J657="","",IF('5.手当・賞与配分の設計'!$O$4=1,ROUNDUP(($J657+$L657)*$U$4*$T$3,-1),ROUNDUP($J657*$U$4*$T$3,-1)))</f>
        <v/>
      </c>
      <c r="U657" s="186" t="str">
        <f>IF($J657="","",IF('5.手当・賞与配分の設計'!$O$4=1,ROUNDUP(($J657+$L657)*$U$4*$U$3,-1),ROUNDUP($J657*$U$4*$U$3,-1)))</f>
        <v/>
      </c>
      <c r="V657" s="186" t="str">
        <f>IF($J657="","",IF('5.手当・賞与配分の設計'!$O$4=1,ROUNDUP(($J657+$L657)*$U$4*$V$3,-1),ROUNDUP($J657*$U$4*$V$3,-1)))</f>
        <v/>
      </c>
      <c r="W657" s="203" t="str">
        <f>IF($J657="","",IF('5.手当・賞与配分の設計'!$O$4=1,ROUNDUP(($J657+$L657)*$U$4*$W$3,-1),ROUNDUP($J657*$U$4*$W$3,-1)))</f>
        <v/>
      </c>
      <c r="X657" s="128" t="str">
        <f t="shared" si="237"/>
        <v/>
      </c>
      <c r="Y657" s="88" t="str">
        <f t="shared" si="228"/>
        <v/>
      </c>
      <c r="Z657" s="88" t="str">
        <f t="shared" si="229"/>
        <v/>
      </c>
      <c r="AA657" s="88" t="str">
        <f t="shared" si="230"/>
        <v/>
      </c>
      <c r="AB657" s="201" t="str">
        <f t="shared" si="231"/>
        <v/>
      </c>
    </row>
    <row r="658" spans="5:28" ht="18" customHeight="1">
      <c r="E658" s="178" t="str">
        <f t="shared" si="232"/>
        <v>S-3</v>
      </c>
      <c r="F658" s="124">
        <f t="shared" si="223"/>
        <v>0</v>
      </c>
      <c r="G658" s="124" t="str">
        <f t="shared" si="224"/>
        <v/>
      </c>
      <c r="H658" s="124" t="str">
        <f t="shared" si="225"/>
        <v/>
      </c>
      <c r="I658" s="179">
        <v>26</v>
      </c>
      <c r="J658" s="150" t="str">
        <f>IF($E658="","",INDEX('3.サラリースケール'!$R$5:$BH$38,MATCH('7.グレード別年俸表の作成'!$E658,'3.サラリースケール'!$R$5:$R$38,0),MATCH('7.グレード別年俸表の作成'!$I658,'3.サラリースケール'!$R$5:$BH$5,0)))</f>
        <v/>
      </c>
      <c r="K658" s="194" t="str">
        <f t="shared" si="226"/>
        <v/>
      </c>
      <c r="L658" s="195" t="str">
        <f>IF($J658="","",VLOOKUP($E658,'6.モデル年俸表の作成'!$C$6:$F$48,4,0))</f>
        <v/>
      </c>
      <c r="M658" s="196" t="str">
        <f t="shared" si="233"/>
        <v/>
      </c>
      <c r="N658" s="197" t="str">
        <f t="shared" si="234"/>
        <v/>
      </c>
      <c r="O658" s="219" t="str">
        <f t="shared" si="227"/>
        <v/>
      </c>
      <c r="P658" s="198" t="str">
        <f t="shared" si="235"/>
        <v/>
      </c>
      <c r="Q658" s="195" t="str">
        <f t="shared" si="236"/>
        <v/>
      </c>
      <c r="R658" s="187" t="str">
        <f>IF($J658="","",IF('5.手当・賞与配分の設計'!$O$4=1,ROUNDUP((J658+$L658)*$R$5,-1),ROUNDUP(J658*$R$5,-1)))</f>
        <v/>
      </c>
      <c r="S658" s="202" t="str">
        <f>IF($J658="","",IF('5.手当・賞与配分の設計'!$O$4=1,ROUNDUP(($J658+$L658)*$U$4*$S$3,-1),ROUNDUP($J658*$U$4*$S$3,-1)))</f>
        <v/>
      </c>
      <c r="T658" s="186" t="str">
        <f>IF($J658="","",IF('5.手当・賞与配分の設計'!$O$4=1,ROUNDUP(($J658+$L658)*$U$4*$T$3,-1),ROUNDUP($J658*$U$4*$T$3,-1)))</f>
        <v/>
      </c>
      <c r="U658" s="186" t="str">
        <f>IF($J658="","",IF('5.手当・賞与配分の設計'!$O$4=1,ROUNDUP(($J658+$L658)*$U$4*$U$3,-1),ROUNDUP($J658*$U$4*$U$3,-1)))</f>
        <v/>
      </c>
      <c r="V658" s="186" t="str">
        <f>IF($J658="","",IF('5.手当・賞与配分の設計'!$O$4=1,ROUNDUP(($J658+$L658)*$U$4*$V$3,-1),ROUNDUP($J658*$U$4*$V$3,-1)))</f>
        <v/>
      </c>
      <c r="W658" s="203" t="str">
        <f>IF($J658="","",IF('5.手当・賞与配分の設計'!$O$4=1,ROUNDUP(($J658+$L658)*$U$4*$W$3,-1),ROUNDUP($J658*$U$4*$W$3,-1)))</f>
        <v/>
      </c>
      <c r="X658" s="128" t="str">
        <f t="shared" si="237"/>
        <v/>
      </c>
      <c r="Y658" s="88" t="str">
        <f t="shared" si="228"/>
        <v/>
      </c>
      <c r="Z658" s="88" t="str">
        <f t="shared" si="229"/>
        <v/>
      </c>
      <c r="AA658" s="88" t="str">
        <f t="shared" si="230"/>
        <v/>
      </c>
      <c r="AB658" s="201" t="str">
        <f t="shared" si="231"/>
        <v/>
      </c>
    </row>
    <row r="659" spans="5:28" ht="18" customHeight="1">
      <c r="E659" s="178" t="str">
        <f t="shared" si="232"/>
        <v>S-3</v>
      </c>
      <c r="F659" s="124">
        <f t="shared" si="223"/>
        <v>0</v>
      </c>
      <c r="G659" s="124" t="str">
        <f t="shared" si="224"/>
        <v/>
      </c>
      <c r="H659" s="124" t="str">
        <f t="shared" si="225"/>
        <v/>
      </c>
      <c r="I659" s="179">
        <v>27</v>
      </c>
      <c r="J659" s="150" t="str">
        <f>IF($E659="","",INDEX('3.サラリースケール'!$R$5:$BH$38,MATCH('7.グレード別年俸表の作成'!$E659,'3.サラリースケール'!$R$5:$R$38,0),MATCH('7.グレード別年俸表の作成'!$I659,'3.サラリースケール'!$R$5:$BH$5,0)))</f>
        <v/>
      </c>
      <c r="K659" s="194" t="str">
        <f t="shared" si="226"/>
        <v/>
      </c>
      <c r="L659" s="195" t="str">
        <f>IF($J659="","",VLOOKUP($E659,'6.モデル年俸表の作成'!$C$6:$F$48,4,0))</f>
        <v/>
      </c>
      <c r="M659" s="196" t="str">
        <f t="shared" si="233"/>
        <v/>
      </c>
      <c r="N659" s="197" t="str">
        <f t="shared" si="234"/>
        <v/>
      </c>
      <c r="O659" s="219" t="str">
        <f t="shared" si="227"/>
        <v/>
      </c>
      <c r="P659" s="198" t="str">
        <f t="shared" si="235"/>
        <v/>
      </c>
      <c r="Q659" s="195" t="str">
        <f t="shared" si="236"/>
        <v/>
      </c>
      <c r="R659" s="187" t="str">
        <f>IF($J659="","",IF('5.手当・賞与配分の設計'!$O$4=1,ROUNDUP((J659+$L659)*$R$5,-1),ROUNDUP(J659*$R$5,-1)))</f>
        <v/>
      </c>
      <c r="S659" s="202" t="str">
        <f>IF($J659="","",IF('5.手当・賞与配分の設計'!$O$4=1,ROUNDUP(($J659+$L659)*$U$4*$S$3,-1),ROUNDUP($J659*$U$4*$S$3,-1)))</f>
        <v/>
      </c>
      <c r="T659" s="186" t="str">
        <f>IF($J659="","",IF('5.手当・賞与配分の設計'!$O$4=1,ROUNDUP(($J659+$L659)*$U$4*$T$3,-1),ROUNDUP($J659*$U$4*$T$3,-1)))</f>
        <v/>
      </c>
      <c r="U659" s="186" t="str">
        <f>IF($J659="","",IF('5.手当・賞与配分の設計'!$O$4=1,ROUNDUP(($J659+$L659)*$U$4*$U$3,-1),ROUNDUP($J659*$U$4*$U$3,-1)))</f>
        <v/>
      </c>
      <c r="V659" s="186" t="str">
        <f>IF($J659="","",IF('5.手当・賞与配分の設計'!$O$4=1,ROUNDUP(($J659+$L659)*$U$4*$V$3,-1),ROUNDUP($J659*$U$4*$V$3,-1)))</f>
        <v/>
      </c>
      <c r="W659" s="203" t="str">
        <f>IF($J659="","",IF('5.手当・賞与配分の設計'!$O$4=1,ROUNDUP(($J659+$L659)*$U$4*$W$3,-1),ROUNDUP($J659*$U$4*$W$3,-1)))</f>
        <v/>
      </c>
      <c r="X659" s="128" t="str">
        <f t="shared" si="237"/>
        <v/>
      </c>
      <c r="Y659" s="88" t="str">
        <f t="shared" si="228"/>
        <v/>
      </c>
      <c r="Z659" s="88" t="str">
        <f t="shared" si="229"/>
        <v/>
      </c>
      <c r="AA659" s="88" t="str">
        <f t="shared" si="230"/>
        <v/>
      </c>
      <c r="AB659" s="201" t="str">
        <f t="shared" si="231"/>
        <v/>
      </c>
    </row>
    <row r="660" spans="5:28" ht="18" customHeight="1">
      <c r="E660" s="178" t="str">
        <f t="shared" si="232"/>
        <v>S-3</v>
      </c>
      <c r="F660" s="124">
        <f t="shared" si="223"/>
        <v>0</v>
      </c>
      <c r="G660" s="124" t="str">
        <f t="shared" si="224"/>
        <v/>
      </c>
      <c r="H660" s="124" t="str">
        <f t="shared" si="225"/>
        <v/>
      </c>
      <c r="I660" s="179">
        <v>28</v>
      </c>
      <c r="J660" s="150" t="str">
        <f>IF($E660="","",INDEX('3.サラリースケール'!$R$5:$BH$38,MATCH('7.グレード別年俸表の作成'!$E660,'3.サラリースケール'!$R$5:$R$38,0),MATCH('7.グレード別年俸表の作成'!$I660,'3.サラリースケール'!$R$5:$BH$5,0)))</f>
        <v/>
      </c>
      <c r="K660" s="194" t="str">
        <f t="shared" si="226"/>
        <v/>
      </c>
      <c r="L660" s="195" t="str">
        <f>IF($J660="","",VLOOKUP($E660,'6.モデル年俸表の作成'!$C$6:$F$48,4,0))</f>
        <v/>
      </c>
      <c r="M660" s="196" t="str">
        <f t="shared" si="233"/>
        <v/>
      </c>
      <c r="N660" s="197" t="str">
        <f t="shared" si="234"/>
        <v/>
      </c>
      <c r="O660" s="219" t="str">
        <f t="shared" si="227"/>
        <v/>
      </c>
      <c r="P660" s="198" t="str">
        <f t="shared" si="235"/>
        <v/>
      </c>
      <c r="Q660" s="195" t="str">
        <f t="shared" si="236"/>
        <v/>
      </c>
      <c r="R660" s="187" t="str">
        <f>IF($J660="","",IF('5.手当・賞与配分の設計'!$O$4=1,ROUNDUP((J660+$L660)*$R$5,-1),ROUNDUP(J660*$R$5,-1)))</f>
        <v/>
      </c>
      <c r="S660" s="202" t="str">
        <f>IF($J660="","",IF('5.手当・賞与配分の設計'!$O$4=1,ROUNDUP(($J660+$L660)*$U$4*$S$3,-1),ROUNDUP($J660*$U$4*$S$3,-1)))</f>
        <v/>
      </c>
      <c r="T660" s="186" t="str">
        <f>IF($J660="","",IF('5.手当・賞与配分の設計'!$O$4=1,ROUNDUP(($J660+$L660)*$U$4*$T$3,-1),ROUNDUP($J660*$U$4*$T$3,-1)))</f>
        <v/>
      </c>
      <c r="U660" s="186" t="str">
        <f>IF($J660="","",IF('5.手当・賞与配分の設計'!$O$4=1,ROUNDUP(($J660+$L660)*$U$4*$U$3,-1),ROUNDUP($J660*$U$4*$U$3,-1)))</f>
        <v/>
      </c>
      <c r="V660" s="186" t="str">
        <f>IF($J660="","",IF('5.手当・賞与配分の設計'!$O$4=1,ROUNDUP(($J660+$L660)*$U$4*$V$3,-1),ROUNDUP($J660*$U$4*$V$3,-1)))</f>
        <v/>
      </c>
      <c r="W660" s="203" t="str">
        <f>IF($J660="","",IF('5.手当・賞与配分の設計'!$O$4=1,ROUNDUP(($J660+$L660)*$U$4*$W$3,-1),ROUNDUP($J660*$U$4*$W$3,-1)))</f>
        <v/>
      </c>
      <c r="X660" s="128" t="str">
        <f t="shared" si="237"/>
        <v/>
      </c>
      <c r="Y660" s="88" t="str">
        <f t="shared" si="228"/>
        <v/>
      </c>
      <c r="Z660" s="88" t="str">
        <f t="shared" si="229"/>
        <v/>
      </c>
      <c r="AA660" s="88" t="str">
        <f t="shared" si="230"/>
        <v/>
      </c>
      <c r="AB660" s="201" t="str">
        <f t="shared" si="231"/>
        <v/>
      </c>
    </row>
    <row r="661" spans="5:28" ht="18" customHeight="1">
      <c r="E661" s="178" t="str">
        <f t="shared" si="232"/>
        <v>S-3</v>
      </c>
      <c r="F661" s="124">
        <f t="shared" si="223"/>
        <v>0</v>
      </c>
      <c r="G661" s="124" t="str">
        <f t="shared" si="224"/>
        <v/>
      </c>
      <c r="H661" s="124" t="str">
        <f t="shared" si="225"/>
        <v/>
      </c>
      <c r="I661" s="179">
        <v>29</v>
      </c>
      <c r="J661" s="150" t="str">
        <f>IF($E661="","",INDEX('3.サラリースケール'!$R$5:$BH$38,MATCH('7.グレード別年俸表の作成'!$E661,'3.サラリースケール'!$R$5:$R$38,0),MATCH('7.グレード別年俸表の作成'!$I661,'3.サラリースケール'!$R$5:$BH$5,0)))</f>
        <v/>
      </c>
      <c r="K661" s="194" t="str">
        <f t="shared" si="226"/>
        <v/>
      </c>
      <c r="L661" s="195" t="str">
        <f>IF($J661="","",VLOOKUP($E661,'6.モデル年俸表の作成'!$C$6:$F$48,4,0))</f>
        <v/>
      </c>
      <c r="M661" s="196" t="str">
        <f t="shared" si="233"/>
        <v/>
      </c>
      <c r="N661" s="197" t="str">
        <f t="shared" si="234"/>
        <v/>
      </c>
      <c r="O661" s="219" t="str">
        <f t="shared" si="227"/>
        <v/>
      </c>
      <c r="P661" s="198" t="str">
        <f t="shared" si="235"/>
        <v/>
      </c>
      <c r="Q661" s="195" t="str">
        <f t="shared" si="236"/>
        <v/>
      </c>
      <c r="R661" s="187" t="str">
        <f>IF($J661="","",IF('5.手当・賞与配分の設計'!$O$4=1,ROUNDUP((J661+$L661)*$R$5,-1),ROUNDUP(J661*$R$5,-1)))</f>
        <v/>
      </c>
      <c r="S661" s="202" t="str">
        <f>IF($J661="","",IF('5.手当・賞与配分の設計'!$O$4=1,ROUNDUP(($J661+$L661)*$U$4*$S$3,-1),ROUNDUP($J661*$U$4*$S$3,-1)))</f>
        <v/>
      </c>
      <c r="T661" s="186" t="str">
        <f>IF($J661="","",IF('5.手当・賞与配分の設計'!$O$4=1,ROUNDUP(($J661+$L661)*$U$4*$T$3,-1),ROUNDUP($J661*$U$4*$T$3,-1)))</f>
        <v/>
      </c>
      <c r="U661" s="186" t="str">
        <f>IF($J661="","",IF('5.手当・賞与配分の設計'!$O$4=1,ROUNDUP(($J661+$L661)*$U$4*$U$3,-1),ROUNDUP($J661*$U$4*$U$3,-1)))</f>
        <v/>
      </c>
      <c r="V661" s="186" t="str">
        <f>IF($J661="","",IF('5.手当・賞与配分の設計'!$O$4=1,ROUNDUP(($J661+$L661)*$U$4*$V$3,-1),ROUNDUP($J661*$U$4*$V$3,-1)))</f>
        <v/>
      </c>
      <c r="W661" s="203" t="str">
        <f>IF($J661="","",IF('5.手当・賞与配分の設計'!$O$4=1,ROUNDUP(($J661+$L661)*$U$4*$W$3,-1),ROUNDUP($J661*$U$4*$W$3,-1)))</f>
        <v/>
      </c>
      <c r="X661" s="128" t="str">
        <f t="shared" si="237"/>
        <v/>
      </c>
      <c r="Y661" s="88" t="str">
        <f t="shared" si="228"/>
        <v/>
      </c>
      <c r="Z661" s="88" t="str">
        <f t="shared" si="229"/>
        <v/>
      </c>
      <c r="AA661" s="88" t="str">
        <f t="shared" si="230"/>
        <v/>
      </c>
      <c r="AB661" s="201" t="str">
        <f t="shared" si="231"/>
        <v/>
      </c>
    </row>
    <row r="662" spans="5:28" ht="18" customHeight="1">
      <c r="E662" s="178" t="str">
        <f t="shared" si="232"/>
        <v>S-3</v>
      </c>
      <c r="F662" s="124">
        <f t="shared" si="223"/>
        <v>0</v>
      </c>
      <c r="G662" s="124" t="str">
        <f t="shared" si="224"/>
        <v/>
      </c>
      <c r="H662" s="124" t="str">
        <f t="shared" si="225"/>
        <v/>
      </c>
      <c r="I662" s="179">
        <v>30</v>
      </c>
      <c r="J662" s="150" t="str">
        <f>IF($E662="","",INDEX('3.サラリースケール'!$R$5:$BH$38,MATCH('7.グレード別年俸表の作成'!$E662,'3.サラリースケール'!$R$5:$R$38,0),MATCH('7.グレード別年俸表の作成'!$I662,'3.サラリースケール'!$R$5:$BH$5,0)))</f>
        <v/>
      </c>
      <c r="K662" s="194" t="str">
        <f t="shared" si="226"/>
        <v/>
      </c>
      <c r="L662" s="195" t="str">
        <f>IF($J662="","",VLOOKUP($E662,'6.モデル年俸表の作成'!$C$6:$F$48,4,0))</f>
        <v/>
      </c>
      <c r="M662" s="196" t="str">
        <f t="shared" si="233"/>
        <v/>
      </c>
      <c r="N662" s="197" t="str">
        <f t="shared" si="234"/>
        <v/>
      </c>
      <c r="O662" s="219" t="str">
        <f t="shared" si="227"/>
        <v/>
      </c>
      <c r="P662" s="198" t="str">
        <f t="shared" si="235"/>
        <v/>
      </c>
      <c r="Q662" s="195" t="str">
        <f t="shared" si="236"/>
        <v/>
      </c>
      <c r="R662" s="187" t="str">
        <f>IF($J662="","",IF('5.手当・賞与配分の設計'!$O$4=1,ROUNDUP((J662+$L662)*$R$5,-1),ROUNDUP(J662*$R$5,-1)))</f>
        <v/>
      </c>
      <c r="S662" s="202" t="str">
        <f>IF($J662="","",IF('5.手当・賞与配分の設計'!$O$4=1,ROUNDUP(($J662+$L662)*$U$4*$S$3,-1),ROUNDUP($J662*$U$4*$S$3,-1)))</f>
        <v/>
      </c>
      <c r="T662" s="186" t="str">
        <f>IF($J662="","",IF('5.手当・賞与配分の設計'!$O$4=1,ROUNDUP(($J662+$L662)*$U$4*$T$3,-1),ROUNDUP($J662*$U$4*$T$3,-1)))</f>
        <v/>
      </c>
      <c r="U662" s="186" t="str">
        <f>IF($J662="","",IF('5.手当・賞与配分の設計'!$O$4=1,ROUNDUP(($J662+$L662)*$U$4*$U$3,-1),ROUNDUP($J662*$U$4*$U$3,-1)))</f>
        <v/>
      </c>
      <c r="V662" s="186" t="str">
        <f>IF($J662="","",IF('5.手当・賞与配分の設計'!$O$4=1,ROUNDUP(($J662+$L662)*$U$4*$V$3,-1),ROUNDUP($J662*$U$4*$V$3,-1)))</f>
        <v/>
      </c>
      <c r="W662" s="203" t="str">
        <f>IF($J662="","",IF('5.手当・賞与配分の設計'!$O$4=1,ROUNDUP(($J662+$L662)*$U$4*$W$3,-1),ROUNDUP($J662*$U$4*$W$3,-1)))</f>
        <v/>
      </c>
      <c r="X662" s="128" t="str">
        <f t="shared" si="237"/>
        <v/>
      </c>
      <c r="Y662" s="88" t="str">
        <f t="shared" si="228"/>
        <v/>
      </c>
      <c r="Z662" s="88" t="str">
        <f t="shared" si="229"/>
        <v/>
      </c>
      <c r="AA662" s="88" t="str">
        <f t="shared" si="230"/>
        <v/>
      </c>
      <c r="AB662" s="201" t="str">
        <f t="shared" si="231"/>
        <v/>
      </c>
    </row>
    <row r="663" spans="5:28" ht="18" customHeight="1">
      <c r="E663" s="178" t="str">
        <f t="shared" si="232"/>
        <v>S-3</v>
      </c>
      <c r="F663" s="124">
        <f t="shared" si="223"/>
        <v>0</v>
      </c>
      <c r="G663" s="124" t="str">
        <f t="shared" si="224"/>
        <v/>
      </c>
      <c r="H663" s="124" t="str">
        <f t="shared" si="225"/>
        <v/>
      </c>
      <c r="I663" s="179">
        <v>31</v>
      </c>
      <c r="J663" s="150" t="str">
        <f>IF($E663="","",INDEX('3.サラリースケール'!$R$5:$BH$38,MATCH('7.グレード別年俸表の作成'!$E663,'3.サラリースケール'!$R$5:$R$38,0),MATCH('7.グレード別年俸表の作成'!$I663,'3.サラリースケール'!$R$5:$BH$5,0)))</f>
        <v/>
      </c>
      <c r="K663" s="194" t="str">
        <f t="shared" si="226"/>
        <v/>
      </c>
      <c r="L663" s="195" t="str">
        <f>IF($J663="","",VLOOKUP($E663,'6.モデル年俸表の作成'!$C$6:$F$48,4,0))</f>
        <v/>
      </c>
      <c r="M663" s="196" t="str">
        <f t="shared" si="233"/>
        <v/>
      </c>
      <c r="N663" s="197" t="str">
        <f t="shared" si="234"/>
        <v/>
      </c>
      <c r="O663" s="219" t="str">
        <f t="shared" si="227"/>
        <v/>
      </c>
      <c r="P663" s="198" t="str">
        <f t="shared" si="235"/>
        <v/>
      </c>
      <c r="Q663" s="195" t="str">
        <f t="shared" si="236"/>
        <v/>
      </c>
      <c r="R663" s="187" t="str">
        <f>IF($J663="","",IF('5.手当・賞与配分の設計'!$O$4=1,ROUNDUP((J663+$L663)*$R$5,-1),ROUNDUP(J663*$R$5,-1)))</f>
        <v/>
      </c>
      <c r="S663" s="202" t="str">
        <f>IF($J663="","",IF('5.手当・賞与配分の設計'!$O$4=1,ROUNDUP(($J663+$L663)*$U$4*$S$3,-1),ROUNDUP($J663*$U$4*$S$3,-1)))</f>
        <v/>
      </c>
      <c r="T663" s="186" t="str">
        <f>IF($J663="","",IF('5.手当・賞与配分の設計'!$O$4=1,ROUNDUP(($J663+$L663)*$U$4*$T$3,-1),ROUNDUP($J663*$U$4*$T$3,-1)))</f>
        <v/>
      </c>
      <c r="U663" s="186" t="str">
        <f>IF($J663="","",IF('5.手当・賞与配分の設計'!$O$4=1,ROUNDUP(($J663+$L663)*$U$4*$U$3,-1),ROUNDUP($J663*$U$4*$U$3,-1)))</f>
        <v/>
      </c>
      <c r="V663" s="186" t="str">
        <f>IF($J663="","",IF('5.手当・賞与配分の設計'!$O$4=1,ROUNDUP(($J663+$L663)*$U$4*$V$3,-1),ROUNDUP($J663*$U$4*$V$3,-1)))</f>
        <v/>
      </c>
      <c r="W663" s="203" t="str">
        <f>IF($J663="","",IF('5.手当・賞与配分の設計'!$O$4=1,ROUNDUP(($J663+$L663)*$U$4*$W$3,-1),ROUNDUP($J663*$U$4*$W$3,-1)))</f>
        <v/>
      </c>
      <c r="X663" s="128" t="str">
        <f t="shared" si="237"/>
        <v/>
      </c>
      <c r="Y663" s="88" t="str">
        <f t="shared" si="228"/>
        <v/>
      </c>
      <c r="Z663" s="88" t="str">
        <f t="shared" si="229"/>
        <v/>
      </c>
      <c r="AA663" s="88" t="str">
        <f t="shared" si="230"/>
        <v/>
      </c>
      <c r="AB663" s="201" t="str">
        <f t="shared" si="231"/>
        <v/>
      </c>
    </row>
    <row r="664" spans="5:28" ht="18" customHeight="1">
      <c r="E664" s="178" t="str">
        <f t="shared" si="232"/>
        <v>S-3</v>
      </c>
      <c r="F664" s="124">
        <f t="shared" si="223"/>
        <v>0</v>
      </c>
      <c r="G664" s="124" t="str">
        <f t="shared" si="224"/>
        <v/>
      </c>
      <c r="H664" s="124" t="str">
        <f t="shared" si="225"/>
        <v/>
      </c>
      <c r="I664" s="179">
        <v>32</v>
      </c>
      <c r="J664" s="150" t="str">
        <f>IF($E664="","",INDEX('3.サラリースケール'!$R$5:$BH$38,MATCH('7.グレード別年俸表の作成'!$E664,'3.サラリースケール'!$R$5:$R$38,0),MATCH('7.グレード別年俸表の作成'!$I664,'3.サラリースケール'!$R$5:$BH$5,0)))</f>
        <v/>
      </c>
      <c r="K664" s="194" t="str">
        <f t="shared" si="226"/>
        <v/>
      </c>
      <c r="L664" s="195" t="str">
        <f>IF($J664="","",VLOOKUP($E664,'6.モデル年俸表の作成'!$C$6:$F$48,4,0))</f>
        <v/>
      </c>
      <c r="M664" s="196" t="str">
        <f t="shared" si="233"/>
        <v/>
      </c>
      <c r="N664" s="197" t="str">
        <f t="shared" si="234"/>
        <v/>
      </c>
      <c r="O664" s="219" t="str">
        <f t="shared" si="227"/>
        <v/>
      </c>
      <c r="P664" s="198" t="str">
        <f t="shared" si="235"/>
        <v/>
      </c>
      <c r="Q664" s="195" t="str">
        <f t="shared" si="236"/>
        <v/>
      </c>
      <c r="R664" s="187" t="str">
        <f>IF($J664="","",IF('5.手当・賞与配分の設計'!$O$4=1,ROUNDUP((J664+$L664)*$R$5,-1),ROUNDUP(J664*$R$5,-1)))</f>
        <v/>
      </c>
      <c r="S664" s="202" t="str">
        <f>IF($J664="","",IF('5.手当・賞与配分の設計'!$O$4=1,ROUNDUP(($J664+$L664)*$U$4*$S$3,-1),ROUNDUP($J664*$U$4*$S$3,-1)))</f>
        <v/>
      </c>
      <c r="T664" s="186" t="str">
        <f>IF($J664="","",IF('5.手当・賞与配分の設計'!$O$4=1,ROUNDUP(($J664+$L664)*$U$4*$T$3,-1),ROUNDUP($J664*$U$4*$T$3,-1)))</f>
        <v/>
      </c>
      <c r="U664" s="186" t="str">
        <f>IF($J664="","",IF('5.手当・賞与配分の設計'!$O$4=1,ROUNDUP(($J664+$L664)*$U$4*$U$3,-1),ROUNDUP($J664*$U$4*$U$3,-1)))</f>
        <v/>
      </c>
      <c r="V664" s="186" t="str">
        <f>IF($J664="","",IF('5.手当・賞与配分の設計'!$O$4=1,ROUNDUP(($J664+$L664)*$U$4*$V$3,-1),ROUNDUP($J664*$U$4*$V$3,-1)))</f>
        <v/>
      </c>
      <c r="W664" s="203" t="str">
        <f>IF($J664="","",IF('5.手当・賞与配分の設計'!$O$4=1,ROUNDUP(($J664+$L664)*$U$4*$W$3,-1),ROUNDUP($J664*$U$4*$W$3,-1)))</f>
        <v/>
      </c>
      <c r="X664" s="128" t="str">
        <f t="shared" si="237"/>
        <v/>
      </c>
      <c r="Y664" s="88" t="str">
        <f t="shared" si="228"/>
        <v/>
      </c>
      <c r="Z664" s="88" t="str">
        <f t="shared" si="229"/>
        <v/>
      </c>
      <c r="AA664" s="88" t="str">
        <f t="shared" si="230"/>
        <v/>
      </c>
      <c r="AB664" s="201" t="str">
        <f t="shared" si="231"/>
        <v/>
      </c>
    </row>
    <row r="665" spans="5:28" ht="18" customHeight="1">
      <c r="E665" s="178" t="str">
        <f t="shared" si="232"/>
        <v>S-3</v>
      </c>
      <c r="F665" s="124">
        <f t="shared" si="223"/>
        <v>0</v>
      </c>
      <c r="G665" s="124" t="str">
        <f t="shared" si="224"/>
        <v/>
      </c>
      <c r="H665" s="124" t="str">
        <f t="shared" si="225"/>
        <v/>
      </c>
      <c r="I665" s="179">
        <v>33</v>
      </c>
      <c r="J665" s="150" t="str">
        <f>IF($E665="","",INDEX('3.サラリースケール'!$R$5:$BH$38,MATCH('7.グレード別年俸表の作成'!$E665,'3.サラリースケール'!$R$5:$R$38,0),MATCH('7.グレード別年俸表の作成'!$I665,'3.サラリースケール'!$R$5:$BH$5,0)))</f>
        <v/>
      </c>
      <c r="K665" s="194" t="str">
        <f t="shared" si="226"/>
        <v/>
      </c>
      <c r="L665" s="195" t="str">
        <f>IF($J665="","",VLOOKUP($E665,'6.モデル年俸表の作成'!$C$6:$F$48,4,0))</f>
        <v/>
      </c>
      <c r="M665" s="196" t="str">
        <f t="shared" si="233"/>
        <v/>
      </c>
      <c r="N665" s="197" t="str">
        <f t="shared" si="234"/>
        <v/>
      </c>
      <c r="O665" s="219" t="str">
        <f t="shared" si="227"/>
        <v/>
      </c>
      <c r="P665" s="198" t="str">
        <f t="shared" si="235"/>
        <v/>
      </c>
      <c r="Q665" s="195" t="str">
        <f t="shared" si="236"/>
        <v/>
      </c>
      <c r="R665" s="187" t="str">
        <f>IF($J665="","",IF('5.手当・賞与配分の設計'!$O$4=1,ROUNDUP((J665+$L665)*$R$5,-1),ROUNDUP(J665*$R$5,-1)))</f>
        <v/>
      </c>
      <c r="S665" s="202" t="str">
        <f>IF($J665="","",IF('5.手当・賞与配分の設計'!$O$4=1,ROUNDUP(($J665+$L665)*$U$4*$S$3,-1),ROUNDUP($J665*$U$4*$S$3,-1)))</f>
        <v/>
      </c>
      <c r="T665" s="186" t="str">
        <f>IF($J665="","",IF('5.手当・賞与配分の設計'!$O$4=1,ROUNDUP(($J665+$L665)*$U$4*$T$3,-1),ROUNDUP($J665*$U$4*$T$3,-1)))</f>
        <v/>
      </c>
      <c r="U665" s="186" t="str">
        <f>IF($J665="","",IF('5.手当・賞与配分の設計'!$O$4=1,ROUNDUP(($J665+$L665)*$U$4*$U$3,-1),ROUNDUP($J665*$U$4*$U$3,-1)))</f>
        <v/>
      </c>
      <c r="V665" s="186" t="str">
        <f>IF($J665="","",IF('5.手当・賞与配分の設計'!$O$4=1,ROUNDUP(($J665+$L665)*$U$4*$V$3,-1),ROUNDUP($J665*$U$4*$V$3,-1)))</f>
        <v/>
      </c>
      <c r="W665" s="203" t="str">
        <f>IF($J665="","",IF('5.手当・賞与配分の設計'!$O$4=1,ROUNDUP(($J665+$L665)*$U$4*$W$3,-1),ROUNDUP($J665*$U$4*$W$3,-1)))</f>
        <v/>
      </c>
      <c r="X665" s="128" t="str">
        <f t="shared" si="237"/>
        <v/>
      </c>
      <c r="Y665" s="88" t="str">
        <f t="shared" si="228"/>
        <v/>
      </c>
      <c r="Z665" s="88" t="str">
        <f t="shared" si="229"/>
        <v/>
      </c>
      <c r="AA665" s="88" t="str">
        <f t="shared" si="230"/>
        <v/>
      </c>
      <c r="AB665" s="201" t="str">
        <f t="shared" si="231"/>
        <v/>
      </c>
    </row>
    <row r="666" spans="5:28" ht="18" customHeight="1">
      <c r="E666" s="178" t="str">
        <f t="shared" si="232"/>
        <v>S-3</v>
      </c>
      <c r="F666" s="124">
        <f t="shared" si="223"/>
        <v>1</v>
      </c>
      <c r="G666" s="124">
        <f t="shared" si="224"/>
        <v>1</v>
      </c>
      <c r="H666" s="124" t="str">
        <f t="shared" si="225"/>
        <v>S-3-1</v>
      </c>
      <c r="I666" s="179">
        <v>34</v>
      </c>
      <c r="J666" s="150">
        <f>IF($E666="","",INDEX('3.サラリースケール'!$R$5:$BH$38,MATCH('7.グレード別年俸表の作成'!$E666,'3.サラリースケール'!$R$5:$R$38,0),MATCH('7.グレード別年俸表の作成'!$I666,'3.サラリースケール'!$R$5:$BH$5,0)))</f>
        <v>330800</v>
      </c>
      <c r="K666" s="194" t="str">
        <f t="shared" si="226"/>
        <v/>
      </c>
      <c r="L666" s="195">
        <f>IF($J666="","",VLOOKUP($E666,'6.モデル年俸表の作成'!$C$6:$F$48,4,0))</f>
        <v>14900</v>
      </c>
      <c r="M666" s="196">
        <f t="shared" si="233"/>
        <v>0.2</v>
      </c>
      <c r="N666" s="197">
        <f t="shared" si="234"/>
        <v>66160</v>
      </c>
      <c r="O666" s="219">
        <f t="shared" si="227"/>
        <v>27</v>
      </c>
      <c r="P666" s="198">
        <f t="shared" si="235"/>
        <v>411860</v>
      </c>
      <c r="Q666" s="195">
        <f t="shared" si="236"/>
        <v>4942320</v>
      </c>
      <c r="R666" s="187">
        <f>IF($J666="","",IF('5.手当・賞与配分の設計'!$O$4=1,ROUNDUP((J666+$L666)*$R$5,-1),ROUNDUP(J666*$R$5,-1)))</f>
        <v>691400</v>
      </c>
      <c r="S666" s="202">
        <f>IF($J666="","",IF('5.手当・賞与配分の設計'!$O$4=1,ROUNDUP(($J666+$L666)*$U$4*$S$3,-1),ROUNDUP($J666*$U$4*$S$3,-1)))</f>
        <v>1037100</v>
      </c>
      <c r="T666" s="186">
        <f>IF($J666="","",IF('5.手当・賞与配分の設計'!$O$4=1,ROUNDUP(($J666+$L666)*$U$4*$T$3,-1),ROUNDUP($J666*$U$4*$T$3,-1)))</f>
        <v>950680</v>
      </c>
      <c r="U666" s="186">
        <f>IF($J666="","",IF('5.手当・賞与配分の設計'!$O$4=1,ROUNDUP(($J666+$L666)*$U$4*$U$3,-1),ROUNDUP($J666*$U$4*$U$3,-1)))</f>
        <v>864250</v>
      </c>
      <c r="V666" s="186">
        <f>IF($J666="","",IF('5.手当・賞与配分の設計'!$O$4=1,ROUNDUP(($J666+$L666)*$U$4*$V$3,-1),ROUNDUP($J666*$U$4*$V$3,-1)))</f>
        <v>777830</v>
      </c>
      <c r="W666" s="203">
        <f>IF($J666="","",IF('5.手当・賞与配分の設計'!$O$4=1,ROUNDUP(($J666+$L666)*$U$4*$W$3,-1),ROUNDUP($J666*$U$4*$W$3,-1)))</f>
        <v>691400</v>
      </c>
      <c r="X666" s="128">
        <f t="shared" si="237"/>
        <v>6670820</v>
      </c>
      <c r="Y666" s="88">
        <f t="shared" si="228"/>
        <v>6584400</v>
      </c>
      <c r="Z666" s="88">
        <f t="shared" si="229"/>
        <v>6497970</v>
      </c>
      <c r="AA666" s="88">
        <f t="shared" si="230"/>
        <v>6411550</v>
      </c>
      <c r="AB666" s="201">
        <f t="shared" si="231"/>
        <v>6325120</v>
      </c>
    </row>
    <row r="667" spans="5:28" ht="18" customHeight="1">
      <c r="E667" s="178" t="str">
        <f t="shared" si="232"/>
        <v>S-3</v>
      </c>
      <c r="F667" s="124">
        <f t="shared" si="223"/>
        <v>2</v>
      </c>
      <c r="G667" s="124">
        <f t="shared" si="224"/>
        <v>2</v>
      </c>
      <c r="H667" s="124" t="str">
        <f t="shared" si="225"/>
        <v>S-3-2</v>
      </c>
      <c r="I667" s="179">
        <v>35</v>
      </c>
      <c r="J667" s="150">
        <f>IF($E667="","",INDEX('3.サラリースケール'!$R$5:$BH$38,MATCH('7.グレード別年俸表の作成'!$E667,'3.サラリースケール'!$R$5:$R$38,0),MATCH('7.グレード別年俸表の作成'!$I667,'3.サラリースケール'!$R$5:$BH$5,0)))</f>
        <v>335400</v>
      </c>
      <c r="K667" s="194">
        <f t="shared" si="226"/>
        <v>4600</v>
      </c>
      <c r="L667" s="195">
        <f>IF($J667="","",VLOOKUP($E667,'6.モデル年俸表の作成'!$C$6:$F$48,4,0))</f>
        <v>14900</v>
      </c>
      <c r="M667" s="196">
        <f t="shared" si="233"/>
        <v>0.2</v>
      </c>
      <c r="N667" s="197">
        <f t="shared" si="234"/>
        <v>67080</v>
      </c>
      <c r="O667" s="219">
        <f t="shared" si="227"/>
        <v>27</v>
      </c>
      <c r="P667" s="198">
        <f t="shared" si="235"/>
        <v>417380</v>
      </c>
      <c r="Q667" s="195">
        <f t="shared" si="236"/>
        <v>5008560</v>
      </c>
      <c r="R667" s="187">
        <f>IF($J667="","",IF('5.手当・賞与配分の設計'!$O$4=1,ROUNDUP((J667+$L667)*$R$5,-1),ROUNDUP(J667*$R$5,-1)))</f>
        <v>700600</v>
      </c>
      <c r="S667" s="202">
        <f>IF($J667="","",IF('5.手当・賞与配分の設計'!$O$4=1,ROUNDUP(($J667+$L667)*$U$4*$S$3,-1),ROUNDUP($J667*$U$4*$S$3,-1)))</f>
        <v>1050900</v>
      </c>
      <c r="T667" s="186">
        <f>IF($J667="","",IF('5.手当・賞与配分の設計'!$O$4=1,ROUNDUP(($J667+$L667)*$U$4*$T$3,-1),ROUNDUP($J667*$U$4*$T$3,-1)))</f>
        <v>963330</v>
      </c>
      <c r="U667" s="186">
        <f>IF($J667="","",IF('5.手当・賞与配分の設計'!$O$4=1,ROUNDUP(($J667+$L667)*$U$4*$U$3,-1),ROUNDUP($J667*$U$4*$U$3,-1)))</f>
        <v>875750</v>
      </c>
      <c r="V667" s="186">
        <f>IF($J667="","",IF('5.手当・賞与配分の設計'!$O$4=1,ROUNDUP(($J667+$L667)*$U$4*$V$3,-1),ROUNDUP($J667*$U$4*$V$3,-1)))</f>
        <v>788180</v>
      </c>
      <c r="W667" s="203">
        <f>IF($J667="","",IF('5.手当・賞与配分の設計'!$O$4=1,ROUNDUP(($J667+$L667)*$U$4*$W$3,-1),ROUNDUP($J667*$U$4*$W$3,-1)))</f>
        <v>700600</v>
      </c>
      <c r="X667" s="128">
        <f t="shared" si="237"/>
        <v>6760060</v>
      </c>
      <c r="Y667" s="88">
        <f t="shared" si="228"/>
        <v>6672490</v>
      </c>
      <c r="Z667" s="88">
        <f t="shared" si="229"/>
        <v>6584910</v>
      </c>
      <c r="AA667" s="88">
        <f t="shared" si="230"/>
        <v>6497340</v>
      </c>
      <c r="AB667" s="201">
        <f t="shared" si="231"/>
        <v>6409760</v>
      </c>
    </row>
    <row r="668" spans="5:28" ht="18" customHeight="1">
      <c r="E668" s="178" t="str">
        <f t="shared" si="232"/>
        <v>S-3</v>
      </c>
      <c r="F668" s="124">
        <f t="shared" si="223"/>
        <v>3</v>
      </c>
      <c r="G668" s="124">
        <f t="shared" si="224"/>
        <v>3</v>
      </c>
      <c r="H668" s="124" t="str">
        <f t="shared" si="225"/>
        <v>S-3-3</v>
      </c>
      <c r="I668" s="179">
        <v>36</v>
      </c>
      <c r="J668" s="150">
        <f>IF($E668="","",INDEX('3.サラリースケール'!$R$5:$BH$38,MATCH('7.グレード別年俸表の作成'!$E668,'3.サラリースケール'!$R$5:$R$38,0),MATCH('7.グレード別年俸表の作成'!$I668,'3.サラリースケール'!$R$5:$BH$5,0)))</f>
        <v>340000</v>
      </c>
      <c r="K668" s="194">
        <f t="shared" si="226"/>
        <v>4600</v>
      </c>
      <c r="L668" s="195">
        <f>IF($J668="","",VLOOKUP($E668,'6.モデル年俸表の作成'!$C$6:$F$48,4,0))</f>
        <v>14900</v>
      </c>
      <c r="M668" s="196">
        <f t="shared" si="233"/>
        <v>0.2</v>
      </c>
      <c r="N668" s="197">
        <f t="shared" si="234"/>
        <v>68000</v>
      </c>
      <c r="O668" s="219">
        <f t="shared" si="227"/>
        <v>27</v>
      </c>
      <c r="P668" s="198">
        <f t="shared" si="235"/>
        <v>422900</v>
      </c>
      <c r="Q668" s="195">
        <f t="shared" si="236"/>
        <v>5074800</v>
      </c>
      <c r="R668" s="187">
        <f>IF($J668="","",IF('5.手当・賞与配分の設計'!$O$4=1,ROUNDUP((J668+$L668)*$R$5,-1),ROUNDUP(J668*$R$5,-1)))</f>
        <v>709800</v>
      </c>
      <c r="S668" s="202">
        <f>IF($J668="","",IF('5.手当・賞与配分の設計'!$O$4=1,ROUNDUP(($J668+$L668)*$U$4*$S$3,-1),ROUNDUP($J668*$U$4*$S$3,-1)))</f>
        <v>1064700</v>
      </c>
      <c r="T668" s="186">
        <f>IF($J668="","",IF('5.手当・賞与配分の設計'!$O$4=1,ROUNDUP(($J668+$L668)*$U$4*$T$3,-1),ROUNDUP($J668*$U$4*$T$3,-1)))</f>
        <v>975980</v>
      </c>
      <c r="U668" s="186">
        <f>IF($J668="","",IF('5.手当・賞与配分の設計'!$O$4=1,ROUNDUP(($J668+$L668)*$U$4*$U$3,-1),ROUNDUP($J668*$U$4*$U$3,-1)))</f>
        <v>887250</v>
      </c>
      <c r="V668" s="186">
        <f>IF($J668="","",IF('5.手当・賞与配分の設計'!$O$4=1,ROUNDUP(($J668+$L668)*$U$4*$V$3,-1),ROUNDUP($J668*$U$4*$V$3,-1)))</f>
        <v>798530</v>
      </c>
      <c r="W668" s="203">
        <f>IF($J668="","",IF('5.手当・賞与配分の設計'!$O$4=1,ROUNDUP(($J668+$L668)*$U$4*$W$3,-1),ROUNDUP($J668*$U$4*$W$3,-1)))</f>
        <v>709800</v>
      </c>
      <c r="X668" s="128">
        <f t="shared" si="237"/>
        <v>6849300</v>
      </c>
      <c r="Y668" s="88">
        <f t="shared" si="228"/>
        <v>6760580</v>
      </c>
      <c r="Z668" s="88">
        <f t="shared" si="229"/>
        <v>6671850</v>
      </c>
      <c r="AA668" s="88">
        <f t="shared" si="230"/>
        <v>6583130</v>
      </c>
      <c r="AB668" s="201">
        <f t="shared" si="231"/>
        <v>6494400</v>
      </c>
    </row>
    <row r="669" spans="5:28" ht="18" customHeight="1">
      <c r="E669" s="178" t="str">
        <f t="shared" si="232"/>
        <v>S-3</v>
      </c>
      <c r="F669" s="124">
        <f t="shared" si="223"/>
        <v>4</v>
      </c>
      <c r="G669" s="124">
        <f t="shared" si="224"/>
        <v>4</v>
      </c>
      <c r="H669" s="124" t="str">
        <f t="shared" si="225"/>
        <v>S-3-4</v>
      </c>
      <c r="I669" s="179">
        <v>37</v>
      </c>
      <c r="J669" s="150">
        <f>IF($E669="","",INDEX('3.サラリースケール'!$R$5:$BH$38,MATCH('7.グレード別年俸表の作成'!$E669,'3.サラリースケール'!$R$5:$R$38,0),MATCH('7.グレード別年俸表の作成'!$I669,'3.サラリースケール'!$R$5:$BH$5,0)))</f>
        <v>344600</v>
      </c>
      <c r="K669" s="194">
        <f t="shared" si="226"/>
        <v>4600</v>
      </c>
      <c r="L669" s="195">
        <f>IF($J669="","",VLOOKUP($E669,'6.モデル年俸表の作成'!$C$6:$F$48,4,0))</f>
        <v>14900</v>
      </c>
      <c r="M669" s="196">
        <f t="shared" si="233"/>
        <v>0.2</v>
      </c>
      <c r="N669" s="197">
        <f t="shared" si="234"/>
        <v>68920</v>
      </c>
      <c r="O669" s="219">
        <f t="shared" si="227"/>
        <v>27</v>
      </c>
      <c r="P669" s="198">
        <f t="shared" si="235"/>
        <v>428420</v>
      </c>
      <c r="Q669" s="195">
        <f t="shared" si="236"/>
        <v>5141040</v>
      </c>
      <c r="R669" s="187">
        <f>IF($J669="","",IF('5.手当・賞与配分の設計'!$O$4=1,ROUNDUP((J669+$L669)*$R$5,-1),ROUNDUP(J669*$R$5,-1)))</f>
        <v>719000</v>
      </c>
      <c r="S669" s="202">
        <f>IF($J669="","",IF('5.手当・賞与配分の設計'!$O$4=1,ROUNDUP(($J669+$L669)*$U$4*$S$3,-1),ROUNDUP($J669*$U$4*$S$3,-1)))</f>
        <v>1078500</v>
      </c>
      <c r="T669" s="186">
        <f>IF($J669="","",IF('5.手当・賞与配分の設計'!$O$4=1,ROUNDUP(($J669+$L669)*$U$4*$T$3,-1),ROUNDUP($J669*$U$4*$T$3,-1)))</f>
        <v>988630</v>
      </c>
      <c r="U669" s="186">
        <f>IF($J669="","",IF('5.手当・賞与配分の設計'!$O$4=1,ROUNDUP(($J669+$L669)*$U$4*$U$3,-1),ROUNDUP($J669*$U$4*$U$3,-1)))</f>
        <v>898750</v>
      </c>
      <c r="V669" s="186">
        <f>IF($J669="","",IF('5.手当・賞与配分の設計'!$O$4=1,ROUNDUP(($J669+$L669)*$U$4*$V$3,-1),ROUNDUP($J669*$U$4*$V$3,-1)))</f>
        <v>808880</v>
      </c>
      <c r="W669" s="203">
        <f>IF($J669="","",IF('5.手当・賞与配分の設計'!$O$4=1,ROUNDUP(($J669+$L669)*$U$4*$W$3,-1),ROUNDUP($J669*$U$4*$W$3,-1)))</f>
        <v>719000</v>
      </c>
      <c r="X669" s="128">
        <f t="shared" si="237"/>
        <v>6938540</v>
      </c>
      <c r="Y669" s="88">
        <f t="shared" si="228"/>
        <v>6848670</v>
      </c>
      <c r="Z669" s="88">
        <f t="shared" si="229"/>
        <v>6758790</v>
      </c>
      <c r="AA669" s="88">
        <f t="shared" si="230"/>
        <v>6668920</v>
      </c>
      <c r="AB669" s="201">
        <f t="shared" si="231"/>
        <v>6579040</v>
      </c>
    </row>
    <row r="670" spans="5:28" ht="18" customHeight="1">
      <c r="E670" s="178" t="str">
        <f t="shared" si="232"/>
        <v>S-3</v>
      </c>
      <c r="F670" s="124">
        <f t="shared" si="223"/>
        <v>5</v>
      </c>
      <c r="G670" s="124">
        <f t="shared" si="224"/>
        <v>5</v>
      </c>
      <c r="H670" s="124" t="str">
        <f t="shared" si="225"/>
        <v>S-3-5</v>
      </c>
      <c r="I670" s="179">
        <v>38</v>
      </c>
      <c r="J670" s="150">
        <f>IF($E670="","",INDEX('3.サラリースケール'!$R$5:$BH$38,MATCH('7.グレード別年俸表の作成'!$E670,'3.サラリースケール'!$R$5:$R$38,0),MATCH('7.グレード別年俸表の作成'!$I670,'3.サラリースケール'!$R$5:$BH$5,0)))</f>
        <v>349200</v>
      </c>
      <c r="K670" s="194">
        <f t="shared" si="226"/>
        <v>4600</v>
      </c>
      <c r="L670" s="195">
        <f>IF($J670="","",VLOOKUP($E670,'6.モデル年俸表の作成'!$C$6:$F$48,4,0))</f>
        <v>14900</v>
      </c>
      <c r="M670" s="196">
        <f t="shared" si="233"/>
        <v>0.2</v>
      </c>
      <c r="N670" s="197">
        <f t="shared" si="234"/>
        <v>69840</v>
      </c>
      <c r="O670" s="219">
        <f t="shared" si="227"/>
        <v>27</v>
      </c>
      <c r="P670" s="198">
        <f t="shared" si="235"/>
        <v>433940</v>
      </c>
      <c r="Q670" s="195">
        <f t="shared" si="236"/>
        <v>5207280</v>
      </c>
      <c r="R670" s="187">
        <f>IF($J670="","",IF('5.手当・賞与配分の設計'!$O$4=1,ROUNDUP((J670+$L670)*$R$5,-1),ROUNDUP(J670*$R$5,-1)))</f>
        <v>728200</v>
      </c>
      <c r="S670" s="202">
        <f>IF($J670="","",IF('5.手当・賞与配分の設計'!$O$4=1,ROUNDUP(($J670+$L670)*$U$4*$S$3,-1),ROUNDUP($J670*$U$4*$S$3,-1)))</f>
        <v>1092300</v>
      </c>
      <c r="T670" s="186">
        <f>IF($J670="","",IF('5.手当・賞与配分の設計'!$O$4=1,ROUNDUP(($J670+$L670)*$U$4*$T$3,-1),ROUNDUP($J670*$U$4*$T$3,-1)))</f>
        <v>1001280</v>
      </c>
      <c r="U670" s="186">
        <f>IF($J670="","",IF('5.手当・賞与配分の設計'!$O$4=1,ROUNDUP(($J670+$L670)*$U$4*$U$3,-1),ROUNDUP($J670*$U$4*$U$3,-1)))</f>
        <v>910250</v>
      </c>
      <c r="V670" s="186">
        <f>IF($J670="","",IF('5.手当・賞与配分の設計'!$O$4=1,ROUNDUP(($J670+$L670)*$U$4*$V$3,-1),ROUNDUP($J670*$U$4*$V$3,-1)))</f>
        <v>819230</v>
      </c>
      <c r="W670" s="203">
        <f>IF($J670="","",IF('5.手当・賞与配分の設計'!$O$4=1,ROUNDUP(($J670+$L670)*$U$4*$W$3,-1),ROUNDUP($J670*$U$4*$W$3,-1)))</f>
        <v>728200</v>
      </c>
      <c r="X670" s="128">
        <f t="shared" si="237"/>
        <v>7027780</v>
      </c>
      <c r="Y670" s="88">
        <f t="shared" si="228"/>
        <v>6936760</v>
      </c>
      <c r="Z670" s="88">
        <f t="shared" si="229"/>
        <v>6845730</v>
      </c>
      <c r="AA670" s="88">
        <f t="shared" si="230"/>
        <v>6754710</v>
      </c>
      <c r="AB670" s="201">
        <f t="shared" si="231"/>
        <v>6663680</v>
      </c>
    </row>
    <row r="671" spans="5:28" ht="18" customHeight="1">
      <c r="E671" s="178" t="str">
        <f t="shared" si="232"/>
        <v>S-3</v>
      </c>
      <c r="F671" s="124">
        <f t="shared" si="223"/>
        <v>6</v>
      </c>
      <c r="G671" s="124">
        <f t="shared" si="224"/>
        <v>6</v>
      </c>
      <c r="H671" s="124" t="str">
        <f t="shared" si="225"/>
        <v>S-3-6</v>
      </c>
      <c r="I671" s="179">
        <v>39</v>
      </c>
      <c r="J671" s="150">
        <f>IF($E671="","",INDEX('3.サラリースケール'!$R$5:$BH$38,MATCH('7.グレード別年俸表の作成'!$E671,'3.サラリースケール'!$R$5:$R$38,0),MATCH('7.グレード別年俸表の作成'!$I671,'3.サラリースケール'!$R$5:$BH$5,0)))</f>
        <v>353800</v>
      </c>
      <c r="K671" s="194">
        <f t="shared" si="226"/>
        <v>4600</v>
      </c>
      <c r="L671" s="195">
        <f>IF($J671="","",VLOOKUP($E671,'6.モデル年俸表の作成'!$C$6:$F$48,4,0))</f>
        <v>14900</v>
      </c>
      <c r="M671" s="196">
        <f t="shared" si="233"/>
        <v>0.2</v>
      </c>
      <c r="N671" s="197">
        <f t="shared" si="234"/>
        <v>70760</v>
      </c>
      <c r="O671" s="219">
        <f t="shared" si="227"/>
        <v>27</v>
      </c>
      <c r="P671" s="198">
        <f t="shared" si="235"/>
        <v>439460</v>
      </c>
      <c r="Q671" s="195">
        <f t="shared" si="236"/>
        <v>5273520</v>
      </c>
      <c r="R671" s="187">
        <f>IF($J671="","",IF('5.手当・賞与配分の設計'!$O$4=1,ROUNDUP((J671+$L671)*$R$5,-1),ROUNDUP(J671*$R$5,-1)))</f>
        <v>737400</v>
      </c>
      <c r="S671" s="202">
        <f>IF($J671="","",IF('5.手当・賞与配分の設計'!$O$4=1,ROUNDUP(($J671+$L671)*$U$4*$S$3,-1),ROUNDUP($J671*$U$4*$S$3,-1)))</f>
        <v>1106100</v>
      </c>
      <c r="T671" s="186">
        <f>IF($J671="","",IF('5.手当・賞与配分の設計'!$O$4=1,ROUNDUP(($J671+$L671)*$U$4*$T$3,-1),ROUNDUP($J671*$U$4*$T$3,-1)))</f>
        <v>1013930</v>
      </c>
      <c r="U671" s="186">
        <f>IF($J671="","",IF('5.手当・賞与配分の設計'!$O$4=1,ROUNDUP(($J671+$L671)*$U$4*$U$3,-1),ROUNDUP($J671*$U$4*$U$3,-1)))</f>
        <v>921750</v>
      </c>
      <c r="V671" s="186">
        <f>IF($J671="","",IF('5.手当・賞与配分の設計'!$O$4=1,ROUNDUP(($J671+$L671)*$U$4*$V$3,-1),ROUNDUP($J671*$U$4*$V$3,-1)))</f>
        <v>829580</v>
      </c>
      <c r="W671" s="203">
        <f>IF($J671="","",IF('5.手当・賞与配分の設計'!$O$4=1,ROUNDUP(($J671+$L671)*$U$4*$W$3,-1),ROUNDUP($J671*$U$4*$W$3,-1)))</f>
        <v>737400</v>
      </c>
      <c r="X671" s="128">
        <f t="shared" si="237"/>
        <v>7117020</v>
      </c>
      <c r="Y671" s="88">
        <f t="shared" si="228"/>
        <v>7024850</v>
      </c>
      <c r="Z671" s="88">
        <f t="shared" si="229"/>
        <v>6932670</v>
      </c>
      <c r="AA671" s="88">
        <f t="shared" si="230"/>
        <v>6840500</v>
      </c>
      <c r="AB671" s="201">
        <f t="shared" si="231"/>
        <v>6748320</v>
      </c>
    </row>
    <row r="672" spans="5:28" ht="18" customHeight="1">
      <c r="E672" s="178" t="str">
        <f t="shared" si="232"/>
        <v>S-3</v>
      </c>
      <c r="F672" s="124">
        <f t="shared" si="223"/>
        <v>7</v>
      </c>
      <c r="G672" s="124">
        <f t="shared" si="224"/>
        <v>7</v>
      </c>
      <c r="H672" s="124" t="str">
        <f t="shared" si="225"/>
        <v>S-3-7</v>
      </c>
      <c r="I672" s="179">
        <v>40</v>
      </c>
      <c r="J672" s="150">
        <f>IF($E672="","",INDEX('3.サラリースケール'!$R$5:$BH$38,MATCH('7.グレード別年俸表の作成'!$E672,'3.サラリースケール'!$R$5:$R$38,0),MATCH('7.グレード別年俸表の作成'!$I672,'3.サラリースケール'!$R$5:$BH$5,0)))</f>
        <v>358400</v>
      </c>
      <c r="K672" s="194">
        <f t="shared" si="226"/>
        <v>4600</v>
      </c>
      <c r="L672" s="195">
        <f>IF($J672="","",VLOOKUP($E672,'6.モデル年俸表の作成'!$C$6:$F$48,4,0))</f>
        <v>14900</v>
      </c>
      <c r="M672" s="196">
        <f t="shared" si="233"/>
        <v>0.2</v>
      </c>
      <c r="N672" s="197">
        <f t="shared" si="234"/>
        <v>71680</v>
      </c>
      <c r="O672" s="219">
        <f t="shared" si="227"/>
        <v>27</v>
      </c>
      <c r="P672" s="198">
        <f t="shared" si="235"/>
        <v>444980</v>
      </c>
      <c r="Q672" s="195">
        <f t="shared" si="236"/>
        <v>5339760</v>
      </c>
      <c r="R672" s="187">
        <f>IF($J672="","",IF('5.手当・賞与配分の設計'!$O$4=1,ROUNDUP((J672+$L672)*$R$5,-1),ROUNDUP(J672*$R$5,-1)))</f>
        <v>746600</v>
      </c>
      <c r="S672" s="202">
        <f>IF($J672="","",IF('5.手当・賞与配分の設計'!$O$4=1,ROUNDUP(($J672+$L672)*$U$4*$S$3,-1),ROUNDUP($J672*$U$4*$S$3,-1)))</f>
        <v>1119900</v>
      </c>
      <c r="T672" s="186">
        <f>IF($J672="","",IF('5.手当・賞与配分の設計'!$O$4=1,ROUNDUP(($J672+$L672)*$U$4*$T$3,-1),ROUNDUP($J672*$U$4*$T$3,-1)))</f>
        <v>1026580</v>
      </c>
      <c r="U672" s="186">
        <f>IF($J672="","",IF('5.手当・賞与配分の設計'!$O$4=1,ROUNDUP(($J672+$L672)*$U$4*$U$3,-1),ROUNDUP($J672*$U$4*$U$3,-1)))</f>
        <v>933250</v>
      </c>
      <c r="V672" s="186">
        <f>IF($J672="","",IF('5.手当・賞与配分の設計'!$O$4=1,ROUNDUP(($J672+$L672)*$U$4*$V$3,-1),ROUNDUP($J672*$U$4*$V$3,-1)))</f>
        <v>839930</v>
      </c>
      <c r="W672" s="203">
        <f>IF($J672="","",IF('5.手当・賞与配分の設計'!$O$4=1,ROUNDUP(($J672+$L672)*$U$4*$W$3,-1),ROUNDUP($J672*$U$4*$W$3,-1)))</f>
        <v>746600</v>
      </c>
      <c r="X672" s="128">
        <f t="shared" si="237"/>
        <v>7206260</v>
      </c>
      <c r="Y672" s="88">
        <f t="shared" si="228"/>
        <v>7112940</v>
      </c>
      <c r="Z672" s="88">
        <f t="shared" si="229"/>
        <v>7019610</v>
      </c>
      <c r="AA672" s="88">
        <f t="shared" si="230"/>
        <v>6926290</v>
      </c>
      <c r="AB672" s="201">
        <f t="shared" si="231"/>
        <v>6832960</v>
      </c>
    </row>
    <row r="673" spans="5:28" ht="18" customHeight="1">
      <c r="E673" s="178" t="str">
        <f t="shared" si="232"/>
        <v>S-3</v>
      </c>
      <c r="F673" s="124">
        <f t="shared" si="223"/>
        <v>8</v>
      </c>
      <c r="G673" s="124">
        <f t="shared" si="224"/>
        <v>8</v>
      </c>
      <c r="H673" s="124" t="str">
        <f t="shared" si="225"/>
        <v>S-3-8</v>
      </c>
      <c r="I673" s="179">
        <v>41</v>
      </c>
      <c r="J673" s="150">
        <f>IF($E673="","",INDEX('3.サラリースケール'!$R$5:$BH$38,MATCH('7.グレード別年俸表の作成'!$E673,'3.サラリースケール'!$R$5:$R$38,0),MATCH('7.グレード別年俸表の作成'!$I673,'3.サラリースケール'!$R$5:$BH$5,0)))</f>
        <v>363000</v>
      </c>
      <c r="K673" s="194">
        <f t="shared" si="226"/>
        <v>4600</v>
      </c>
      <c r="L673" s="195">
        <f>IF($J673="","",VLOOKUP($E673,'6.モデル年俸表の作成'!$C$6:$F$48,4,0))</f>
        <v>14900</v>
      </c>
      <c r="M673" s="196">
        <f t="shared" si="233"/>
        <v>0.2</v>
      </c>
      <c r="N673" s="197">
        <f t="shared" si="234"/>
        <v>72600</v>
      </c>
      <c r="O673" s="219">
        <f t="shared" si="227"/>
        <v>27</v>
      </c>
      <c r="P673" s="198">
        <f t="shared" si="235"/>
        <v>450500</v>
      </c>
      <c r="Q673" s="195">
        <f t="shared" si="236"/>
        <v>5406000</v>
      </c>
      <c r="R673" s="187">
        <f>IF($J673="","",IF('5.手当・賞与配分の設計'!$O$4=1,ROUNDUP((J673+$L673)*$R$5,-1),ROUNDUP(J673*$R$5,-1)))</f>
        <v>755800</v>
      </c>
      <c r="S673" s="202">
        <f>IF($J673="","",IF('5.手当・賞与配分の設計'!$O$4=1,ROUNDUP(($J673+$L673)*$U$4*$S$3,-1),ROUNDUP($J673*$U$4*$S$3,-1)))</f>
        <v>1133700</v>
      </c>
      <c r="T673" s="186">
        <f>IF($J673="","",IF('5.手当・賞与配分の設計'!$O$4=1,ROUNDUP(($J673+$L673)*$U$4*$T$3,-1),ROUNDUP($J673*$U$4*$T$3,-1)))</f>
        <v>1039230</v>
      </c>
      <c r="U673" s="186">
        <f>IF($J673="","",IF('5.手当・賞与配分の設計'!$O$4=1,ROUNDUP(($J673+$L673)*$U$4*$U$3,-1),ROUNDUP($J673*$U$4*$U$3,-1)))</f>
        <v>944750</v>
      </c>
      <c r="V673" s="186">
        <f>IF($J673="","",IF('5.手当・賞与配分の設計'!$O$4=1,ROUNDUP(($J673+$L673)*$U$4*$V$3,-1),ROUNDUP($J673*$U$4*$V$3,-1)))</f>
        <v>850280</v>
      </c>
      <c r="W673" s="203">
        <f>IF($J673="","",IF('5.手当・賞与配分の設計'!$O$4=1,ROUNDUP(($J673+$L673)*$U$4*$W$3,-1),ROUNDUP($J673*$U$4*$W$3,-1)))</f>
        <v>755800</v>
      </c>
      <c r="X673" s="128">
        <f t="shared" si="237"/>
        <v>7295500</v>
      </c>
      <c r="Y673" s="88">
        <f t="shared" si="228"/>
        <v>7201030</v>
      </c>
      <c r="Z673" s="88">
        <f t="shared" si="229"/>
        <v>7106550</v>
      </c>
      <c r="AA673" s="88">
        <f t="shared" si="230"/>
        <v>7012080</v>
      </c>
      <c r="AB673" s="201">
        <f t="shared" si="231"/>
        <v>6917600</v>
      </c>
    </row>
    <row r="674" spans="5:28" ht="18" customHeight="1">
      <c r="E674" s="178" t="str">
        <f t="shared" si="232"/>
        <v>S-3</v>
      </c>
      <c r="F674" s="124">
        <f t="shared" si="223"/>
        <v>9</v>
      </c>
      <c r="G674" s="124">
        <f t="shared" si="224"/>
        <v>9</v>
      </c>
      <c r="H674" s="124" t="str">
        <f t="shared" si="225"/>
        <v>S-3-9</v>
      </c>
      <c r="I674" s="179">
        <v>42</v>
      </c>
      <c r="J674" s="150">
        <f>IF($E674="","",INDEX('3.サラリースケール'!$R$5:$BH$38,MATCH('7.グレード別年俸表の作成'!$E674,'3.サラリースケール'!$R$5:$R$38,0),MATCH('7.グレード別年俸表の作成'!$I674,'3.サラリースケール'!$R$5:$BH$5,0)))</f>
        <v>367600</v>
      </c>
      <c r="K674" s="194">
        <f t="shared" si="226"/>
        <v>4600</v>
      </c>
      <c r="L674" s="195">
        <f>IF($J674="","",VLOOKUP($E674,'6.モデル年俸表の作成'!$C$6:$F$48,4,0))</f>
        <v>14900</v>
      </c>
      <c r="M674" s="196">
        <f t="shared" si="233"/>
        <v>0.2</v>
      </c>
      <c r="N674" s="197">
        <f t="shared" si="234"/>
        <v>73520</v>
      </c>
      <c r="O674" s="219">
        <f t="shared" si="227"/>
        <v>27</v>
      </c>
      <c r="P674" s="198">
        <f t="shared" si="235"/>
        <v>456020</v>
      </c>
      <c r="Q674" s="195">
        <f t="shared" si="236"/>
        <v>5472240</v>
      </c>
      <c r="R674" s="187">
        <f>IF($J674="","",IF('5.手当・賞与配分の設計'!$O$4=1,ROUNDUP((J674+$L674)*$R$5,-1),ROUNDUP(J674*$R$5,-1)))</f>
        <v>765000</v>
      </c>
      <c r="S674" s="202">
        <f>IF($J674="","",IF('5.手当・賞与配分の設計'!$O$4=1,ROUNDUP(($J674+$L674)*$U$4*$S$3,-1),ROUNDUP($J674*$U$4*$S$3,-1)))</f>
        <v>1147500</v>
      </c>
      <c r="T674" s="186">
        <f>IF($J674="","",IF('5.手当・賞与配分の設計'!$O$4=1,ROUNDUP(($J674+$L674)*$U$4*$T$3,-1),ROUNDUP($J674*$U$4*$T$3,-1)))</f>
        <v>1051880</v>
      </c>
      <c r="U674" s="186">
        <f>IF($J674="","",IF('5.手当・賞与配分の設計'!$O$4=1,ROUNDUP(($J674+$L674)*$U$4*$U$3,-1),ROUNDUP($J674*$U$4*$U$3,-1)))</f>
        <v>956250</v>
      </c>
      <c r="V674" s="186">
        <f>IF($J674="","",IF('5.手当・賞与配分の設計'!$O$4=1,ROUNDUP(($J674+$L674)*$U$4*$V$3,-1),ROUNDUP($J674*$U$4*$V$3,-1)))</f>
        <v>860630</v>
      </c>
      <c r="W674" s="203">
        <f>IF($J674="","",IF('5.手当・賞与配分の設計'!$O$4=1,ROUNDUP(($J674+$L674)*$U$4*$W$3,-1),ROUNDUP($J674*$U$4*$W$3,-1)))</f>
        <v>765000</v>
      </c>
      <c r="X674" s="128">
        <f t="shared" si="237"/>
        <v>7384740</v>
      </c>
      <c r="Y674" s="88">
        <f t="shared" si="228"/>
        <v>7289120</v>
      </c>
      <c r="Z674" s="88">
        <f t="shared" si="229"/>
        <v>7193490</v>
      </c>
      <c r="AA674" s="88">
        <f t="shared" si="230"/>
        <v>7097870</v>
      </c>
      <c r="AB674" s="201">
        <f t="shared" si="231"/>
        <v>7002240</v>
      </c>
    </row>
    <row r="675" spans="5:28" ht="18" customHeight="1">
      <c r="E675" s="178" t="str">
        <f t="shared" si="232"/>
        <v>S-3</v>
      </c>
      <c r="F675" s="204">
        <f t="shared" si="223"/>
        <v>10</v>
      </c>
      <c r="G675" s="124">
        <f t="shared" si="224"/>
        <v>10</v>
      </c>
      <c r="H675" s="124" t="str">
        <f t="shared" si="225"/>
        <v>S-3-10</v>
      </c>
      <c r="I675" s="179">
        <v>43</v>
      </c>
      <c r="J675" s="150">
        <f>IF($E675="","",INDEX('3.サラリースケール'!$R$5:$BH$38,MATCH('7.グレード別年俸表の作成'!$E675,'3.サラリースケール'!$R$5:$R$38,0),MATCH('7.グレード別年俸表の作成'!$I675,'3.サラリースケール'!$R$5:$BH$5,0)))</f>
        <v>372200</v>
      </c>
      <c r="K675" s="194">
        <f t="shared" si="226"/>
        <v>4600</v>
      </c>
      <c r="L675" s="195">
        <f>IF($J675="","",VLOOKUP($E675,'6.モデル年俸表の作成'!$C$6:$F$48,4,0))</f>
        <v>14900</v>
      </c>
      <c r="M675" s="196">
        <f t="shared" si="233"/>
        <v>0.2</v>
      </c>
      <c r="N675" s="197">
        <f t="shared" si="234"/>
        <v>74440</v>
      </c>
      <c r="O675" s="219">
        <f t="shared" si="227"/>
        <v>27</v>
      </c>
      <c r="P675" s="198">
        <f t="shared" si="235"/>
        <v>461540</v>
      </c>
      <c r="Q675" s="195">
        <f t="shared" si="236"/>
        <v>5538480</v>
      </c>
      <c r="R675" s="187">
        <f>IF($J675="","",IF('5.手当・賞与配分の設計'!$O$4=1,ROUNDUP((J675+$L675)*$R$5,-1),ROUNDUP(J675*$R$5,-1)))</f>
        <v>774200</v>
      </c>
      <c r="S675" s="202">
        <f>IF($J675="","",IF('5.手当・賞与配分の設計'!$O$4=1,ROUNDUP(($J675+$L675)*$U$4*$S$3,-1),ROUNDUP($J675*$U$4*$S$3,-1)))</f>
        <v>1161300</v>
      </c>
      <c r="T675" s="186">
        <f>IF($J675="","",IF('5.手当・賞与配分の設計'!$O$4=1,ROUNDUP(($J675+$L675)*$U$4*$T$3,-1),ROUNDUP($J675*$U$4*$T$3,-1)))</f>
        <v>1064530</v>
      </c>
      <c r="U675" s="186">
        <f>IF($J675="","",IF('5.手当・賞与配分の設計'!$O$4=1,ROUNDUP(($J675+$L675)*$U$4*$U$3,-1),ROUNDUP($J675*$U$4*$U$3,-1)))</f>
        <v>967750</v>
      </c>
      <c r="V675" s="186">
        <f>IF($J675="","",IF('5.手当・賞与配分の設計'!$O$4=1,ROUNDUP(($J675+$L675)*$U$4*$V$3,-1),ROUNDUP($J675*$U$4*$V$3,-1)))</f>
        <v>870980</v>
      </c>
      <c r="W675" s="203">
        <f>IF($J675="","",IF('5.手当・賞与配分の設計'!$O$4=1,ROUNDUP(($J675+$L675)*$U$4*$W$3,-1),ROUNDUP($J675*$U$4*$W$3,-1)))</f>
        <v>774200</v>
      </c>
      <c r="X675" s="128">
        <f t="shared" si="237"/>
        <v>7473980</v>
      </c>
      <c r="Y675" s="88">
        <f>IF($J675="","",$Q675+$R675+T675)</f>
        <v>7377210</v>
      </c>
      <c r="Z675" s="88">
        <f t="shared" si="229"/>
        <v>7280430</v>
      </c>
      <c r="AA675" s="88">
        <f t="shared" si="230"/>
        <v>7183660</v>
      </c>
      <c r="AB675" s="201">
        <f t="shared" si="231"/>
        <v>7086880</v>
      </c>
    </row>
    <row r="676" spans="5:28" ht="18" customHeight="1">
      <c r="E676" s="178" t="str">
        <f t="shared" si="232"/>
        <v>S-3</v>
      </c>
      <c r="F676" s="204">
        <f t="shared" si="223"/>
        <v>11</v>
      </c>
      <c r="G676" s="124">
        <f t="shared" si="224"/>
        <v>11</v>
      </c>
      <c r="H676" s="124" t="str">
        <f t="shared" si="225"/>
        <v>S-3-11</v>
      </c>
      <c r="I676" s="179">
        <v>44</v>
      </c>
      <c r="J676" s="150">
        <f>IF($E676="","",INDEX('3.サラリースケール'!$R$5:$BH$38,MATCH('7.グレード別年俸表の作成'!$E676,'3.サラリースケール'!$R$5:$R$38,0),MATCH('7.グレード別年俸表の作成'!$I676,'3.サラリースケール'!$R$5:$BH$5,0)))</f>
        <v>376800</v>
      </c>
      <c r="K676" s="194">
        <f t="shared" si="226"/>
        <v>4600</v>
      </c>
      <c r="L676" s="195">
        <f>IF($J676="","",VLOOKUP($E676,'6.モデル年俸表の作成'!$C$6:$F$48,4,0))</f>
        <v>14900</v>
      </c>
      <c r="M676" s="196">
        <f t="shared" si="233"/>
        <v>0.2</v>
      </c>
      <c r="N676" s="197">
        <f t="shared" si="234"/>
        <v>75360</v>
      </c>
      <c r="O676" s="219">
        <f t="shared" si="227"/>
        <v>27</v>
      </c>
      <c r="P676" s="198">
        <f t="shared" si="235"/>
        <v>467060</v>
      </c>
      <c r="Q676" s="195">
        <f t="shared" si="236"/>
        <v>5604720</v>
      </c>
      <c r="R676" s="187">
        <f>IF($J676="","",IF('5.手当・賞与配分の設計'!$O$4=1,ROUNDUP((J676+$L676)*$R$5,-1),ROUNDUP(J676*$R$5,-1)))</f>
        <v>783400</v>
      </c>
      <c r="S676" s="202">
        <f>IF($J676="","",IF('5.手当・賞与配分の設計'!$O$4=1,ROUNDUP(($J676+$L676)*$U$4*$S$3,-1),ROUNDUP($J676*$U$4*$S$3,-1)))</f>
        <v>1175100</v>
      </c>
      <c r="T676" s="186">
        <f>IF($J676="","",IF('5.手当・賞与配分の設計'!$O$4=1,ROUNDUP(($J676+$L676)*$U$4*$T$3,-1),ROUNDUP($J676*$U$4*$T$3,-1)))</f>
        <v>1077180</v>
      </c>
      <c r="U676" s="186">
        <f>IF($J676="","",IF('5.手当・賞与配分の設計'!$O$4=1,ROUNDUP(($J676+$L676)*$U$4*$U$3,-1),ROUNDUP($J676*$U$4*$U$3,-1)))</f>
        <v>979250</v>
      </c>
      <c r="V676" s="186">
        <f>IF($J676="","",IF('5.手当・賞与配分の設計'!$O$4=1,ROUNDUP(($J676+$L676)*$U$4*$V$3,-1),ROUNDUP($J676*$U$4*$V$3,-1)))</f>
        <v>881330</v>
      </c>
      <c r="W676" s="203">
        <f>IF($J676="","",IF('5.手当・賞与配分の設計'!$O$4=1,ROUNDUP(($J676+$L676)*$U$4*$W$3,-1),ROUNDUP($J676*$U$4*$W$3,-1)))</f>
        <v>783400</v>
      </c>
      <c r="X676" s="128">
        <f t="shared" si="237"/>
        <v>7563220</v>
      </c>
      <c r="Y676" s="88">
        <f t="shared" ref="Y676:Y691" si="238">IF($J676="","",$Q676+$R676+T676)</f>
        <v>7465300</v>
      </c>
      <c r="Z676" s="88">
        <f t="shared" si="229"/>
        <v>7367370</v>
      </c>
      <c r="AA676" s="88">
        <f t="shared" si="230"/>
        <v>7269450</v>
      </c>
      <c r="AB676" s="201">
        <f t="shared" si="231"/>
        <v>7171520</v>
      </c>
    </row>
    <row r="677" spans="5:28" ht="18" customHeight="1">
      <c r="E677" s="178" t="str">
        <f t="shared" si="232"/>
        <v>S-3</v>
      </c>
      <c r="F677" s="204">
        <f t="shared" si="223"/>
        <v>12</v>
      </c>
      <c r="G677" s="124">
        <f t="shared" si="224"/>
        <v>12</v>
      </c>
      <c r="H677" s="124" t="str">
        <f t="shared" si="225"/>
        <v>S-3-12</v>
      </c>
      <c r="I677" s="179">
        <v>45</v>
      </c>
      <c r="J677" s="150">
        <f>IF($E677="","",INDEX('3.サラリースケール'!$R$5:$BH$38,MATCH('7.グレード別年俸表の作成'!$E677,'3.サラリースケール'!$R$5:$R$38,0),MATCH('7.グレード別年俸表の作成'!$I677,'3.サラリースケール'!$R$5:$BH$5,0)))</f>
        <v>381400</v>
      </c>
      <c r="K677" s="194">
        <f t="shared" si="226"/>
        <v>4600</v>
      </c>
      <c r="L677" s="195">
        <f>IF($J677="","",VLOOKUP($E677,'6.モデル年俸表の作成'!$C$6:$F$48,4,0))</f>
        <v>14900</v>
      </c>
      <c r="M677" s="196">
        <f t="shared" si="233"/>
        <v>0.2</v>
      </c>
      <c r="N677" s="197">
        <f t="shared" si="234"/>
        <v>76280</v>
      </c>
      <c r="O677" s="219">
        <f t="shared" si="227"/>
        <v>27</v>
      </c>
      <c r="P677" s="198">
        <f t="shared" si="235"/>
        <v>472580</v>
      </c>
      <c r="Q677" s="195">
        <f t="shared" si="236"/>
        <v>5670960</v>
      </c>
      <c r="R677" s="187">
        <f>IF($J677="","",IF('5.手当・賞与配分の設計'!$O$4=1,ROUNDUP((J677+$L677)*$R$5,-1),ROUNDUP(J677*$R$5,-1)))</f>
        <v>792600</v>
      </c>
      <c r="S677" s="202">
        <f>IF($J677="","",IF('5.手当・賞与配分の設計'!$O$4=1,ROUNDUP(($J677+$L677)*$U$4*$S$3,-1),ROUNDUP($J677*$U$4*$S$3,-1)))</f>
        <v>1188900</v>
      </c>
      <c r="T677" s="186">
        <f>IF($J677="","",IF('5.手当・賞与配分の設計'!$O$4=1,ROUNDUP(($J677+$L677)*$U$4*$T$3,-1),ROUNDUP($J677*$U$4*$T$3,-1)))</f>
        <v>1089830</v>
      </c>
      <c r="U677" s="186">
        <f>IF($J677="","",IF('5.手当・賞与配分の設計'!$O$4=1,ROUNDUP(($J677+$L677)*$U$4*$U$3,-1),ROUNDUP($J677*$U$4*$U$3,-1)))</f>
        <v>990750</v>
      </c>
      <c r="V677" s="186">
        <f>IF($J677="","",IF('5.手当・賞与配分の設計'!$O$4=1,ROUNDUP(($J677+$L677)*$U$4*$V$3,-1),ROUNDUP($J677*$U$4*$V$3,-1)))</f>
        <v>891680</v>
      </c>
      <c r="W677" s="203">
        <f>IF($J677="","",IF('5.手当・賞与配分の設計'!$O$4=1,ROUNDUP(($J677+$L677)*$U$4*$W$3,-1),ROUNDUP($J677*$U$4*$W$3,-1)))</f>
        <v>792600</v>
      </c>
      <c r="X677" s="128">
        <f t="shared" si="237"/>
        <v>7652460</v>
      </c>
      <c r="Y677" s="88">
        <f t="shared" si="238"/>
        <v>7553390</v>
      </c>
      <c r="Z677" s="88">
        <f t="shared" si="229"/>
        <v>7454310</v>
      </c>
      <c r="AA677" s="88">
        <f t="shared" si="230"/>
        <v>7355240</v>
      </c>
      <c r="AB677" s="201">
        <f t="shared" si="231"/>
        <v>7256160</v>
      </c>
    </row>
    <row r="678" spans="5:28" ht="18" customHeight="1">
      <c r="E678" s="178" t="str">
        <f t="shared" si="232"/>
        <v>S-3</v>
      </c>
      <c r="F678" s="204">
        <f t="shared" si="223"/>
        <v>13</v>
      </c>
      <c r="G678" s="124">
        <f t="shared" si="224"/>
        <v>13</v>
      </c>
      <c r="H678" s="124" t="str">
        <f t="shared" si="225"/>
        <v>S-3-13</v>
      </c>
      <c r="I678" s="179">
        <v>46</v>
      </c>
      <c r="J678" s="150">
        <f>IF($E678="","",INDEX('3.サラリースケール'!$R$5:$BH$38,MATCH('7.グレード別年俸表の作成'!$E678,'3.サラリースケール'!$R$5:$R$38,0),MATCH('7.グレード別年俸表の作成'!$I678,'3.サラリースケール'!$R$5:$BH$5,0)))</f>
        <v>386000</v>
      </c>
      <c r="K678" s="194">
        <f t="shared" si="226"/>
        <v>4600</v>
      </c>
      <c r="L678" s="195">
        <f>IF($J678="","",VLOOKUP($E678,'6.モデル年俸表の作成'!$C$6:$F$48,4,0))</f>
        <v>14900</v>
      </c>
      <c r="M678" s="196">
        <f t="shared" si="233"/>
        <v>0.2</v>
      </c>
      <c r="N678" s="197">
        <f t="shared" si="234"/>
        <v>77200</v>
      </c>
      <c r="O678" s="219">
        <f t="shared" si="227"/>
        <v>27</v>
      </c>
      <c r="P678" s="198">
        <f t="shared" si="235"/>
        <v>478100</v>
      </c>
      <c r="Q678" s="195">
        <f t="shared" si="236"/>
        <v>5737200</v>
      </c>
      <c r="R678" s="187">
        <f>IF($J678="","",IF('5.手当・賞与配分の設計'!$O$4=1,ROUNDUP((J678+$L678)*$R$5,-1),ROUNDUP(J678*$R$5,-1)))</f>
        <v>801800</v>
      </c>
      <c r="S678" s="202">
        <f>IF($J678="","",IF('5.手当・賞与配分の設計'!$O$4=1,ROUNDUP(($J678+$L678)*$U$4*$S$3,-1),ROUNDUP($J678*$U$4*$S$3,-1)))</f>
        <v>1202700</v>
      </c>
      <c r="T678" s="186">
        <f>IF($J678="","",IF('5.手当・賞与配分の設計'!$O$4=1,ROUNDUP(($J678+$L678)*$U$4*$T$3,-1),ROUNDUP($J678*$U$4*$T$3,-1)))</f>
        <v>1102480</v>
      </c>
      <c r="U678" s="186">
        <f>IF($J678="","",IF('5.手当・賞与配分の設計'!$O$4=1,ROUNDUP(($J678+$L678)*$U$4*$U$3,-1),ROUNDUP($J678*$U$4*$U$3,-1)))</f>
        <v>1002250</v>
      </c>
      <c r="V678" s="186">
        <f>IF($J678="","",IF('5.手当・賞与配分の設計'!$O$4=1,ROUNDUP(($J678+$L678)*$U$4*$V$3,-1),ROUNDUP($J678*$U$4*$V$3,-1)))</f>
        <v>902030</v>
      </c>
      <c r="W678" s="203">
        <f>IF($J678="","",IF('5.手当・賞与配分の設計'!$O$4=1,ROUNDUP(($J678+$L678)*$U$4*$W$3,-1),ROUNDUP($J678*$U$4*$W$3,-1)))</f>
        <v>801800</v>
      </c>
      <c r="X678" s="128">
        <f t="shared" si="237"/>
        <v>7741700</v>
      </c>
      <c r="Y678" s="88">
        <f t="shared" si="238"/>
        <v>7641480</v>
      </c>
      <c r="Z678" s="88">
        <f t="shared" si="229"/>
        <v>7541250</v>
      </c>
      <c r="AA678" s="88">
        <f t="shared" si="230"/>
        <v>7441030</v>
      </c>
      <c r="AB678" s="201">
        <f t="shared" si="231"/>
        <v>7340800</v>
      </c>
    </row>
    <row r="679" spans="5:28" ht="18" customHeight="1">
      <c r="E679" s="178" t="str">
        <f t="shared" si="232"/>
        <v>S-3</v>
      </c>
      <c r="F679" s="204">
        <f t="shared" si="223"/>
        <v>14</v>
      </c>
      <c r="G679" s="124">
        <f t="shared" si="224"/>
        <v>14</v>
      </c>
      <c r="H679" s="124" t="str">
        <f t="shared" si="225"/>
        <v>S-3-14</v>
      </c>
      <c r="I679" s="179">
        <v>47</v>
      </c>
      <c r="J679" s="150">
        <f>IF($E679="","",INDEX('3.サラリースケール'!$R$5:$BH$38,MATCH('7.グレード別年俸表の作成'!$E679,'3.サラリースケール'!$R$5:$R$38,0),MATCH('7.グレード別年俸表の作成'!$I679,'3.サラリースケール'!$R$5:$BH$5,0)))</f>
        <v>390600</v>
      </c>
      <c r="K679" s="194">
        <f t="shared" si="226"/>
        <v>4600</v>
      </c>
      <c r="L679" s="195">
        <f>IF($J679="","",VLOOKUP($E679,'6.モデル年俸表の作成'!$C$6:$F$48,4,0))</f>
        <v>14900</v>
      </c>
      <c r="M679" s="196">
        <f t="shared" si="233"/>
        <v>0.2</v>
      </c>
      <c r="N679" s="197">
        <f t="shared" si="234"/>
        <v>78120</v>
      </c>
      <c r="O679" s="219">
        <f t="shared" si="227"/>
        <v>27</v>
      </c>
      <c r="P679" s="198">
        <f t="shared" si="235"/>
        <v>483620</v>
      </c>
      <c r="Q679" s="195">
        <f t="shared" si="236"/>
        <v>5803440</v>
      </c>
      <c r="R679" s="187">
        <f>IF($J679="","",IF('5.手当・賞与配分の設計'!$O$4=1,ROUNDUP((J679+$L679)*$R$5,-1),ROUNDUP(J679*$R$5,-1)))</f>
        <v>811000</v>
      </c>
      <c r="S679" s="202">
        <f>IF($J679="","",IF('5.手当・賞与配分の設計'!$O$4=1,ROUNDUP(($J679+$L679)*$U$4*$S$3,-1),ROUNDUP($J679*$U$4*$S$3,-1)))</f>
        <v>1216500</v>
      </c>
      <c r="T679" s="186">
        <f>IF($J679="","",IF('5.手当・賞与配分の設計'!$O$4=1,ROUNDUP(($J679+$L679)*$U$4*$T$3,-1),ROUNDUP($J679*$U$4*$T$3,-1)))</f>
        <v>1115130</v>
      </c>
      <c r="U679" s="186">
        <f>IF($J679="","",IF('5.手当・賞与配分の設計'!$O$4=1,ROUNDUP(($J679+$L679)*$U$4*$U$3,-1),ROUNDUP($J679*$U$4*$U$3,-1)))</f>
        <v>1013750</v>
      </c>
      <c r="V679" s="186">
        <f>IF($J679="","",IF('5.手当・賞与配分の設計'!$O$4=1,ROUNDUP(($J679+$L679)*$U$4*$V$3,-1),ROUNDUP($J679*$U$4*$V$3,-1)))</f>
        <v>912380</v>
      </c>
      <c r="W679" s="203">
        <f>IF($J679="","",IF('5.手当・賞与配分の設計'!$O$4=1,ROUNDUP(($J679+$L679)*$U$4*$W$3,-1),ROUNDUP($J679*$U$4*$W$3,-1)))</f>
        <v>811000</v>
      </c>
      <c r="X679" s="128">
        <f t="shared" si="237"/>
        <v>7830940</v>
      </c>
      <c r="Y679" s="88">
        <f t="shared" si="238"/>
        <v>7729570</v>
      </c>
      <c r="Z679" s="88">
        <f t="shared" si="229"/>
        <v>7628190</v>
      </c>
      <c r="AA679" s="88">
        <f t="shared" si="230"/>
        <v>7526820</v>
      </c>
      <c r="AB679" s="201">
        <f t="shared" si="231"/>
        <v>7425440</v>
      </c>
    </row>
    <row r="680" spans="5:28" ht="18" customHeight="1">
      <c r="E680" s="178" t="str">
        <f t="shared" si="232"/>
        <v>S-3</v>
      </c>
      <c r="F680" s="204">
        <f t="shared" si="223"/>
        <v>15</v>
      </c>
      <c r="G680" s="124">
        <f t="shared" si="224"/>
        <v>15</v>
      </c>
      <c r="H680" s="124" t="str">
        <f t="shared" si="225"/>
        <v>S-3-15</v>
      </c>
      <c r="I680" s="179">
        <v>48</v>
      </c>
      <c r="J680" s="150">
        <f>IF($E680="","",INDEX('3.サラリースケール'!$R$5:$BH$38,MATCH('7.グレード別年俸表の作成'!$E680,'3.サラリースケール'!$R$5:$R$38,0),MATCH('7.グレード別年俸表の作成'!$I680,'3.サラリースケール'!$R$5:$BH$5,0)))</f>
        <v>395200</v>
      </c>
      <c r="K680" s="194">
        <f t="shared" si="226"/>
        <v>4600</v>
      </c>
      <c r="L680" s="195">
        <f>IF($J680="","",VLOOKUP($E680,'6.モデル年俸表の作成'!$C$6:$F$48,4,0))</f>
        <v>14900</v>
      </c>
      <c r="M680" s="196">
        <f t="shared" si="233"/>
        <v>0.2</v>
      </c>
      <c r="N680" s="197">
        <f t="shared" si="234"/>
        <v>79040</v>
      </c>
      <c r="O680" s="219">
        <f t="shared" si="227"/>
        <v>27</v>
      </c>
      <c r="P680" s="198">
        <f t="shared" si="235"/>
        <v>489140</v>
      </c>
      <c r="Q680" s="195">
        <f t="shared" si="236"/>
        <v>5869680</v>
      </c>
      <c r="R680" s="187">
        <f>IF($J680="","",IF('5.手当・賞与配分の設計'!$O$4=1,ROUNDUP((J680+$L680)*$R$5,-1),ROUNDUP(J680*$R$5,-1)))</f>
        <v>820200</v>
      </c>
      <c r="S680" s="202">
        <f>IF($J680="","",IF('5.手当・賞与配分の設計'!$O$4=1,ROUNDUP(($J680+$L680)*$U$4*$S$3,-1),ROUNDUP($J680*$U$4*$S$3,-1)))</f>
        <v>1230300</v>
      </c>
      <c r="T680" s="186">
        <f>IF($J680="","",IF('5.手当・賞与配分の設計'!$O$4=1,ROUNDUP(($J680+$L680)*$U$4*$T$3,-1),ROUNDUP($J680*$U$4*$T$3,-1)))</f>
        <v>1127780</v>
      </c>
      <c r="U680" s="186">
        <f>IF($J680="","",IF('5.手当・賞与配分の設計'!$O$4=1,ROUNDUP(($J680+$L680)*$U$4*$U$3,-1),ROUNDUP($J680*$U$4*$U$3,-1)))</f>
        <v>1025250</v>
      </c>
      <c r="V680" s="186">
        <f>IF($J680="","",IF('5.手当・賞与配分の設計'!$O$4=1,ROUNDUP(($J680+$L680)*$U$4*$V$3,-1),ROUNDUP($J680*$U$4*$V$3,-1)))</f>
        <v>922730</v>
      </c>
      <c r="W680" s="203">
        <f>IF($J680="","",IF('5.手当・賞与配分の設計'!$O$4=1,ROUNDUP(($J680+$L680)*$U$4*$W$3,-1),ROUNDUP($J680*$U$4*$W$3,-1)))</f>
        <v>820200</v>
      </c>
      <c r="X680" s="128">
        <f t="shared" si="237"/>
        <v>7920180</v>
      </c>
      <c r="Y680" s="88">
        <f t="shared" si="238"/>
        <v>7817660</v>
      </c>
      <c r="Z680" s="88">
        <f t="shared" si="229"/>
        <v>7715130</v>
      </c>
      <c r="AA680" s="88">
        <f t="shared" si="230"/>
        <v>7612610</v>
      </c>
      <c r="AB680" s="201">
        <f t="shared" si="231"/>
        <v>7510080</v>
      </c>
    </row>
    <row r="681" spans="5:28" ht="18" customHeight="1">
      <c r="E681" s="178" t="str">
        <f t="shared" si="232"/>
        <v>S-3</v>
      </c>
      <c r="F681" s="204">
        <f t="shared" si="223"/>
        <v>16</v>
      </c>
      <c r="G681" s="124">
        <f t="shared" si="224"/>
        <v>16</v>
      </c>
      <c r="H681" s="124" t="str">
        <f t="shared" si="225"/>
        <v>S-3-16</v>
      </c>
      <c r="I681" s="179">
        <v>49</v>
      </c>
      <c r="J681" s="150">
        <f>IF($E681="","",INDEX('3.サラリースケール'!$R$5:$BH$38,MATCH('7.グレード別年俸表の作成'!$E681,'3.サラリースケール'!$R$5:$R$38,0),MATCH('7.グレード別年俸表の作成'!$I681,'3.サラリースケール'!$R$5:$BH$5,0)))</f>
        <v>399800</v>
      </c>
      <c r="K681" s="194">
        <f t="shared" si="226"/>
        <v>4600</v>
      </c>
      <c r="L681" s="195">
        <f>IF($J681="","",VLOOKUP($E681,'6.モデル年俸表の作成'!$C$6:$F$48,4,0))</f>
        <v>14900</v>
      </c>
      <c r="M681" s="196">
        <f t="shared" si="233"/>
        <v>0.2</v>
      </c>
      <c r="N681" s="197">
        <f t="shared" si="234"/>
        <v>79960</v>
      </c>
      <c r="O681" s="219">
        <f t="shared" si="227"/>
        <v>27</v>
      </c>
      <c r="P681" s="198">
        <f t="shared" si="235"/>
        <v>494660</v>
      </c>
      <c r="Q681" s="195">
        <f t="shared" si="236"/>
        <v>5935920</v>
      </c>
      <c r="R681" s="187">
        <f>IF($J681="","",IF('5.手当・賞与配分の設計'!$O$4=1,ROUNDUP((J681+$L681)*$R$5,-1),ROUNDUP(J681*$R$5,-1)))</f>
        <v>829400</v>
      </c>
      <c r="S681" s="202">
        <f>IF($J681="","",IF('5.手当・賞与配分の設計'!$O$4=1,ROUNDUP(($J681+$L681)*$U$4*$S$3,-1),ROUNDUP($J681*$U$4*$S$3,-1)))</f>
        <v>1244100</v>
      </c>
      <c r="T681" s="186">
        <f>IF($J681="","",IF('5.手当・賞与配分の設計'!$O$4=1,ROUNDUP(($J681+$L681)*$U$4*$T$3,-1),ROUNDUP($J681*$U$4*$T$3,-1)))</f>
        <v>1140430</v>
      </c>
      <c r="U681" s="186">
        <f>IF($J681="","",IF('5.手当・賞与配分の設計'!$O$4=1,ROUNDUP(($J681+$L681)*$U$4*$U$3,-1),ROUNDUP($J681*$U$4*$U$3,-1)))</f>
        <v>1036750</v>
      </c>
      <c r="V681" s="186">
        <f>IF($J681="","",IF('5.手当・賞与配分の設計'!$O$4=1,ROUNDUP(($J681+$L681)*$U$4*$V$3,-1),ROUNDUP($J681*$U$4*$V$3,-1)))</f>
        <v>933080</v>
      </c>
      <c r="W681" s="203">
        <f>IF($J681="","",IF('5.手当・賞与配分の設計'!$O$4=1,ROUNDUP(($J681+$L681)*$U$4*$W$3,-1),ROUNDUP($J681*$U$4*$W$3,-1)))</f>
        <v>829400</v>
      </c>
      <c r="X681" s="128">
        <f t="shared" si="237"/>
        <v>8009420</v>
      </c>
      <c r="Y681" s="88">
        <f t="shared" si="238"/>
        <v>7905750</v>
      </c>
      <c r="Z681" s="88">
        <f t="shared" si="229"/>
        <v>7802070</v>
      </c>
      <c r="AA681" s="88">
        <f t="shared" si="230"/>
        <v>7698400</v>
      </c>
      <c r="AB681" s="201">
        <f t="shared" si="231"/>
        <v>7594720</v>
      </c>
    </row>
    <row r="682" spans="5:28" ht="18" customHeight="1">
      <c r="E682" s="178" t="str">
        <f t="shared" si="232"/>
        <v>S-3</v>
      </c>
      <c r="F682" s="204">
        <f t="shared" si="223"/>
        <v>17</v>
      </c>
      <c r="G682" s="124">
        <f t="shared" si="224"/>
        <v>17</v>
      </c>
      <c r="H682" s="124" t="str">
        <f t="shared" si="225"/>
        <v>S-3-17</v>
      </c>
      <c r="I682" s="179">
        <v>50</v>
      </c>
      <c r="J682" s="150">
        <f>IF($E682="","",INDEX('3.サラリースケール'!$R$5:$BH$38,MATCH('7.グレード別年俸表の作成'!$E682,'3.サラリースケール'!$R$5:$R$38,0),MATCH('7.グレード別年俸表の作成'!$I682,'3.サラリースケール'!$R$5:$BH$5,0)))</f>
        <v>404400</v>
      </c>
      <c r="K682" s="194">
        <f t="shared" si="226"/>
        <v>4600</v>
      </c>
      <c r="L682" s="195">
        <f>IF($J682="","",VLOOKUP($E682,'6.モデル年俸表の作成'!$C$6:$F$48,4,0))</f>
        <v>14900</v>
      </c>
      <c r="M682" s="196">
        <f t="shared" si="233"/>
        <v>0.2</v>
      </c>
      <c r="N682" s="197">
        <f t="shared" si="234"/>
        <v>80880</v>
      </c>
      <c r="O682" s="219">
        <f t="shared" si="227"/>
        <v>27</v>
      </c>
      <c r="P682" s="198">
        <f t="shared" si="235"/>
        <v>500180</v>
      </c>
      <c r="Q682" s="195">
        <f t="shared" si="236"/>
        <v>6002160</v>
      </c>
      <c r="R682" s="187">
        <f>IF($J682="","",IF('5.手当・賞与配分の設計'!$O$4=1,ROUNDUP((J682+$L682)*$R$5,-1),ROUNDUP(J682*$R$5,-1)))</f>
        <v>838600</v>
      </c>
      <c r="S682" s="202">
        <f>IF($J682="","",IF('5.手当・賞与配分の設計'!$O$4=1,ROUNDUP(($J682+$L682)*$U$4*$S$3,-1),ROUNDUP($J682*$U$4*$S$3,-1)))</f>
        <v>1257900</v>
      </c>
      <c r="T682" s="186">
        <f>IF($J682="","",IF('5.手当・賞与配分の設計'!$O$4=1,ROUNDUP(($J682+$L682)*$U$4*$T$3,-1),ROUNDUP($J682*$U$4*$T$3,-1)))</f>
        <v>1153080</v>
      </c>
      <c r="U682" s="186">
        <f>IF($J682="","",IF('5.手当・賞与配分の設計'!$O$4=1,ROUNDUP(($J682+$L682)*$U$4*$U$3,-1),ROUNDUP($J682*$U$4*$U$3,-1)))</f>
        <v>1048250</v>
      </c>
      <c r="V682" s="186">
        <f>IF($J682="","",IF('5.手当・賞与配分の設計'!$O$4=1,ROUNDUP(($J682+$L682)*$U$4*$V$3,-1),ROUNDUP($J682*$U$4*$V$3,-1)))</f>
        <v>943430</v>
      </c>
      <c r="W682" s="203">
        <f>IF($J682="","",IF('5.手当・賞与配分の設計'!$O$4=1,ROUNDUP(($J682+$L682)*$U$4*$W$3,-1),ROUNDUP($J682*$U$4*$W$3,-1)))</f>
        <v>838600</v>
      </c>
      <c r="X682" s="128">
        <f t="shared" si="237"/>
        <v>8098660</v>
      </c>
      <c r="Y682" s="88">
        <f t="shared" si="238"/>
        <v>7993840</v>
      </c>
      <c r="Z682" s="88">
        <f t="shared" si="229"/>
        <v>7889010</v>
      </c>
      <c r="AA682" s="88">
        <f t="shared" si="230"/>
        <v>7784190</v>
      </c>
      <c r="AB682" s="201">
        <f t="shared" si="231"/>
        <v>7679360</v>
      </c>
    </row>
    <row r="683" spans="5:28" ht="18" customHeight="1">
      <c r="E683" s="178" t="str">
        <f t="shared" si="232"/>
        <v>S-3</v>
      </c>
      <c r="F683" s="204">
        <f t="shared" si="223"/>
        <v>18</v>
      </c>
      <c r="G683" s="124">
        <f t="shared" si="224"/>
        <v>18</v>
      </c>
      <c r="H683" s="124" t="str">
        <f t="shared" si="225"/>
        <v>S-3-18</v>
      </c>
      <c r="I683" s="179">
        <v>51</v>
      </c>
      <c r="J683" s="150">
        <f>IF($E683="","",INDEX('3.サラリースケール'!$R$5:$BH$38,MATCH('7.グレード別年俸表の作成'!$E683,'3.サラリースケール'!$R$5:$R$38,0),MATCH('7.グレード別年俸表の作成'!$I683,'3.サラリースケール'!$R$5:$BH$5,0)))</f>
        <v>409000</v>
      </c>
      <c r="K683" s="194">
        <f t="shared" si="226"/>
        <v>4600</v>
      </c>
      <c r="L683" s="195">
        <f>IF($J683="","",VLOOKUP($E683,'6.モデル年俸表の作成'!$C$6:$F$48,4,0))</f>
        <v>14900</v>
      </c>
      <c r="M683" s="196">
        <f t="shared" si="233"/>
        <v>0.2</v>
      </c>
      <c r="N683" s="197">
        <f t="shared" si="234"/>
        <v>81800</v>
      </c>
      <c r="O683" s="219">
        <f t="shared" si="227"/>
        <v>27</v>
      </c>
      <c r="P683" s="198">
        <f t="shared" si="235"/>
        <v>505700</v>
      </c>
      <c r="Q683" s="195">
        <f t="shared" si="236"/>
        <v>6068400</v>
      </c>
      <c r="R683" s="187">
        <f>IF($J683="","",IF('5.手当・賞与配分の設計'!$O$4=1,ROUNDUP((J683+$L683)*$R$5,-1),ROUNDUP(J683*$R$5,-1)))</f>
        <v>847800</v>
      </c>
      <c r="S683" s="202">
        <f>IF($J683="","",IF('5.手当・賞与配分の設計'!$O$4=1,ROUNDUP(($J683+$L683)*$U$4*$S$3,-1),ROUNDUP($J683*$U$4*$S$3,-1)))</f>
        <v>1271700</v>
      </c>
      <c r="T683" s="186">
        <f>IF($J683="","",IF('5.手当・賞与配分の設計'!$O$4=1,ROUNDUP(($J683+$L683)*$U$4*$T$3,-1),ROUNDUP($J683*$U$4*$T$3,-1)))</f>
        <v>1165730</v>
      </c>
      <c r="U683" s="186">
        <f>IF($J683="","",IF('5.手当・賞与配分の設計'!$O$4=1,ROUNDUP(($J683+$L683)*$U$4*$U$3,-1),ROUNDUP($J683*$U$4*$U$3,-1)))</f>
        <v>1059750</v>
      </c>
      <c r="V683" s="186">
        <f>IF($J683="","",IF('5.手当・賞与配分の設計'!$O$4=1,ROUNDUP(($J683+$L683)*$U$4*$V$3,-1),ROUNDUP($J683*$U$4*$V$3,-1)))</f>
        <v>953780</v>
      </c>
      <c r="W683" s="203">
        <f>IF($J683="","",IF('5.手当・賞与配分の設計'!$O$4=1,ROUNDUP(($J683+$L683)*$U$4*$W$3,-1),ROUNDUP($J683*$U$4*$W$3,-1)))</f>
        <v>847800</v>
      </c>
      <c r="X683" s="128">
        <f t="shared" si="237"/>
        <v>8187900</v>
      </c>
      <c r="Y683" s="88">
        <f t="shared" si="238"/>
        <v>8081930</v>
      </c>
      <c r="Z683" s="88">
        <f t="shared" si="229"/>
        <v>7975950</v>
      </c>
      <c r="AA683" s="88">
        <f t="shared" si="230"/>
        <v>7869980</v>
      </c>
      <c r="AB683" s="201">
        <f t="shared" si="231"/>
        <v>7764000</v>
      </c>
    </row>
    <row r="684" spans="5:28" ht="18" customHeight="1">
      <c r="E684" s="178" t="str">
        <f t="shared" si="232"/>
        <v>S-3</v>
      </c>
      <c r="F684" s="204">
        <f t="shared" si="223"/>
        <v>19</v>
      </c>
      <c r="G684" s="124">
        <f t="shared" si="224"/>
        <v>19</v>
      </c>
      <c r="H684" s="124" t="str">
        <f t="shared" si="225"/>
        <v>S-3-19</v>
      </c>
      <c r="I684" s="179">
        <v>52</v>
      </c>
      <c r="J684" s="150">
        <f>IF($E684="","",INDEX('3.サラリースケール'!$R$5:$BH$38,MATCH('7.グレード別年俸表の作成'!$E684,'3.サラリースケール'!$R$5:$R$38,0),MATCH('7.グレード別年俸表の作成'!$I684,'3.サラリースケール'!$R$5:$BH$5,0)))</f>
        <v>413600</v>
      </c>
      <c r="K684" s="194">
        <f t="shared" si="226"/>
        <v>4600</v>
      </c>
      <c r="L684" s="195">
        <f>IF($J684="","",VLOOKUP($E684,'6.モデル年俸表の作成'!$C$6:$F$48,4,0))</f>
        <v>14900</v>
      </c>
      <c r="M684" s="196">
        <f t="shared" si="233"/>
        <v>0.2</v>
      </c>
      <c r="N684" s="197">
        <f t="shared" si="234"/>
        <v>82720</v>
      </c>
      <c r="O684" s="219">
        <f t="shared" si="227"/>
        <v>27</v>
      </c>
      <c r="P684" s="198">
        <f t="shared" si="235"/>
        <v>511220</v>
      </c>
      <c r="Q684" s="195">
        <f t="shared" si="236"/>
        <v>6134640</v>
      </c>
      <c r="R684" s="187">
        <f>IF($J684="","",IF('5.手当・賞与配分の設計'!$O$4=1,ROUNDUP((J684+$L684)*$R$5,-1),ROUNDUP(J684*$R$5,-1)))</f>
        <v>857000</v>
      </c>
      <c r="S684" s="202">
        <f>IF($J684="","",IF('5.手当・賞与配分の設計'!$O$4=1,ROUNDUP(($J684+$L684)*$U$4*$S$3,-1),ROUNDUP($J684*$U$4*$S$3,-1)))</f>
        <v>1285500</v>
      </c>
      <c r="T684" s="186">
        <f>IF($J684="","",IF('5.手当・賞与配分の設計'!$O$4=1,ROUNDUP(($J684+$L684)*$U$4*$T$3,-1),ROUNDUP($J684*$U$4*$T$3,-1)))</f>
        <v>1178380</v>
      </c>
      <c r="U684" s="186">
        <f>IF($J684="","",IF('5.手当・賞与配分の設計'!$O$4=1,ROUNDUP(($J684+$L684)*$U$4*$U$3,-1),ROUNDUP($J684*$U$4*$U$3,-1)))</f>
        <v>1071250</v>
      </c>
      <c r="V684" s="186">
        <f>IF($J684="","",IF('5.手当・賞与配分の設計'!$O$4=1,ROUNDUP(($J684+$L684)*$U$4*$V$3,-1),ROUNDUP($J684*$U$4*$V$3,-1)))</f>
        <v>964130</v>
      </c>
      <c r="W684" s="203">
        <f>IF($J684="","",IF('5.手当・賞与配分の設計'!$O$4=1,ROUNDUP(($J684+$L684)*$U$4*$W$3,-1),ROUNDUP($J684*$U$4*$W$3,-1)))</f>
        <v>857000</v>
      </c>
      <c r="X684" s="128">
        <f t="shared" si="237"/>
        <v>8277140</v>
      </c>
      <c r="Y684" s="88">
        <f t="shared" si="238"/>
        <v>8170020</v>
      </c>
      <c r="Z684" s="88">
        <f t="shared" si="229"/>
        <v>8062890</v>
      </c>
      <c r="AA684" s="88">
        <f t="shared" si="230"/>
        <v>7955770</v>
      </c>
      <c r="AB684" s="201">
        <f t="shared" si="231"/>
        <v>7848640</v>
      </c>
    </row>
    <row r="685" spans="5:28" ht="18" customHeight="1">
      <c r="E685" s="178" t="str">
        <f t="shared" si="232"/>
        <v>S-3</v>
      </c>
      <c r="F685" s="204">
        <f t="shared" si="223"/>
        <v>20</v>
      </c>
      <c r="G685" s="124">
        <f t="shared" si="224"/>
        <v>20</v>
      </c>
      <c r="H685" s="124" t="str">
        <f t="shared" si="225"/>
        <v>S-3-20</v>
      </c>
      <c r="I685" s="179">
        <v>53</v>
      </c>
      <c r="J685" s="150">
        <f>IF($E685="","",INDEX('3.サラリースケール'!$R$5:$BH$38,MATCH('7.グレード別年俸表の作成'!$E685,'3.サラリースケール'!$R$5:$R$38,0),MATCH('7.グレード別年俸表の作成'!$I685,'3.サラリースケール'!$R$5:$BH$5,0)))</f>
        <v>418200</v>
      </c>
      <c r="K685" s="194">
        <f t="shared" si="226"/>
        <v>4600</v>
      </c>
      <c r="L685" s="195">
        <f>IF($J685="","",VLOOKUP($E685,'6.モデル年俸表の作成'!$C$6:$F$48,4,0))</f>
        <v>14900</v>
      </c>
      <c r="M685" s="196">
        <f t="shared" si="233"/>
        <v>0.2</v>
      </c>
      <c r="N685" s="197">
        <f t="shared" si="234"/>
        <v>83640</v>
      </c>
      <c r="O685" s="219">
        <f t="shared" si="227"/>
        <v>27</v>
      </c>
      <c r="P685" s="198">
        <f t="shared" si="235"/>
        <v>516740</v>
      </c>
      <c r="Q685" s="195">
        <f t="shared" si="236"/>
        <v>6200880</v>
      </c>
      <c r="R685" s="187">
        <f>IF($J685="","",IF('5.手当・賞与配分の設計'!$O$4=1,ROUNDUP((J685+$L685)*$R$5,-1),ROUNDUP(J685*$R$5,-1)))</f>
        <v>866200</v>
      </c>
      <c r="S685" s="202">
        <f>IF($J685="","",IF('5.手当・賞与配分の設計'!$O$4=1,ROUNDUP(($J685+$L685)*$U$4*$S$3,-1),ROUNDUP($J685*$U$4*$S$3,-1)))</f>
        <v>1299300</v>
      </c>
      <c r="T685" s="186">
        <f>IF($J685="","",IF('5.手当・賞与配分の設計'!$O$4=1,ROUNDUP(($J685+$L685)*$U$4*$T$3,-1),ROUNDUP($J685*$U$4*$T$3,-1)))</f>
        <v>1191030</v>
      </c>
      <c r="U685" s="186">
        <f>IF($J685="","",IF('5.手当・賞与配分の設計'!$O$4=1,ROUNDUP(($J685+$L685)*$U$4*$U$3,-1),ROUNDUP($J685*$U$4*$U$3,-1)))</f>
        <v>1082750</v>
      </c>
      <c r="V685" s="186">
        <f>IF($J685="","",IF('5.手当・賞与配分の設計'!$O$4=1,ROUNDUP(($J685+$L685)*$U$4*$V$3,-1),ROUNDUP($J685*$U$4*$V$3,-1)))</f>
        <v>974480</v>
      </c>
      <c r="W685" s="203">
        <f>IF($J685="","",IF('5.手当・賞与配分の設計'!$O$4=1,ROUNDUP(($J685+$L685)*$U$4*$W$3,-1),ROUNDUP($J685*$U$4*$W$3,-1)))</f>
        <v>866200</v>
      </c>
      <c r="X685" s="128">
        <f t="shared" si="237"/>
        <v>8366380</v>
      </c>
      <c r="Y685" s="88">
        <f t="shared" si="238"/>
        <v>8258110</v>
      </c>
      <c r="Z685" s="88">
        <f t="shared" si="229"/>
        <v>8149830</v>
      </c>
      <c r="AA685" s="88">
        <f t="shared" si="230"/>
        <v>8041560</v>
      </c>
      <c r="AB685" s="201">
        <f t="shared" si="231"/>
        <v>7933280</v>
      </c>
    </row>
    <row r="686" spans="5:28" ht="18" customHeight="1">
      <c r="E686" s="178" t="str">
        <f t="shared" si="232"/>
        <v>S-3</v>
      </c>
      <c r="F686" s="204">
        <f t="shared" si="223"/>
        <v>21</v>
      </c>
      <c r="G686" s="124">
        <f t="shared" si="224"/>
        <v>21</v>
      </c>
      <c r="H686" s="124" t="str">
        <f t="shared" si="225"/>
        <v>S-3-21</v>
      </c>
      <c r="I686" s="179">
        <v>54</v>
      </c>
      <c r="J686" s="150">
        <f>IF($E686="","",INDEX('3.サラリースケール'!$R$5:$BH$38,MATCH('7.グレード別年俸表の作成'!$E686,'3.サラリースケール'!$R$5:$R$38,0),MATCH('7.グレード別年俸表の作成'!$I686,'3.サラリースケール'!$R$5:$BH$5,0)))</f>
        <v>422800</v>
      </c>
      <c r="K686" s="194">
        <f t="shared" si="226"/>
        <v>4600</v>
      </c>
      <c r="L686" s="195">
        <f>IF($J686="","",VLOOKUP($E686,'6.モデル年俸表の作成'!$C$6:$F$48,4,0))</f>
        <v>14900</v>
      </c>
      <c r="M686" s="196">
        <f t="shared" si="233"/>
        <v>0.2</v>
      </c>
      <c r="N686" s="197">
        <f t="shared" si="234"/>
        <v>84560</v>
      </c>
      <c r="O686" s="219">
        <f t="shared" si="227"/>
        <v>27</v>
      </c>
      <c r="P686" s="198">
        <f t="shared" si="235"/>
        <v>522260</v>
      </c>
      <c r="Q686" s="195">
        <f t="shared" si="236"/>
        <v>6267120</v>
      </c>
      <c r="R686" s="187">
        <f>IF($J686="","",IF('5.手当・賞与配分の設計'!$O$4=1,ROUNDUP((J686+$L686)*$R$5,-1),ROUNDUP(J686*$R$5,-1)))</f>
        <v>875400</v>
      </c>
      <c r="S686" s="202">
        <f>IF($J686="","",IF('5.手当・賞与配分の設計'!$O$4=1,ROUNDUP(($J686+$L686)*$U$4*$S$3,-1),ROUNDUP($J686*$U$4*$S$3,-1)))</f>
        <v>1313100</v>
      </c>
      <c r="T686" s="186">
        <f>IF($J686="","",IF('5.手当・賞与配分の設計'!$O$4=1,ROUNDUP(($J686+$L686)*$U$4*$T$3,-1),ROUNDUP($J686*$U$4*$T$3,-1)))</f>
        <v>1203680</v>
      </c>
      <c r="U686" s="186">
        <f>IF($J686="","",IF('5.手当・賞与配分の設計'!$O$4=1,ROUNDUP(($J686+$L686)*$U$4*$U$3,-1),ROUNDUP($J686*$U$4*$U$3,-1)))</f>
        <v>1094250</v>
      </c>
      <c r="V686" s="186">
        <f>IF($J686="","",IF('5.手当・賞与配分の設計'!$O$4=1,ROUNDUP(($J686+$L686)*$U$4*$V$3,-1),ROUNDUP($J686*$U$4*$V$3,-1)))</f>
        <v>984830</v>
      </c>
      <c r="W686" s="203">
        <f>IF($J686="","",IF('5.手当・賞与配分の設計'!$O$4=1,ROUNDUP(($J686+$L686)*$U$4*$W$3,-1),ROUNDUP($J686*$U$4*$W$3,-1)))</f>
        <v>875400</v>
      </c>
      <c r="X686" s="128">
        <f t="shared" si="237"/>
        <v>8455620</v>
      </c>
      <c r="Y686" s="88">
        <f t="shared" si="238"/>
        <v>8346200</v>
      </c>
      <c r="Z686" s="88">
        <f t="shared" si="229"/>
        <v>8236770</v>
      </c>
      <c r="AA686" s="88">
        <f t="shared" si="230"/>
        <v>8127350</v>
      </c>
      <c r="AB686" s="201">
        <f t="shared" si="231"/>
        <v>8017920</v>
      </c>
    </row>
    <row r="687" spans="5:28" ht="18" customHeight="1">
      <c r="E687" s="178" t="str">
        <f t="shared" si="232"/>
        <v>S-3</v>
      </c>
      <c r="F687" s="204">
        <f t="shared" si="223"/>
        <v>22</v>
      </c>
      <c r="G687" s="124">
        <f t="shared" si="224"/>
        <v>22</v>
      </c>
      <c r="H687" s="124" t="str">
        <f t="shared" si="225"/>
        <v>S-3-22</v>
      </c>
      <c r="I687" s="179">
        <v>55</v>
      </c>
      <c r="J687" s="150">
        <f>IF($E687="","",INDEX('3.サラリースケール'!$R$5:$BH$38,MATCH('7.グレード別年俸表の作成'!$E687,'3.サラリースケール'!$R$5:$R$38,0),MATCH('7.グレード別年俸表の作成'!$I687,'3.サラリースケール'!$R$5:$BH$5,0)))</f>
        <v>425100</v>
      </c>
      <c r="K687" s="194">
        <f t="shared" si="226"/>
        <v>2300</v>
      </c>
      <c r="L687" s="195">
        <f>IF($J687="","",VLOOKUP($E687,'6.モデル年俸表の作成'!$C$6:$F$48,4,0))</f>
        <v>14900</v>
      </c>
      <c r="M687" s="196">
        <f t="shared" si="233"/>
        <v>0.2</v>
      </c>
      <c r="N687" s="197">
        <f t="shared" si="234"/>
        <v>85020</v>
      </c>
      <c r="O687" s="219">
        <f t="shared" si="227"/>
        <v>27</v>
      </c>
      <c r="P687" s="198">
        <f t="shared" si="235"/>
        <v>525020</v>
      </c>
      <c r="Q687" s="195">
        <f t="shared" si="236"/>
        <v>6300240</v>
      </c>
      <c r="R687" s="187">
        <f>IF($J687="","",IF('5.手当・賞与配分の設計'!$O$4=1,ROUNDUP((J687+$L687)*$R$5,-1),ROUNDUP(J687*$R$5,-1)))</f>
        <v>880000</v>
      </c>
      <c r="S687" s="202">
        <f>IF($J687="","",IF('5.手当・賞与配分の設計'!$O$4=1,ROUNDUP(($J687+$L687)*$U$4*$S$3,-1),ROUNDUP($J687*$U$4*$S$3,-1)))</f>
        <v>1320000</v>
      </c>
      <c r="T687" s="186">
        <f>IF($J687="","",IF('5.手当・賞与配分の設計'!$O$4=1,ROUNDUP(($J687+$L687)*$U$4*$T$3,-1),ROUNDUP($J687*$U$4*$T$3,-1)))</f>
        <v>1210000</v>
      </c>
      <c r="U687" s="186">
        <f>IF($J687="","",IF('5.手当・賞与配分の設計'!$O$4=1,ROUNDUP(($J687+$L687)*$U$4*$U$3,-1),ROUNDUP($J687*$U$4*$U$3,-1)))</f>
        <v>1100000</v>
      </c>
      <c r="V687" s="186">
        <f>IF($J687="","",IF('5.手当・賞与配分の設計'!$O$4=1,ROUNDUP(($J687+$L687)*$U$4*$V$3,-1),ROUNDUP($J687*$U$4*$V$3,-1)))</f>
        <v>990000</v>
      </c>
      <c r="W687" s="203">
        <f>IF($J687="","",IF('5.手当・賞与配分の設計'!$O$4=1,ROUNDUP(($J687+$L687)*$U$4*$W$3,-1),ROUNDUP($J687*$U$4*$W$3,-1)))</f>
        <v>880000</v>
      </c>
      <c r="X687" s="128">
        <f t="shared" si="237"/>
        <v>8500240</v>
      </c>
      <c r="Y687" s="88">
        <f t="shared" si="238"/>
        <v>8390240</v>
      </c>
      <c r="Z687" s="88">
        <f t="shared" si="229"/>
        <v>8280240</v>
      </c>
      <c r="AA687" s="88">
        <f t="shared" si="230"/>
        <v>8170240</v>
      </c>
      <c r="AB687" s="201">
        <f t="shared" si="231"/>
        <v>8060240</v>
      </c>
    </row>
    <row r="688" spans="5:28" ht="18" customHeight="1">
      <c r="E688" s="178" t="str">
        <f t="shared" si="232"/>
        <v>S-3</v>
      </c>
      <c r="F688" s="204">
        <f t="shared" si="223"/>
        <v>22</v>
      </c>
      <c r="G688" s="124">
        <f t="shared" si="224"/>
        <v>22</v>
      </c>
      <c r="H688" s="124" t="str">
        <f t="shared" si="225"/>
        <v/>
      </c>
      <c r="I688" s="179">
        <v>56</v>
      </c>
      <c r="J688" s="150">
        <f>IF($E688="","",INDEX('3.サラリースケール'!$R$5:$BH$38,MATCH('7.グレード別年俸表の作成'!$E688,'3.サラリースケール'!$R$5:$R$38,0),MATCH('7.グレード別年俸表の作成'!$I688,'3.サラリースケール'!$R$5:$BH$5,0)))</f>
        <v>425100</v>
      </c>
      <c r="K688" s="194">
        <f t="shared" si="226"/>
        <v>0</v>
      </c>
      <c r="L688" s="195">
        <f>IF($J688="","",VLOOKUP($E688,'6.モデル年俸表の作成'!$C$6:$F$48,4,0))</f>
        <v>14900</v>
      </c>
      <c r="M688" s="196">
        <f t="shared" si="233"/>
        <v>0.2</v>
      </c>
      <c r="N688" s="197">
        <f t="shared" si="234"/>
        <v>85020</v>
      </c>
      <c r="O688" s="219">
        <f t="shared" si="227"/>
        <v>27</v>
      </c>
      <c r="P688" s="198">
        <f t="shared" si="235"/>
        <v>525020</v>
      </c>
      <c r="Q688" s="195">
        <f t="shared" si="236"/>
        <v>6300240</v>
      </c>
      <c r="R688" s="187">
        <f>IF($J688="","",IF('5.手当・賞与配分の設計'!$O$4=1,ROUNDUP((J688+$L688)*$R$5,-1),ROUNDUP(J688*$R$5,-1)))</f>
        <v>880000</v>
      </c>
      <c r="S688" s="202">
        <f>IF($J688="","",IF('5.手当・賞与配分の設計'!$O$4=1,ROUNDUP(($J688+$L688)*$U$4*$S$3,-1),ROUNDUP($J688*$U$4*$S$3,-1)))</f>
        <v>1320000</v>
      </c>
      <c r="T688" s="186">
        <f>IF($J688="","",IF('5.手当・賞与配分の設計'!$O$4=1,ROUNDUP(($J688+$L688)*$U$4*$T$3,-1),ROUNDUP($J688*$U$4*$T$3,-1)))</f>
        <v>1210000</v>
      </c>
      <c r="U688" s="186">
        <f>IF($J688="","",IF('5.手当・賞与配分の設計'!$O$4=1,ROUNDUP(($J688+$L688)*$U$4*$U$3,-1),ROUNDUP($J688*$U$4*$U$3,-1)))</f>
        <v>1100000</v>
      </c>
      <c r="V688" s="186">
        <f>IF($J688="","",IF('5.手当・賞与配分の設計'!$O$4=1,ROUNDUP(($J688+$L688)*$U$4*$V$3,-1),ROUNDUP($J688*$U$4*$V$3,-1)))</f>
        <v>990000</v>
      </c>
      <c r="W688" s="203">
        <f>IF($J688="","",IF('5.手当・賞与配分の設計'!$O$4=1,ROUNDUP(($J688+$L688)*$U$4*$W$3,-1),ROUNDUP($J688*$U$4*$W$3,-1)))</f>
        <v>880000</v>
      </c>
      <c r="X688" s="128">
        <f t="shared" si="237"/>
        <v>8500240</v>
      </c>
      <c r="Y688" s="88">
        <f t="shared" si="238"/>
        <v>8390240</v>
      </c>
      <c r="Z688" s="88">
        <f t="shared" si="229"/>
        <v>8280240</v>
      </c>
      <c r="AA688" s="88">
        <f t="shared" si="230"/>
        <v>8170240</v>
      </c>
      <c r="AB688" s="201">
        <f t="shared" si="231"/>
        <v>8060240</v>
      </c>
    </row>
    <row r="689" spans="5:28" ht="18" customHeight="1">
      <c r="E689" s="178" t="str">
        <f t="shared" si="232"/>
        <v>S-3</v>
      </c>
      <c r="F689" s="204">
        <f t="shared" si="223"/>
        <v>22</v>
      </c>
      <c r="G689" s="124">
        <f t="shared" si="224"/>
        <v>22</v>
      </c>
      <c r="H689" s="124" t="str">
        <f t="shared" si="225"/>
        <v/>
      </c>
      <c r="I689" s="179">
        <v>57</v>
      </c>
      <c r="J689" s="150">
        <f>IF($E689="","",INDEX('3.サラリースケール'!$R$5:$BH$38,MATCH('7.グレード別年俸表の作成'!$E689,'3.サラリースケール'!$R$5:$R$38,0),MATCH('7.グレード別年俸表の作成'!$I689,'3.サラリースケール'!$R$5:$BH$5,0)))</f>
        <v>425100</v>
      </c>
      <c r="K689" s="194">
        <f t="shared" si="226"/>
        <v>0</v>
      </c>
      <c r="L689" s="195">
        <f>IF($J689="","",VLOOKUP($E689,'6.モデル年俸表の作成'!$C$6:$F$48,4,0))</f>
        <v>14900</v>
      </c>
      <c r="M689" s="196">
        <f t="shared" si="233"/>
        <v>0.2</v>
      </c>
      <c r="N689" s="197">
        <f t="shared" si="234"/>
        <v>85020</v>
      </c>
      <c r="O689" s="219">
        <f t="shared" si="227"/>
        <v>27</v>
      </c>
      <c r="P689" s="198">
        <f t="shared" si="235"/>
        <v>525020</v>
      </c>
      <c r="Q689" s="195">
        <f t="shared" si="236"/>
        <v>6300240</v>
      </c>
      <c r="R689" s="187">
        <f>IF($J689="","",IF('5.手当・賞与配分の設計'!$O$4=1,ROUNDUP((J689+$L689)*$R$5,-1),ROUNDUP(J689*$R$5,-1)))</f>
        <v>880000</v>
      </c>
      <c r="S689" s="202">
        <f>IF($J689="","",IF('5.手当・賞与配分の設計'!$O$4=1,ROUNDUP(($J689+$L689)*$U$4*$S$3,-1),ROUNDUP($J689*$U$4*$S$3,-1)))</f>
        <v>1320000</v>
      </c>
      <c r="T689" s="186">
        <f>IF($J689="","",IF('5.手当・賞与配分の設計'!$O$4=1,ROUNDUP(($J689+$L689)*$U$4*$T$3,-1),ROUNDUP($J689*$U$4*$T$3,-1)))</f>
        <v>1210000</v>
      </c>
      <c r="U689" s="186">
        <f>IF($J689="","",IF('5.手当・賞与配分の設計'!$O$4=1,ROUNDUP(($J689+$L689)*$U$4*$U$3,-1),ROUNDUP($J689*$U$4*$U$3,-1)))</f>
        <v>1100000</v>
      </c>
      <c r="V689" s="186">
        <f>IF($J689="","",IF('5.手当・賞与配分の設計'!$O$4=1,ROUNDUP(($J689+$L689)*$U$4*$V$3,-1),ROUNDUP($J689*$U$4*$V$3,-1)))</f>
        <v>990000</v>
      </c>
      <c r="W689" s="203">
        <f>IF($J689="","",IF('5.手当・賞与配分の設計'!$O$4=1,ROUNDUP(($J689+$L689)*$U$4*$W$3,-1),ROUNDUP($J689*$U$4*$W$3,-1)))</f>
        <v>880000</v>
      </c>
      <c r="X689" s="128">
        <f t="shared" si="237"/>
        <v>8500240</v>
      </c>
      <c r="Y689" s="88">
        <f t="shared" si="238"/>
        <v>8390240</v>
      </c>
      <c r="Z689" s="88">
        <f t="shared" si="229"/>
        <v>8280240</v>
      </c>
      <c r="AA689" s="88">
        <f t="shared" si="230"/>
        <v>8170240</v>
      </c>
      <c r="AB689" s="201">
        <f t="shared" si="231"/>
        <v>8060240</v>
      </c>
    </row>
    <row r="690" spans="5:28" ht="18" customHeight="1">
      <c r="E690" s="178" t="str">
        <f t="shared" si="232"/>
        <v>S-3</v>
      </c>
      <c r="F690" s="204">
        <f t="shared" si="223"/>
        <v>22</v>
      </c>
      <c r="G690" s="124">
        <f t="shared" si="224"/>
        <v>22</v>
      </c>
      <c r="H690" s="124" t="str">
        <f t="shared" si="225"/>
        <v/>
      </c>
      <c r="I690" s="179">
        <v>58</v>
      </c>
      <c r="J690" s="150">
        <f>IF($E690="","",INDEX('3.サラリースケール'!$R$5:$BH$38,MATCH('7.グレード別年俸表の作成'!$E690,'3.サラリースケール'!$R$5:$R$38,0),MATCH('7.グレード別年俸表の作成'!$I690,'3.サラリースケール'!$R$5:$BH$5,0)))</f>
        <v>425100</v>
      </c>
      <c r="K690" s="194">
        <f t="shared" si="226"/>
        <v>0</v>
      </c>
      <c r="L690" s="195">
        <f>IF($J690="","",VLOOKUP($E690,'6.モデル年俸表の作成'!$C$6:$F$48,4,0))</f>
        <v>14900</v>
      </c>
      <c r="M690" s="196">
        <f t="shared" si="233"/>
        <v>0.2</v>
      </c>
      <c r="N690" s="197">
        <f t="shared" si="234"/>
        <v>85020</v>
      </c>
      <c r="O690" s="219">
        <f t="shared" si="227"/>
        <v>27</v>
      </c>
      <c r="P690" s="198">
        <f t="shared" si="235"/>
        <v>525020</v>
      </c>
      <c r="Q690" s="195">
        <f t="shared" si="236"/>
        <v>6300240</v>
      </c>
      <c r="R690" s="187">
        <f>IF($J690="","",IF('5.手当・賞与配分の設計'!$O$4=1,ROUNDUP((J690+$L690)*$R$5,-1),ROUNDUP(J690*$R$5,-1)))</f>
        <v>880000</v>
      </c>
      <c r="S690" s="202">
        <f>IF($J690="","",IF('5.手当・賞与配分の設計'!$O$4=1,ROUNDUP(($J690+$L690)*$U$4*$S$3,-1),ROUNDUP($J690*$U$4*$S$3,-1)))</f>
        <v>1320000</v>
      </c>
      <c r="T690" s="186">
        <f>IF($J690="","",IF('5.手当・賞与配分の設計'!$O$4=1,ROUNDUP(($J690+$L690)*$U$4*$T$3,-1),ROUNDUP($J690*$U$4*$T$3,-1)))</f>
        <v>1210000</v>
      </c>
      <c r="U690" s="186">
        <f>IF($J690="","",IF('5.手当・賞与配分の設計'!$O$4=1,ROUNDUP(($J690+$L690)*$U$4*$U$3,-1),ROUNDUP($J690*$U$4*$U$3,-1)))</f>
        <v>1100000</v>
      </c>
      <c r="V690" s="186">
        <f>IF($J690="","",IF('5.手当・賞与配分の設計'!$O$4=1,ROUNDUP(($J690+$L690)*$U$4*$V$3,-1),ROUNDUP($J690*$U$4*$V$3,-1)))</f>
        <v>990000</v>
      </c>
      <c r="W690" s="203">
        <f>IF($J690="","",IF('5.手当・賞与配分の設計'!$O$4=1,ROUNDUP(($J690+$L690)*$U$4*$W$3,-1),ROUNDUP($J690*$U$4*$W$3,-1)))</f>
        <v>880000</v>
      </c>
      <c r="X690" s="128">
        <f t="shared" si="237"/>
        <v>8500240</v>
      </c>
      <c r="Y690" s="88">
        <f t="shared" si="238"/>
        <v>8390240</v>
      </c>
      <c r="Z690" s="88">
        <f t="shared" si="229"/>
        <v>8280240</v>
      </c>
      <c r="AA690" s="88">
        <f t="shared" si="230"/>
        <v>8170240</v>
      </c>
      <c r="AB690" s="201">
        <f t="shared" si="231"/>
        <v>8060240</v>
      </c>
    </row>
    <row r="691" spans="5:28" ht="18" customHeight="1" thickBot="1">
      <c r="E691" s="178" t="str">
        <f t="shared" si="232"/>
        <v>S-3</v>
      </c>
      <c r="F691" s="204">
        <f t="shared" si="223"/>
        <v>22</v>
      </c>
      <c r="G691" s="124">
        <f t="shared" si="224"/>
        <v>22</v>
      </c>
      <c r="H691" s="124" t="str">
        <f t="shared" si="225"/>
        <v/>
      </c>
      <c r="I691" s="179">
        <v>59</v>
      </c>
      <c r="J691" s="205">
        <f>IF($E691="","",INDEX('3.サラリースケール'!$R$5:$BH$38,MATCH('7.グレード別年俸表の作成'!$E691,'3.サラリースケール'!$R$5:$R$38,0),MATCH('7.グレード別年俸表の作成'!$I691,'3.サラリースケール'!$R$5:$BH$5,0)))</f>
        <v>425100</v>
      </c>
      <c r="K691" s="206">
        <f t="shared" si="226"/>
        <v>0</v>
      </c>
      <c r="L691" s="207">
        <f>IF($J691="","",VLOOKUP($E691,'6.モデル年俸表の作成'!$C$6:$F$48,4,0))</f>
        <v>14900</v>
      </c>
      <c r="M691" s="208">
        <f t="shared" si="233"/>
        <v>0.2</v>
      </c>
      <c r="N691" s="209">
        <f t="shared" si="234"/>
        <v>85020</v>
      </c>
      <c r="O691" s="220">
        <f t="shared" si="227"/>
        <v>27</v>
      </c>
      <c r="P691" s="210">
        <f t="shared" si="235"/>
        <v>525020</v>
      </c>
      <c r="Q691" s="207">
        <f t="shared" si="236"/>
        <v>6300240</v>
      </c>
      <c r="R691" s="211">
        <f>IF($J691="","",IF('5.手当・賞与配分の設計'!$O$4=1,ROUNDUP((J691+$L691)*$R$5,-1),ROUNDUP(J691*$R$5,-1)))</f>
        <v>880000</v>
      </c>
      <c r="S691" s="212">
        <f>IF($J691="","",IF('5.手当・賞与配分の設計'!$O$4=1,ROUNDUP(($J691+$L691)*$U$4*$S$3,-1),ROUNDUP($J691*$U$4*$S$3,-1)))</f>
        <v>1320000</v>
      </c>
      <c r="T691" s="213">
        <f>IF($J691="","",IF('5.手当・賞与配分の設計'!$O$4=1,ROUNDUP(($J691+$L691)*$U$4*$T$3,-1),ROUNDUP($J691*$U$4*$T$3,-1)))</f>
        <v>1210000</v>
      </c>
      <c r="U691" s="213">
        <f>IF($J691="","",IF('5.手当・賞与配分の設計'!$O$4=1,ROUNDUP(($J691+$L691)*$U$4*$U$3,-1),ROUNDUP($J691*$U$4*$U$3,-1)))</f>
        <v>1100000</v>
      </c>
      <c r="V691" s="213">
        <f>IF($J691="","",IF('5.手当・賞与配分の設計'!$O$4=1,ROUNDUP(($J691+$L691)*$U$4*$V$3,-1),ROUNDUP($J691*$U$4*$V$3,-1)))</f>
        <v>990000</v>
      </c>
      <c r="W691" s="214">
        <f>IF($J691="","",IF('5.手当・賞与配分の設計'!$O$4=1,ROUNDUP(($J691+$L691)*$U$4*$W$3,-1),ROUNDUP($J691*$U$4*$W$3,-1)))</f>
        <v>880000</v>
      </c>
      <c r="X691" s="215">
        <f t="shared" si="237"/>
        <v>8500240</v>
      </c>
      <c r="Y691" s="216">
        <f t="shared" si="238"/>
        <v>8390240</v>
      </c>
      <c r="Z691" s="216">
        <f t="shared" si="229"/>
        <v>8280240</v>
      </c>
      <c r="AA691" s="216">
        <f t="shared" si="230"/>
        <v>8170240</v>
      </c>
      <c r="AB691" s="217">
        <f t="shared" si="231"/>
        <v>8060240</v>
      </c>
    </row>
    <row r="692" spans="5:28" ht="9" customHeight="1"/>
    <row r="693" spans="5:28" ht="20.100000000000001" customHeight="1" thickBot="1">
      <c r="E693" s="102"/>
      <c r="F693" s="102"/>
      <c r="G693" s="102"/>
      <c r="H693" s="102"/>
      <c r="L693" s="102"/>
      <c r="O693" s="98" t="s">
        <v>95</v>
      </c>
      <c r="S693" s="218"/>
      <c r="T693" s="218"/>
    </row>
    <row r="694" spans="5:28" ht="23.1" customHeight="1" thickBot="1">
      <c r="E694" s="161" t="s">
        <v>84</v>
      </c>
      <c r="F694" s="162" t="s">
        <v>29</v>
      </c>
      <c r="G694" s="537" t="s">
        <v>85</v>
      </c>
      <c r="H694" s="537" t="s">
        <v>29</v>
      </c>
      <c r="I694" s="539" t="s">
        <v>92</v>
      </c>
      <c r="J694" s="543" t="s">
        <v>96</v>
      </c>
      <c r="K694" s="535" t="s">
        <v>98</v>
      </c>
      <c r="L694" s="541" t="s">
        <v>94</v>
      </c>
      <c r="M694" s="531" t="s">
        <v>130</v>
      </c>
      <c r="N694" s="532"/>
      <c r="O694" s="163">
        <f>IF($E695="","",'5.手当・賞与配分の設計'!$L$4)</f>
        <v>173</v>
      </c>
      <c r="P694" s="533" t="s">
        <v>89</v>
      </c>
      <c r="Q694" s="535" t="s">
        <v>90</v>
      </c>
      <c r="R694" s="164" t="s">
        <v>91</v>
      </c>
      <c r="S694" s="524" t="s">
        <v>131</v>
      </c>
      <c r="T694" s="525"/>
      <c r="U694" s="526">
        <f>IF($E695="","",'5.手当・賞与配分の設計'!$O$11)</f>
        <v>2.5</v>
      </c>
      <c r="V694" s="527"/>
      <c r="W694" s="165"/>
      <c r="X694" s="528" t="s">
        <v>132</v>
      </c>
      <c r="Y694" s="529"/>
      <c r="Z694" s="529"/>
      <c r="AA694" s="529"/>
      <c r="AB694" s="530"/>
    </row>
    <row r="695" spans="5:28" ht="27.9" customHeight="1" thickBot="1">
      <c r="E695" s="168" t="str">
        <f>IF(C$20="","",$C$20)</f>
        <v>S-4</v>
      </c>
      <c r="F695" s="162">
        <v>0</v>
      </c>
      <c r="G695" s="538"/>
      <c r="H695" s="538"/>
      <c r="I695" s="540"/>
      <c r="J695" s="544"/>
      <c r="K695" s="536"/>
      <c r="L695" s="542"/>
      <c r="M695" s="169">
        <f>IF($E695="","",VLOOKUP($E695,'5.手当・賞与配分の設計'!$C$7:$L$48,8,0))</f>
        <v>0.2</v>
      </c>
      <c r="N695" s="170" t="s">
        <v>87</v>
      </c>
      <c r="O695" s="171" t="s">
        <v>88</v>
      </c>
      <c r="P695" s="534"/>
      <c r="Q695" s="536"/>
      <c r="R695" s="400">
        <f>IF($E695="","",'5.手当・賞与配分の設計'!$N$11)</f>
        <v>2</v>
      </c>
      <c r="S695" s="172" t="str">
        <f>IF('5.手当・賞与配分の設計'!$N$16="","",'5.手当・賞与配分の設計'!$N$16)</f>
        <v>S</v>
      </c>
      <c r="T695" s="173" t="str">
        <f>IF('5.手当・賞与配分の設計'!$N$17="","",'5.手当・賞与配分の設計'!$N$17)</f>
        <v>A</v>
      </c>
      <c r="U695" s="174" t="str">
        <f>IF('5.手当・賞与配分の設計'!$N$18="","",'5.手当・賞与配分の設計'!$N$18)</f>
        <v>B</v>
      </c>
      <c r="V695" s="174" t="str">
        <f>IF('5.手当・賞与配分の設計'!$N$19="","",'5.手当・賞与配分の設計'!$N$19)</f>
        <v>C</v>
      </c>
      <c r="W695" s="175" t="str">
        <f>IF('5.手当・賞与配分の設計'!$N$20="","",'5.手当・賞与配分の設計'!$N$20)</f>
        <v>D</v>
      </c>
      <c r="X695" s="176" t="str">
        <f>IF($E695="","",$E695&amp;"-"&amp;S695)</f>
        <v>S-4-S</v>
      </c>
      <c r="Y695" s="170" t="str">
        <f>IF($E695="","",$E695&amp;"-"&amp;T695)</f>
        <v>S-4-A</v>
      </c>
      <c r="Z695" s="170" t="str">
        <f>IF($E695="","",$E695&amp;"-"&amp;U695)</f>
        <v>S-4-B</v>
      </c>
      <c r="AA695" s="170" t="str">
        <f>IF($E695="","",$E695&amp;"-"&amp;V695)</f>
        <v>S-4-C</v>
      </c>
      <c r="AB695" s="177" t="str">
        <f>IF($E695="","",$E695&amp;"-"&amp;W695)</f>
        <v>S-4-D</v>
      </c>
    </row>
    <row r="696" spans="5:28" ht="18" customHeight="1">
      <c r="E696" s="178" t="str">
        <f>IF($E$695="","",$E$695)</f>
        <v>S-4</v>
      </c>
      <c r="F696" s="124">
        <f t="shared" ref="F696:F737" si="239">IF(J696="",0,IF(AND(J695&lt;J696,J696=J697),F695+1,IF(J696&lt;J697,F695+1,F695)))</f>
        <v>0</v>
      </c>
      <c r="G696" s="124" t="str">
        <f t="shared" ref="G696:G737" si="240">IF(AND(F696=0,J696=""),"",IF(AND(F696=0,J696&gt;0),1,IF(F696=0,"",F696)))</f>
        <v/>
      </c>
      <c r="H696" s="124" t="str">
        <f t="shared" ref="H696:H737" si="241">IF($G696="","",IF(F695&lt;F696,$E696&amp;"-"&amp;$G696,""))</f>
        <v/>
      </c>
      <c r="I696" s="179">
        <v>18</v>
      </c>
      <c r="J696" s="180" t="str">
        <f>IF($E696="","",INDEX('3.サラリースケール'!$R$5:$BH$38,MATCH('7.グレード別年俸表の作成'!$E696,'3.サラリースケール'!$R$5:$R$38,0),MATCH('7.グレード別年俸表の作成'!$I696,'3.サラリースケール'!$R$5:$BH$5,0)))</f>
        <v/>
      </c>
      <c r="K696" s="181" t="str">
        <f t="shared" ref="K696:K737" si="242">IF($F696&lt;=1,"",IF($J695="",0,$J696-$J695))</f>
        <v/>
      </c>
      <c r="L696" s="182" t="str">
        <f>IF($J696="","",VLOOKUP($E696,'6.モデル年俸表の作成'!$C$6:$F$48,4,0))</f>
        <v/>
      </c>
      <c r="M696" s="183" t="str">
        <f>IF($G696="","",$M$695)</f>
        <v/>
      </c>
      <c r="N696" s="184" t="str">
        <f>IF($J696="","",ROUNDUP((J696*$M696),-1))</f>
        <v/>
      </c>
      <c r="O696" s="185" t="str">
        <f t="shared" ref="O696:O737" si="243">IF($J696="","",ROUNDDOWN($N696/($J696/$O$4*1.25),0))</f>
        <v/>
      </c>
      <c r="P696" s="186" t="str">
        <f>IF($J696="","",$J696+$L696+$N696)</f>
        <v/>
      </c>
      <c r="Q696" s="182" t="str">
        <f>IF($J696="","",$P696*12)</f>
        <v/>
      </c>
      <c r="R696" s="187" t="str">
        <f>IF($J696="","",IF('5.手当・賞与配分の設計'!$O$4=1,ROUNDUP((J696+$L696)*$R$5,-1),ROUNDUP(J696*$R$5,-1)))</f>
        <v/>
      </c>
      <c r="S696" s="188" t="str">
        <f>IF($J696="","",IF('5.手当・賞与配分の設計'!$O$4=1,ROUNDUP(($J696+$L696)*$U$4*$S$3,-1),ROUNDUP($J696*$U$4*$S$3,-1)))</f>
        <v/>
      </c>
      <c r="T696" s="189" t="str">
        <f>IF($J696="","",IF('5.手当・賞与配分の設計'!$O$4=1,ROUNDUP(($J696+$L696)*$U$4*$T$3,-1),ROUNDUP($J696*$U$4*$T$3,-1)))</f>
        <v/>
      </c>
      <c r="U696" s="189" t="str">
        <f>IF($J696="","",IF('5.手当・賞与配分の設計'!$O$4=1,ROUNDUP(($J696+$L696)*$U$4*$U$3,-1),ROUNDUP($J696*$U$4*$U$3,-1)))</f>
        <v/>
      </c>
      <c r="V696" s="189" t="str">
        <f>IF($J696="","",IF('5.手当・賞与配分の設計'!$O$4=1,ROUNDUP(($J696+$L696)*$U$4*$V$3,-1),ROUNDUP($J696*$U$4*$V$3,-1)))</f>
        <v/>
      </c>
      <c r="W696" s="190" t="str">
        <f>IF($J696="","",IF('5.手当・賞与配分の設計'!$O$4=1,ROUNDUP(($J696+$L696)*$U$4*$W$3,-1),ROUNDUP($J696*$U$4*$W$3,-1)))</f>
        <v/>
      </c>
      <c r="X696" s="191" t="str">
        <f>IF($J696="","",$Q696+$R696+S696)</f>
        <v/>
      </c>
      <c r="Y696" s="152" t="str">
        <f t="shared" ref="Y696:Y720" si="244">IF($J696="","",$Q696+$R696+T696)</f>
        <v/>
      </c>
      <c r="Z696" s="152" t="str">
        <f t="shared" ref="Z696:Z737" si="245">IF($J696="","",$Q696+$R696+U696)</f>
        <v/>
      </c>
      <c r="AA696" s="152" t="str">
        <f t="shared" ref="AA696:AA737" si="246">IF($J696="","",$Q696+$R696+V696)</f>
        <v/>
      </c>
      <c r="AB696" s="192" t="str">
        <f t="shared" ref="AB696:AB737" si="247">IF($J696="","",$Q696+$R696+W696)</f>
        <v/>
      </c>
    </row>
    <row r="697" spans="5:28" ht="18" customHeight="1">
      <c r="E697" s="178" t="str">
        <f t="shared" ref="E697:E737" si="248">IF($E$695="","",$E$695)</f>
        <v>S-4</v>
      </c>
      <c r="F697" s="124">
        <f t="shared" si="239"/>
        <v>0</v>
      </c>
      <c r="G697" s="124" t="str">
        <f t="shared" si="240"/>
        <v/>
      </c>
      <c r="H697" s="124" t="str">
        <f t="shared" si="241"/>
        <v/>
      </c>
      <c r="I697" s="179">
        <v>19</v>
      </c>
      <c r="J697" s="180" t="str">
        <f>IF($E697="","",INDEX('3.サラリースケール'!$R$5:$BH$38,MATCH('7.グレード別年俸表の作成'!$E697,'3.サラリースケール'!$R$5:$R$38,0),MATCH('7.グレード別年俸表の作成'!$I697,'3.サラリースケール'!$R$5:$BH$5,0)))</f>
        <v/>
      </c>
      <c r="K697" s="194" t="str">
        <f t="shared" si="242"/>
        <v/>
      </c>
      <c r="L697" s="195" t="str">
        <f>IF($J697="","",VLOOKUP($E697,'6.モデル年俸表の作成'!$C$6:$F$48,4,0))</f>
        <v/>
      </c>
      <c r="M697" s="196" t="str">
        <f t="shared" ref="M697:M737" si="249">IF($G697="","",$M$695)</f>
        <v/>
      </c>
      <c r="N697" s="197" t="str">
        <f t="shared" ref="N697:N737" si="250">IF($J697="","",ROUNDUP((J697*$M697),-1))</f>
        <v/>
      </c>
      <c r="O697" s="219" t="str">
        <f t="shared" si="243"/>
        <v/>
      </c>
      <c r="P697" s="198" t="str">
        <f t="shared" ref="P697:P737" si="251">IF($J697="","",$J697+$L697+$N697)</f>
        <v/>
      </c>
      <c r="Q697" s="195" t="str">
        <f t="shared" ref="Q697:Q737" si="252">IF($J697="","",$P697*12)</f>
        <v/>
      </c>
      <c r="R697" s="187" t="str">
        <f>IF($J697="","",IF('5.手当・賞与配分の設計'!$O$4=1,ROUNDUP((J697+$L697)*$R$5,-1),ROUNDUP(J697*$R$5,-1)))</f>
        <v/>
      </c>
      <c r="S697" s="199" t="str">
        <f>IF($J697="","",IF('5.手当・賞与配分の設計'!$O$4=1,ROUNDUP(($J697+$L697)*$U$4*$S$3,-1),ROUNDUP($J697*$U$4*$S$3,-1)))</f>
        <v/>
      </c>
      <c r="T697" s="198" t="str">
        <f>IF($J697="","",IF('5.手当・賞与配分の設計'!$O$4=1,ROUNDUP(($J697+$L697)*$U$4*$T$3,-1),ROUNDUP($J697*$U$4*$T$3,-1)))</f>
        <v/>
      </c>
      <c r="U697" s="198" t="str">
        <f>IF($J697="","",IF('5.手当・賞与配分の設計'!$O$4=1,ROUNDUP(($J697+$L697)*$U$4*$U$3,-1),ROUNDUP($J697*$U$4*$U$3,-1)))</f>
        <v/>
      </c>
      <c r="V697" s="198" t="str">
        <f>IF($J697="","",IF('5.手当・賞与配分の設計'!$O$4=1,ROUNDUP(($J697+$L697)*$U$4*$V$3,-1),ROUNDUP($J697*$U$4*$V$3,-1)))</f>
        <v/>
      </c>
      <c r="W697" s="200" t="str">
        <f>IF($J697="","",IF('5.手当・賞与配分の設計'!$O$4=1,ROUNDUP(($J697+$L697)*$U$4*$W$3,-1),ROUNDUP($J697*$U$4*$W$3,-1)))</f>
        <v/>
      </c>
      <c r="X697" s="128" t="str">
        <f>IF($J697="","",$Q697+$R697+S697)</f>
        <v/>
      </c>
      <c r="Y697" s="88" t="str">
        <f t="shared" si="244"/>
        <v/>
      </c>
      <c r="Z697" s="88" t="str">
        <f t="shared" si="245"/>
        <v/>
      </c>
      <c r="AA697" s="88" t="str">
        <f t="shared" si="246"/>
        <v/>
      </c>
      <c r="AB697" s="201" t="str">
        <f t="shared" si="247"/>
        <v/>
      </c>
    </row>
    <row r="698" spans="5:28" ht="18" customHeight="1">
      <c r="E698" s="178" t="str">
        <f t="shared" si="248"/>
        <v>S-4</v>
      </c>
      <c r="F698" s="124">
        <f t="shared" si="239"/>
        <v>0</v>
      </c>
      <c r="G698" s="124" t="str">
        <f t="shared" si="240"/>
        <v/>
      </c>
      <c r="H698" s="124" t="str">
        <f t="shared" si="241"/>
        <v/>
      </c>
      <c r="I698" s="179">
        <v>20</v>
      </c>
      <c r="J698" s="150" t="str">
        <f>IF($E698="","",INDEX('3.サラリースケール'!$R$5:$BH$38,MATCH('7.グレード別年俸表の作成'!$E698,'3.サラリースケール'!$R$5:$R$38,0),MATCH('7.グレード別年俸表の作成'!$I698,'3.サラリースケール'!$R$5:$BH$5,0)))</f>
        <v/>
      </c>
      <c r="K698" s="194" t="str">
        <f t="shared" si="242"/>
        <v/>
      </c>
      <c r="L698" s="195" t="str">
        <f>IF($J698="","",VLOOKUP($E698,'6.モデル年俸表の作成'!$C$6:$F$48,4,0))</f>
        <v/>
      </c>
      <c r="M698" s="196" t="str">
        <f t="shared" si="249"/>
        <v/>
      </c>
      <c r="N698" s="197" t="str">
        <f t="shared" si="250"/>
        <v/>
      </c>
      <c r="O698" s="219" t="str">
        <f t="shared" si="243"/>
        <v/>
      </c>
      <c r="P698" s="198" t="str">
        <f t="shared" si="251"/>
        <v/>
      </c>
      <c r="Q698" s="195" t="str">
        <f t="shared" si="252"/>
        <v/>
      </c>
      <c r="R698" s="187" t="str">
        <f>IF($J698="","",IF('5.手当・賞与配分の設計'!$O$4=1,ROUNDUP((J698+$L698)*$R$5,-1),ROUNDUP(J698*$R$5,-1)))</f>
        <v/>
      </c>
      <c r="S698" s="199" t="str">
        <f>IF($J698="","",IF('5.手当・賞与配分の設計'!$O$4=1,ROUNDUP(($J698+$L698)*$U$4*$S$3,-1),ROUNDUP($J698*$U$4*$S$3,-1)))</f>
        <v/>
      </c>
      <c r="T698" s="198" t="str">
        <f>IF($J698="","",IF('5.手当・賞与配分の設計'!$O$4=1,ROUNDUP(($J698+$L698)*$U$4*$T$3,-1),ROUNDUP($J698*$U$4*$T$3,-1)))</f>
        <v/>
      </c>
      <c r="U698" s="198" t="str">
        <f>IF($J698="","",IF('5.手当・賞与配分の設計'!$O$4=1,ROUNDUP(($J698+$L698)*$U$4*$U$3,-1),ROUNDUP($J698*$U$4*$U$3,-1)))</f>
        <v/>
      </c>
      <c r="V698" s="198" t="str">
        <f>IF($J698="","",IF('5.手当・賞与配分の設計'!$O$4=1,ROUNDUP(($J698+$L698)*$U$4*$V$3,-1),ROUNDUP($J698*$U$4*$V$3,-1)))</f>
        <v/>
      </c>
      <c r="W698" s="200" t="str">
        <f>IF($J698="","",IF('5.手当・賞与配分の設計'!$O$4=1,ROUNDUP(($J698+$L698)*$U$4*$W$3,-1),ROUNDUP($J698*$U$4*$W$3,-1)))</f>
        <v/>
      </c>
      <c r="X698" s="128" t="str">
        <f>IF($J698="","",$Q698+$R698+S698)</f>
        <v/>
      </c>
      <c r="Y698" s="88" t="str">
        <f t="shared" si="244"/>
        <v/>
      </c>
      <c r="Z698" s="88" t="str">
        <f t="shared" si="245"/>
        <v/>
      </c>
      <c r="AA698" s="88" t="str">
        <f t="shared" si="246"/>
        <v/>
      </c>
      <c r="AB698" s="201" t="str">
        <f t="shared" si="247"/>
        <v/>
      </c>
    </row>
    <row r="699" spans="5:28" ht="18" customHeight="1">
      <c r="E699" s="178" t="str">
        <f t="shared" si="248"/>
        <v>S-4</v>
      </c>
      <c r="F699" s="124">
        <f t="shared" si="239"/>
        <v>0</v>
      </c>
      <c r="G699" s="124" t="str">
        <f t="shared" si="240"/>
        <v/>
      </c>
      <c r="H699" s="124" t="str">
        <f t="shared" si="241"/>
        <v/>
      </c>
      <c r="I699" s="179">
        <v>21</v>
      </c>
      <c r="J699" s="150" t="str">
        <f>IF($E699="","",INDEX('3.サラリースケール'!$R$5:$BH$38,MATCH('7.グレード別年俸表の作成'!$E699,'3.サラリースケール'!$R$5:$R$38,0),MATCH('7.グレード別年俸表の作成'!$I699,'3.サラリースケール'!$R$5:$BH$5,0)))</f>
        <v/>
      </c>
      <c r="K699" s="194" t="str">
        <f t="shared" si="242"/>
        <v/>
      </c>
      <c r="L699" s="195" t="str">
        <f>IF($J699="","",VLOOKUP($E699,'6.モデル年俸表の作成'!$C$6:$F$48,4,0))</f>
        <v/>
      </c>
      <c r="M699" s="196" t="str">
        <f t="shared" si="249"/>
        <v/>
      </c>
      <c r="N699" s="197" t="str">
        <f t="shared" si="250"/>
        <v/>
      </c>
      <c r="O699" s="219" t="str">
        <f t="shared" si="243"/>
        <v/>
      </c>
      <c r="P699" s="198" t="str">
        <f t="shared" si="251"/>
        <v/>
      </c>
      <c r="Q699" s="195" t="str">
        <f t="shared" si="252"/>
        <v/>
      </c>
      <c r="R699" s="187" t="str">
        <f>IF($J699="","",IF('5.手当・賞与配分の設計'!$O$4=1,ROUNDUP((J699+$L699)*$R$5,-1),ROUNDUP(J699*$R$5,-1)))</f>
        <v/>
      </c>
      <c r="S699" s="202" t="str">
        <f>IF($J699="","",IF('5.手当・賞与配分の設計'!$O$4=1,ROUNDUP(($J699+$L699)*$U$4*$S$3,-1),ROUNDUP($J699*$U$4*$S$3,-1)))</f>
        <v/>
      </c>
      <c r="T699" s="186" t="str">
        <f>IF($J699="","",IF('5.手当・賞与配分の設計'!$O$4=1,ROUNDUP(($J699+$L699)*$U$4*$T$3,-1),ROUNDUP($J699*$U$4*$T$3,-1)))</f>
        <v/>
      </c>
      <c r="U699" s="186" t="str">
        <f>IF($J699="","",IF('5.手当・賞与配分の設計'!$O$4=1,ROUNDUP(($J699+$L699)*$U$4*$U$3,-1),ROUNDUP($J699*$U$4*$U$3,-1)))</f>
        <v/>
      </c>
      <c r="V699" s="186" t="str">
        <f>IF($J699="","",IF('5.手当・賞与配分の設計'!$O$4=1,ROUNDUP(($J699+$L699)*$U$4*$V$3,-1),ROUNDUP($J699*$U$4*$V$3,-1)))</f>
        <v/>
      </c>
      <c r="W699" s="203" t="str">
        <f>IF($J699="","",IF('5.手当・賞与配分の設計'!$O$4=1,ROUNDUP(($J699+$L699)*$U$4*$W$3,-1),ROUNDUP($J699*$U$4*$W$3,-1)))</f>
        <v/>
      </c>
      <c r="X699" s="128" t="str">
        <f t="shared" ref="X699:X737" si="253">IF($J699="","",$Q699+$R699+S699)</f>
        <v/>
      </c>
      <c r="Y699" s="88" t="str">
        <f t="shared" si="244"/>
        <v/>
      </c>
      <c r="Z699" s="88" t="str">
        <f t="shared" si="245"/>
        <v/>
      </c>
      <c r="AA699" s="88" t="str">
        <f t="shared" si="246"/>
        <v/>
      </c>
      <c r="AB699" s="201" t="str">
        <f t="shared" si="247"/>
        <v/>
      </c>
    </row>
    <row r="700" spans="5:28" ht="18" customHeight="1">
      <c r="E700" s="178" t="str">
        <f t="shared" si="248"/>
        <v>S-4</v>
      </c>
      <c r="F700" s="124">
        <f t="shared" si="239"/>
        <v>0</v>
      </c>
      <c r="G700" s="124" t="str">
        <f t="shared" si="240"/>
        <v/>
      </c>
      <c r="H700" s="124" t="str">
        <f t="shared" si="241"/>
        <v/>
      </c>
      <c r="I700" s="179">
        <v>22</v>
      </c>
      <c r="J700" s="150" t="str">
        <f>IF($E700="","",INDEX('3.サラリースケール'!$R$5:$BH$38,MATCH('7.グレード別年俸表の作成'!$E700,'3.サラリースケール'!$R$5:$R$38,0),MATCH('7.グレード別年俸表の作成'!$I700,'3.サラリースケール'!$R$5:$BH$5,0)))</f>
        <v/>
      </c>
      <c r="K700" s="194" t="str">
        <f t="shared" si="242"/>
        <v/>
      </c>
      <c r="L700" s="195" t="str">
        <f>IF($J700="","",VLOOKUP($E700,'6.モデル年俸表の作成'!$C$6:$F$48,4,0))</f>
        <v/>
      </c>
      <c r="M700" s="196" t="str">
        <f t="shared" si="249"/>
        <v/>
      </c>
      <c r="N700" s="197" t="str">
        <f t="shared" si="250"/>
        <v/>
      </c>
      <c r="O700" s="219" t="str">
        <f t="shared" si="243"/>
        <v/>
      </c>
      <c r="P700" s="198" t="str">
        <f t="shared" si="251"/>
        <v/>
      </c>
      <c r="Q700" s="195" t="str">
        <f t="shared" si="252"/>
        <v/>
      </c>
      <c r="R700" s="187" t="str">
        <f>IF($J700="","",IF('5.手当・賞与配分の設計'!$O$4=1,ROUNDUP((J700+$L700)*$R$5,-1),ROUNDUP(J700*$R$5,-1)))</f>
        <v/>
      </c>
      <c r="S700" s="202" t="str">
        <f>IF($J700="","",IF('5.手当・賞与配分の設計'!$O$4=1,ROUNDUP(($J700+$L700)*$U$4*$S$3,-1),ROUNDUP($J700*$U$4*$S$3,-1)))</f>
        <v/>
      </c>
      <c r="T700" s="186" t="str">
        <f>IF($J700="","",IF('5.手当・賞与配分の設計'!$O$4=1,ROUNDUP(($J700+$L700)*$U$4*$T$3,-1),ROUNDUP($J700*$U$4*$T$3,-1)))</f>
        <v/>
      </c>
      <c r="U700" s="186" t="str">
        <f>IF($J700="","",IF('5.手当・賞与配分の設計'!$O$4=1,ROUNDUP(($J700+$L700)*$U$4*$U$3,-1),ROUNDUP($J700*$U$4*$U$3,-1)))</f>
        <v/>
      </c>
      <c r="V700" s="186" t="str">
        <f>IF($J700="","",IF('5.手当・賞与配分の設計'!$O$4=1,ROUNDUP(($J700+$L700)*$U$4*$V$3,-1),ROUNDUP($J700*$U$4*$V$3,-1)))</f>
        <v/>
      </c>
      <c r="W700" s="203" t="str">
        <f>IF($J700="","",IF('5.手当・賞与配分の設計'!$O$4=1,ROUNDUP(($J700+$L700)*$U$4*$W$3,-1),ROUNDUP($J700*$U$4*$W$3,-1)))</f>
        <v/>
      </c>
      <c r="X700" s="128" t="str">
        <f t="shared" si="253"/>
        <v/>
      </c>
      <c r="Y700" s="88" t="str">
        <f t="shared" si="244"/>
        <v/>
      </c>
      <c r="Z700" s="88" t="str">
        <f t="shared" si="245"/>
        <v/>
      </c>
      <c r="AA700" s="88" t="str">
        <f t="shared" si="246"/>
        <v/>
      </c>
      <c r="AB700" s="201" t="str">
        <f t="shared" si="247"/>
        <v/>
      </c>
    </row>
    <row r="701" spans="5:28" ht="18" customHeight="1">
      <c r="E701" s="178" t="str">
        <f t="shared" si="248"/>
        <v>S-4</v>
      </c>
      <c r="F701" s="124">
        <f t="shared" si="239"/>
        <v>0</v>
      </c>
      <c r="G701" s="124" t="str">
        <f t="shared" si="240"/>
        <v/>
      </c>
      <c r="H701" s="124" t="str">
        <f t="shared" si="241"/>
        <v/>
      </c>
      <c r="I701" s="179">
        <v>23</v>
      </c>
      <c r="J701" s="150" t="str">
        <f>IF($E701="","",INDEX('3.サラリースケール'!$R$5:$BH$38,MATCH('7.グレード別年俸表の作成'!$E701,'3.サラリースケール'!$R$5:$R$38,0),MATCH('7.グレード別年俸表の作成'!$I701,'3.サラリースケール'!$R$5:$BH$5,0)))</f>
        <v/>
      </c>
      <c r="K701" s="194" t="str">
        <f t="shared" si="242"/>
        <v/>
      </c>
      <c r="L701" s="195" t="str">
        <f>IF($J701="","",VLOOKUP($E701,'6.モデル年俸表の作成'!$C$6:$F$48,4,0))</f>
        <v/>
      </c>
      <c r="M701" s="196" t="str">
        <f t="shared" si="249"/>
        <v/>
      </c>
      <c r="N701" s="197" t="str">
        <f t="shared" si="250"/>
        <v/>
      </c>
      <c r="O701" s="219" t="str">
        <f>IF($J701="","",ROUNDDOWN($N701/($J701/$O$4*1.25),0))</f>
        <v/>
      </c>
      <c r="P701" s="198" t="str">
        <f t="shared" si="251"/>
        <v/>
      </c>
      <c r="Q701" s="195" t="str">
        <f t="shared" si="252"/>
        <v/>
      </c>
      <c r="R701" s="187" t="str">
        <f>IF($J701="","",IF('5.手当・賞与配分の設計'!$O$4=1,ROUNDUP((J701+$L701)*$R$5,-1),ROUNDUP(J701*$R$5,-1)))</f>
        <v/>
      </c>
      <c r="S701" s="202" t="str">
        <f>IF($J701="","",IF('5.手当・賞与配分の設計'!$O$4=1,ROUNDUP(($J701+$L701)*$U$4*$S$3,-1),ROUNDUP($J701*$U$4*$S$3,-1)))</f>
        <v/>
      </c>
      <c r="T701" s="186" t="str">
        <f>IF($J701="","",IF('5.手当・賞与配分の設計'!$O$4=1,ROUNDUP(($J701+$L701)*$U$4*$T$3,-1),ROUNDUP($J701*$U$4*$T$3,-1)))</f>
        <v/>
      </c>
      <c r="U701" s="186" t="str">
        <f>IF($J701="","",IF('5.手当・賞与配分の設計'!$O$4=1,ROUNDUP(($J701+$L701)*$U$4*$U$3,-1),ROUNDUP($J701*$U$4*$U$3,-1)))</f>
        <v/>
      </c>
      <c r="V701" s="186" t="str">
        <f>IF($J701="","",IF('5.手当・賞与配分の設計'!$O$4=1,ROUNDUP(($J701+$L701)*$U$4*$V$3,-1),ROUNDUP($J701*$U$4*$V$3,-1)))</f>
        <v/>
      </c>
      <c r="W701" s="203" t="str">
        <f>IF($J701="","",IF('5.手当・賞与配分の設計'!$O$4=1,ROUNDUP(($J701+$L701)*$U$4*$W$3,-1),ROUNDUP($J701*$U$4*$W$3,-1)))</f>
        <v/>
      </c>
      <c r="X701" s="128" t="str">
        <f t="shared" si="253"/>
        <v/>
      </c>
      <c r="Y701" s="88" t="str">
        <f t="shared" si="244"/>
        <v/>
      </c>
      <c r="Z701" s="88" t="str">
        <f t="shared" si="245"/>
        <v/>
      </c>
      <c r="AA701" s="88" t="str">
        <f t="shared" si="246"/>
        <v/>
      </c>
      <c r="AB701" s="201" t="str">
        <f t="shared" si="247"/>
        <v/>
      </c>
    </row>
    <row r="702" spans="5:28" ht="18" customHeight="1">
      <c r="E702" s="178" t="str">
        <f t="shared" si="248"/>
        <v>S-4</v>
      </c>
      <c r="F702" s="124">
        <f t="shared" si="239"/>
        <v>0</v>
      </c>
      <c r="G702" s="124" t="str">
        <f t="shared" si="240"/>
        <v/>
      </c>
      <c r="H702" s="124" t="str">
        <f t="shared" si="241"/>
        <v/>
      </c>
      <c r="I702" s="179">
        <v>24</v>
      </c>
      <c r="J702" s="150" t="str">
        <f>IF($E702="","",INDEX('3.サラリースケール'!$R$5:$BH$38,MATCH('7.グレード別年俸表の作成'!$E702,'3.サラリースケール'!$R$5:$R$38,0),MATCH('7.グレード別年俸表の作成'!$I702,'3.サラリースケール'!$R$5:$BH$5,0)))</f>
        <v/>
      </c>
      <c r="K702" s="194" t="str">
        <f t="shared" si="242"/>
        <v/>
      </c>
      <c r="L702" s="195" t="str">
        <f>IF($J702="","",VLOOKUP($E702,'6.モデル年俸表の作成'!$C$6:$F$48,4,0))</f>
        <v/>
      </c>
      <c r="M702" s="196" t="str">
        <f t="shared" si="249"/>
        <v/>
      </c>
      <c r="N702" s="197" t="str">
        <f t="shared" si="250"/>
        <v/>
      </c>
      <c r="O702" s="219" t="str">
        <f t="shared" si="243"/>
        <v/>
      </c>
      <c r="P702" s="198" t="str">
        <f t="shared" si="251"/>
        <v/>
      </c>
      <c r="Q702" s="195" t="str">
        <f t="shared" si="252"/>
        <v/>
      </c>
      <c r="R702" s="187" t="str">
        <f>IF($J702="","",IF('5.手当・賞与配分の設計'!$O$4=1,ROUNDUP((J702+$L702)*$R$5,-1),ROUNDUP(J702*$R$5,-1)))</f>
        <v/>
      </c>
      <c r="S702" s="202" t="str">
        <f>IF($J702="","",IF('5.手当・賞与配分の設計'!$O$4=1,ROUNDUP(($J702+$L702)*$U$4*$S$3,-1),ROUNDUP($J702*$U$4*$S$3,-1)))</f>
        <v/>
      </c>
      <c r="T702" s="186" t="str">
        <f>IF($J702="","",IF('5.手当・賞与配分の設計'!$O$4=1,ROUNDUP(($J702+$L702)*$U$4*$T$3,-1),ROUNDUP($J702*$U$4*$T$3,-1)))</f>
        <v/>
      </c>
      <c r="U702" s="186" t="str">
        <f>IF($J702="","",IF('5.手当・賞与配分の設計'!$O$4=1,ROUNDUP(($J702+$L702)*$U$4*$U$3,-1),ROUNDUP($J702*$U$4*$U$3,-1)))</f>
        <v/>
      </c>
      <c r="V702" s="186" t="str">
        <f>IF($J702="","",IF('5.手当・賞与配分の設計'!$O$4=1,ROUNDUP(($J702+$L702)*$U$4*$V$3,-1),ROUNDUP($J702*$U$4*$V$3,-1)))</f>
        <v/>
      </c>
      <c r="W702" s="203" t="str">
        <f>IF($J702="","",IF('5.手当・賞与配分の設計'!$O$4=1,ROUNDUP(($J702+$L702)*$U$4*$W$3,-1),ROUNDUP($J702*$U$4*$W$3,-1)))</f>
        <v/>
      </c>
      <c r="X702" s="128" t="str">
        <f t="shared" si="253"/>
        <v/>
      </c>
      <c r="Y702" s="88" t="str">
        <f t="shared" si="244"/>
        <v/>
      </c>
      <c r="Z702" s="88" t="str">
        <f t="shared" si="245"/>
        <v/>
      </c>
      <c r="AA702" s="88" t="str">
        <f t="shared" si="246"/>
        <v/>
      </c>
      <c r="AB702" s="201" t="str">
        <f t="shared" si="247"/>
        <v/>
      </c>
    </row>
    <row r="703" spans="5:28" ht="18" customHeight="1">
      <c r="E703" s="178" t="str">
        <f t="shared" si="248"/>
        <v>S-4</v>
      </c>
      <c r="F703" s="124">
        <f t="shared" si="239"/>
        <v>0</v>
      </c>
      <c r="G703" s="124" t="str">
        <f t="shared" si="240"/>
        <v/>
      </c>
      <c r="H703" s="124" t="str">
        <f t="shared" si="241"/>
        <v/>
      </c>
      <c r="I703" s="179">
        <v>25</v>
      </c>
      <c r="J703" s="150" t="str">
        <f>IF($E703="","",INDEX('3.サラリースケール'!$R$5:$BH$38,MATCH('7.グレード別年俸表の作成'!$E703,'3.サラリースケール'!$R$5:$R$38,0),MATCH('7.グレード別年俸表の作成'!$I703,'3.サラリースケール'!$R$5:$BH$5,0)))</f>
        <v/>
      </c>
      <c r="K703" s="194" t="str">
        <f t="shared" si="242"/>
        <v/>
      </c>
      <c r="L703" s="195" t="str">
        <f>IF($J703="","",VLOOKUP($E703,'6.モデル年俸表の作成'!$C$6:$F$48,4,0))</f>
        <v/>
      </c>
      <c r="M703" s="196" t="str">
        <f t="shared" si="249"/>
        <v/>
      </c>
      <c r="N703" s="197" t="str">
        <f t="shared" si="250"/>
        <v/>
      </c>
      <c r="O703" s="219" t="str">
        <f t="shared" si="243"/>
        <v/>
      </c>
      <c r="P703" s="198" t="str">
        <f t="shared" si="251"/>
        <v/>
      </c>
      <c r="Q703" s="195" t="str">
        <f t="shared" si="252"/>
        <v/>
      </c>
      <c r="R703" s="187" t="str">
        <f>IF($J703="","",IF('5.手当・賞与配分の設計'!$O$4=1,ROUNDUP((J703+$L703)*$R$5,-1),ROUNDUP(J703*$R$5,-1)))</f>
        <v/>
      </c>
      <c r="S703" s="202" t="str">
        <f>IF($J703="","",IF('5.手当・賞与配分の設計'!$O$4=1,ROUNDUP(($J703+$L703)*$U$4*$S$3,-1),ROUNDUP($J703*$U$4*$S$3,-1)))</f>
        <v/>
      </c>
      <c r="T703" s="186" t="str">
        <f>IF($J703="","",IF('5.手当・賞与配分の設計'!$O$4=1,ROUNDUP(($J703+$L703)*$U$4*$T$3,-1),ROUNDUP($J703*$U$4*$T$3,-1)))</f>
        <v/>
      </c>
      <c r="U703" s="186" t="str">
        <f>IF($J703="","",IF('5.手当・賞与配分の設計'!$O$4=1,ROUNDUP(($J703+$L703)*$U$4*$U$3,-1),ROUNDUP($J703*$U$4*$U$3,-1)))</f>
        <v/>
      </c>
      <c r="V703" s="186" t="str">
        <f>IF($J703="","",IF('5.手当・賞与配分の設計'!$O$4=1,ROUNDUP(($J703+$L703)*$U$4*$V$3,-1),ROUNDUP($J703*$U$4*$V$3,-1)))</f>
        <v/>
      </c>
      <c r="W703" s="203" t="str">
        <f>IF($J703="","",IF('5.手当・賞与配分の設計'!$O$4=1,ROUNDUP(($J703+$L703)*$U$4*$W$3,-1),ROUNDUP($J703*$U$4*$W$3,-1)))</f>
        <v/>
      </c>
      <c r="X703" s="128" t="str">
        <f t="shared" si="253"/>
        <v/>
      </c>
      <c r="Y703" s="88" t="str">
        <f t="shared" si="244"/>
        <v/>
      </c>
      <c r="Z703" s="88" t="str">
        <f t="shared" si="245"/>
        <v/>
      </c>
      <c r="AA703" s="88" t="str">
        <f t="shared" si="246"/>
        <v/>
      </c>
      <c r="AB703" s="201" t="str">
        <f t="shared" si="247"/>
        <v/>
      </c>
    </row>
    <row r="704" spans="5:28" ht="18" customHeight="1">
      <c r="E704" s="178" t="str">
        <f t="shared" si="248"/>
        <v>S-4</v>
      </c>
      <c r="F704" s="124">
        <f t="shared" si="239"/>
        <v>0</v>
      </c>
      <c r="G704" s="124" t="str">
        <f t="shared" si="240"/>
        <v/>
      </c>
      <c r="H704" s="124" t="str">
        <f t="shared" si="241"/>
        <v/>
      </c>
      <c r="I704" s="179">
        <v>26</v>
      </c>
      <c r="J704" s="150" t="str">
        <f>IF($E704="","",INDEX('3.サラリースケール'!$R$5:$BH$38,MATCH('7.グレード別年俸表の作成'!$E704,'3.サラリースケール'!$R$5:$R$38,0),MATCH('7.グレード別年俸表の作成'!$I704,'3.サラリースケール'!$R$5:$BH$5,0)))</f>
        <v/>
      </c>
      <c r="K704" s="194" t="str">
        <f t="shared" si="242"/>
        <v/>
      </c>
      <c r="L704" s="195" t="str">
        <f>IF($J704="","",VLOOKUP($E704,'6.モデル年俸表の作成'!$C$6:$F$48,4,0))</f>
        <v/>
      </c>
      <c r="M704" s="196" t="str">
        <f t="shared" si="249"/>
        <v/>
      </c>
      <c r="N704" s="197" t="str">
        <f t="shared" si="250"/>
        <v/>
      </c>
      <c r="O704" s="219" t="str">
        <f t="shared" si="243"/>
        <v/>
      </c>
      <c r="P704" s="198" t="str">
        <f t="shared" si="251"/>
        <v/>
      </c>
      <c r="Q704" s="195" t="str">
        <f t="shared" si="252"/>
        <v/>
      </c>
      <c r="R704" s="187" t="str">
        <f>IF($J704="","",IF('5.手当・賞与配分の設計'!$O$4=1,ROUNDUP((J704+$L704)*$R$5,-1),ROUNDUP(J704*$R$5,-1)))</f>
        <v/>
      </c>
      <c r="S704" s="202" t="str">
        <f>IF($J704="","",IF('5.手当・賞与配分の設計'!$O$4=1,ROUNDUP(($J704+$L704)*$U$4*$S$3,-1),ROUNDUP($J704*$U$4*$S$3,-1)))</f>
        <v/>
      </c>
      <c r="T704" s="186" t="str">
        <f>IF($J704="","",IF('5.手当・賞与配分の設計'!$O$4=1,ROUNDUP(($J704+$L704)*$U$4*$T$3,-1),ROUNDUP($J704*$U$4*$T$3,-1)))</f>
        <v/>
      </c>
      <c r="U704" s="186" t="str">
        <f>IF($J704="","",IF('5.手当・賞与配分の設計'!$O$4=1,ROUNDUP(($J704+$L704)*$U$4*$U$3,-1),ROUNDUP($J704*$U$4*$U$3,-1)))</f>
        <v/>
      </c>
      <c r="V704" s="186" t="str">
        <f>IF($J704="","",IF('5.手当・賞与配分の設計'!$O$4=1,ROUNDUP(($J704+$L704)*$U$4*$V$3,-1),ROUNDUP($J704*$U$4*$V$3,-1)))</f>
        <v/>
      </c>
      <c r="W704" s="203" t="str">
        <f>IF($J704="","",IF('5.手当・賞与配分の設計'!$O$4=1,ROUNDUP(($J704+$L704)*$U$4*$W$3,-1),ROUNDUP($J704*$U$4*$W$3,-1)))</f>
        <v/>
      </c>
      <c r="X704" s="128" t="str">
        <f t="shared" si="253"/>
        <v/>
      </c>
      <c r="Y704" s="88" t="str">
        <f t="shared" si="244"/>
        <v/>
      </c>
      <c r="Z704" s="88" t="str">
        <f t="shared" si="245"/>
        <v/>
      </c>
      <c r="AA704" s="88" t="str">
        <f t="shared" si="246"/>
        <v/>
      </c>
      <c r="AB704" s="201" t="str">
        <f t="shared" si="247"/>
        <v/>
      </c>
    </row>
    <row r="705" spans="5:28" ht="18" customHeight="1">
      <c r="E705" s="178" t="str">
        <f t="shared" si="248"/>
        <v>S-4</v>
      </c>
      <c r="F705" s="124">
        <f t="shared" si="239"/>
        <v>0</v>
      </c>
      <c r="G705" s="124" t="str">
        <f t="shared" si="240"/>
        <v/>
      </c>
      <c r="H705" s="124" t="str">
        <f t="shared" si="241"/>
        <v/>
      </c>
      <c r="I705" s="179">
        <v>27</v>
      </c>
      <c r="J705" s="150" t="str">
        <f>IF($E705="","",INDEX('3.サラリースケール'!$R$5:$BH$38,MATCH('7.グレード別年俸表の作成'!$E705,'3.サラリースケール'!$R$5:$R$38,0),MATCH('7.グレード別年俸表の作成'!$I705,'3.サラリースケール'!$R$5:$BH$5,0)))</f>
        <v/>
      </c>
      <c r="K705" s="194" t="str">
        <f t="shared" si="242"/>
        <v/>
      </c>
      <c r="L705" s="195" t="str">
        <f>IF($J705="","",VLOOKUP($E705,'6.モデル年俸表の作成'!$C$6:$F$48,4,0))</f>
        <v/>
      </c>
      <c r="M705" s="196" t="str">
        <f t="shared" si="249"/>
        <v/>
      </c>
      <c r="N705" s="197" t="str">
        <f t="shared" si="250"/>
        <v/>
      </c>
      <c r="O705" s="219" t="str">
        <f t="shared" si="243"/>
        <v/>
      </c>
      <c r="P705" s="198" t="str">
        <f t="shared" si="251"/>
        <v/>
      </c>
      <c r="Q705" s="195" t="str">
        <f t="shared" si="252"/>
        <v/>
      </c>
      <c r="R705" s="187" t="str">
        <f>IF($J705="","",IF('5.手当・賞与配分の設計'!$O$4=1,ROUNDUP((J705+$L705)*$R$5,-1),ROUNDUP(J705*$R$5,-1)))</f>
        <v/>
      </c>
      <c r="S705" s="202" t="str">
        <f>IF($J705="","",IF('5.手当・賞与配分の設計'!$O$4=1,ROUNDUP(($J705+$L705)*$U$4*$S$3,-1),ROUNDUP($J705*$U$4*$S$3,-1)))</f>
        <v/>
      </c>
      <c r="T705" s="186" t="str">
        <f>IF($J705="","",IF('5.手当・賞与配分の設計'!$O$4=1,ROUNDUP(($J705+$L705)*$U$4*$T$3,-1),ROUNDUP($J705*$U$4*$T$3,-1)))</f>
        <v/>
      </c>
      <c r="U705" s="186" t="str">
        <f>IF($J705="","",IF('5.手当・賞与配分の設計'!$O$4=1,ROUNDUP(($J705+$L705)*$U$4*$U$3,-1),ROUNDUP($J705*$U$4*$U$3,-1)))</f>
        <v/>
      </c>
      <c r="V705" s="186" t="str">
        <f>IF($J705="","",IF('5.手当・賞与配分の設計'!$O$4=1,ROUNDUP(($J705+$L705)*$U$4*$V$3,-1),ROUNDUP($J705*$U$4*$V$3,-1)))</f>
        <v/>
      </c>
      <c r="W705" s="203" t="str">
        <f>IF($J705="","",IF('5.手当・賞与配分の設計'!$O$4=1,ROUNDUP(($J705+$L705)*$U$4*$W$3,-1),ROUNDUP($J705*$U$4*$W$3,-1)))</f>
        <v/>
      </c>
      <c r="X705" s="128" t="str">
        <f t="shared" si="253"/>
        <v/>
      </c>
      <c r="Y705" s="88" t="str">
        <f t="shared" si="244"/>
        <v/>
      </c>
      <c r="Z705" s="88" t="str">
        <f t="shared" si="245"/>
        <v/>
      </c>
      <c r="AA705" s="88" t="str">
        <f t="shared" si="246"/>
        <v/>
      </c>
      <c r="AB705" s="201" t="str">
        <f t="shared" si="247"/>
        <v/>
      </c>
    </row>
    <row r="706" spans="5:28" ht="18" customHeight="1">
      <c r="E706" s="178" t="str">
        <f t="shared" si="248"/>
        <v>S-4</v>
      </c>
      <c r="F706" s="124">
        <f t="shared" si="239"/>
        <v>0</v>
      </c>
      <c r="G706" s="124" t="str">
        <f t="shared" si="240"/>
        <v/>
      </c>
      <c r="H706" s="124" t="str">
        <f t="shared" si="241"/>
        <v/>
      </c>
      <c r="I706" s="179">
        <v>28</v>
      </c>
      <c r="J706" s="150" t="str">
        <f>IF($E706="","",INDEX('3.サラリースケール'!$R$5:$BH$38,MATCH('7.グレード別年俸表の作成'!$E706,'3.サラリースケール'!$R$5:$R$38,0),MATCH('7.グレード別年俸表の作成'!$I706,'3.サラリースケール'!$R$5:$BH$5,0)))</f>
        <v/>
      </c>
      <c r="K706" s="194" t="str">
        <f t="shared" si="242"/>
        <v/>
      </c>
      <c r="L706" s="195" t="str">
        <f>IF($J706="","",VLOOKUP($E706,'6.モデル年俸表の作成'!$C$6:$F$48,4,0))</f>
        <v/>
      </c>
      <c r="M706" s="196" t="str">
        <f t="shared" si="249"/>
        <v/>
      </c>
      <c r="N706" s="197" t="str">
        <f t="shared" si="250"/>
        <v/>
      </c>
      <c r="O706" s="219" t="str">
        <f t="shared" si="243"/>
        <v/>
      </c>
      <c r="P706" s="198" t="str">
        <f t="shared" si="251"/>
        <v/>
      </c>
      <c r="Q706" s="195" t="str">
        <f t="shared" si="252"/>
        <v/>
      </c>
      <c r="R706" s="187" t="str">
        <f>IF($J706="","",IF('5.手当・賞与配分の設計'!$O$4=1,ROUNDUP((J706+$L706)*$R$5,-1),ROUNDUP(J706*$R$5,-1)))</f>
        <v/>
      </c>
      <c r="S706" s="202" t="str">
        <f>IF($J706="","",IF('5.手当・賞与配分の設計'!$O$4=1,ROUNDUP(($J706+$L706)*$U$4*$S$3,-1),ROUNDUP($J706*$U$4*$S$3,-1)))</f>
        <v/>
      </c>
      <c r="T706" s="186" t="str">
        <f>IF($J706="","",IF('5.手当・賞与配分の設計'!$O$4=1,ROUNDUP(($J706+$L706)*$U$4*$T$3,-1),ROUNDUP($J706*$U$4*$T$3,-1)))</f>
        <v/>
      </c>
      <c r="U706" s="186" t="str">
        <f>IF($J706="","",IF('5.手当・賞与配分の設計'!$O$4=1,ROUNDUP(($J706+$L706)*$U$4*$U$3,-1),ROUNDUP($J706*$U$4*$U$3,-1)))</f>
        <v/>
      </c>
      <c r="V706" s="186" t="str">
        <f>IF($J706="","",IF('5.手当・賞与配分の設計'!$O$4=1,ROUNDUP(($J706+$L706)*$U$4*$V$3,-1),ROUNDUP($J706*$U$4*$V$3,-1)))</f>
        <v/>
      </c>
      <c r="W706" s="203" t="str">
        <f>IF($J706="","",IF('5.手当・賞与配分の設計'!$O$4=1,ROUNDUP(($J706+$L706)*$U$4*$W$3,-1),ROUNDUP($J706*$U$4*$W$3,-1)))</f>
        <v/>
      </c>
      <c r="X706" s="128" t="str">
        <f t="shared" si="253"/>
        <v/>
      </c>
      <c r="Y706" s="88" t="str">
        <f t="shared" si="244"/>
        <v/>
      </c>
      <c r="Z706" s="88" t="str">
        <f t="shared" si="245"/>
        <v/>
      </c>
      <c r="AA706" s="88" t="str">
        <f t="shared" si="246"/>
        <v/>
      </c>
      <c r="AB706" s="201" t="str">
        <f t="shared" si="247"/>
        <v/>
      </c>
    </row>
    <row r="707" spans="5:28" ht="18" customHeight="1">
      <c r="E707" s="178" t="str">
        <f t="shared" si="248"/>
        <v>S-4</v>
      </c>
      <c r="F707" s="124">
        <f t="shared" si="239"/>
        <v>0</v>
      </c>
      <c r="G707" s="124" t="str">
        <f t="shared" si="240"/>
        <v/>
      </c>
      <c r="H707" s="124" t="str">
        <f t="shared" si="241"/>
        <v/>
      </c>
      <c r="I707" s="179">
        <v>29</v>
      </c>
      <c r="J707" s="150" t="str">
        <f>IF($E707="","",INDEX('3.サラリースケール'!$R$5:$BH$38,MATCH('7.グレード別年俸表の作成'!$E707,'3.サラリースケール'!$R$5:$R$38,0),MATCH('7.グレード別年俸表の作成'!$I707,'3.サラリースケール'!$R$5:$BH$5,0)))</f>
        <v/>
      </c>
      <c r="K707" s="194" t="str">
        <f t="shared" si="242"/>
        <v/>
      </c>
      <c r="L707" s="195" t="str">
        <f>IF($J707="","",VLOOKUP($E707,'6.モデル年俸表の作成'!$C$6:$F$48,4,0))</f>
        <v/>
      </c>
      <c r="M707" s="196" t="str">
        <f t="shared" si="249"/>
        <v/>
      </c>
      <c r="N707" s="197" t="str">
        <f t="shared" si="250"/>
        <v/>
      </c>
      <c r="O707" s="219" t="str">
        <f t="shared" si="243"/>
        <v/>
      </c>
      <c r="P707" s="198" t="str">
        <f t="shared" si="251"/>
        <v/>
      </c>
      <c r="Q707" s="195" t="str">
        <f t="shared" si="252"/>
        <v/>
      </c>
      <c r="R707" s="187" t="str">
        <f>IF($J707="","",IF('5.手当・賞与配分の設計'!$O$4=1,ROUNDUP((J707+$L707)*$R$5,-1),ROUNDUP(J707*$R$5,-1)))</f>
        <v/>
      </c>
      <c r="S707" s="202" t="str">
        <f>IF($J707="","",IF('5.手当・賞与配分の設計'!$O$4=1,ROUNDUP(($J707+$L707)*$U$4*$S$3,-1),ROUNDUP($J707*$U$4*$S$3,-1)))</f>
        <v/>
      </c>
      <c r="T707" s="186" t="str">
        <f>IF($J707="","",IF('5.手当・賞与配分の設計'!$O$4=1,ROUNDUP(($J707+$L707)*$U$4*$T$3,-1),ROUNDUP($J707*$U$4*$T$3,-1)))</f>
        <v/>
      </c>
      <c r="U707" s="186" t="str">
        <f>IF($J707="","",IF('5.手当・賞与配分の設計'!$O$4=1,ROUNDUP(($J707+$L707)*$U$4*$U$3,-1),ROUNDUP($J707*$U$4*$U$3,-1)))</f>
        <v/>
      </c>
      <c r="V707" s="186" t="str">
        <f>IF($J707="","",IF('5.手当・賞与配分の設計'!$O$4=1,ROUNDUP(($J707+$L707)*$U$4*$V$3,-1),ROUNDUP($J707*$U$4*$V$3,-1)))</f>
        <v/>
      </c>
      <c r="W707" s="203" t="str">
        <f>IF($J707="","",IF('5.手当・賞与配分の設計'!$O$4=1,ROUNDUP(($J707+$L707)*$U$4*$W$3,-1),ROUNDUP($J707*$U$4*$W$3,-1)))</f>
        <v/>
      </c>
      <c r="X707" s="128" t="str">
        <f t="shared" si="253"/>
        <v/>
      </c>
      <c r="Y707" s="88" t="str">
        <f t="shared" si="244"/>
        <v/>
      </c>
      <c r="Z707" s="88" t="str">
        <f t="shared" si="245"/>
        <v/>
      </c>
      <c r="AA707" s="88" t="str">
        <f t="shared" si="246"/>
        <v/>
      </c>
      <c r="AB707" s="201" t="str">
        <f t="shared" si="247"/>
        <v/>
      </c>
    </row>
    <row r="708" spans="5:28" ht="18" customHeight="1">
      <c r="E708" s="178" t="str">
        <f t="shared" si="248"/>
        <v>S-4</v>
      </c>
      <c r="F708" s="124">
        <f t="shared" si="239"/>
        <v>0</v>
      </c>
      <c r="G708" s="124" t="str">
        <f t="shared" si="240"/>
        <v/>
      </c>
      <c r="H708" s="124" t="str">
        <f t="shared" si="241"/>
        <v/>
      </c>
      <c r="I708" s="179">
        <v>30</v>
      </c>
      <c r="J708" s="150" t="str">
        <f>IF($E708="","",INDEX('3.サラリースケール'!$R$5:$BH$38,MATCH('7.グレード別年俸表の作成'!$E708,'3.サラリースケール'!$R$5:$R$38,0),MATCH('7.グレード別年俸表の作成'!$I708,'3.サラリースケール'!$R$5:$BH$5,0)))</f>
        <v/>
      </c>
      <c r="K708" s="194" t="str">
        <f t="shared" si="242"/>
        <v/>
      </c>
      <c r="L708" s="195" t="str">
        <f>IF($J708="","",VLOOKUP($E708,'6.モデル年俸表の作成'!$C$6:$F$48,4,0))</f>
        <v/>
      </c>
      <c r="M708" s="196" t="str">
        <f t="shared" si="249"/>
        <v/>
      </c>
      <c r="N708" s="197" t="str">
        <f t="shared" si="250"/>
        <v/>
      </c>
      <c r="O708" s="219" t="str">
        <f t="shared" si="243"/>
        <v/>
      </c>
      <c r="P708" s="198" t="str">
        <f t="shared" si="251"/>
        <v/>
      </c>
      <c r="Q708" s="195" t="str">
        <f t="shared" si="252"/>
        <v/>
      </c>
      <c r="R708" s="187" t="str">
        <f>IF($J708="","",IF('5.手当・賞与配分の設計'!$O$4=1,ROUNDUP((J708+$L708)*$R$5,-1),ROUNDUP(J708*$R$5,-1)))</f>
        <v/>
      </c>
      <c r="S708" s="202" t="str">
        <f>IF($J708="","",IF('5.手当・賞与配分の設計'!$O$4=1,ROUNDUP(($J708+$L708)*$U$4*$S$3,-1),ROUNDUP($J708*$U$4*$S$3,-1)))</f>
        <v/>
      </c>
      <c r="T708" s="186" t="str">
        <f>IF($J708="","",IF('5.手当・賞与配分の設計'!$O$4=1,ROUNDUP(($J708+$L708)*$U$4*$T$3,-1),ROUNDUP($J708*$U$4*$T$3,-1)))</f>
        <v/>
      </c>
      <c r="U708" s="186" t="str">
        <f>IF($J708="","",IF('5.手当・賞与配分の設計'!$O$4=1,ROUNDUP(($J708+$L708)*$U$4*$U$3,-1),ROUNDUP($J708*$U$4*$U$3,-1)))</f>
        <v/>
      </c>
      <c r="V708" s="186" t="str">
        <f>IF($J708="","",IF('5.手当・賞与配分の設計'!$O$4=1,ROUNDUP(($J708+$L708)*$U$4*$V$3,-1),ROUNDUP($J708*$U$4*$V$3,-1)))</f>
        <v/>
      </c>
      <c r="W708" s="203" t="str">
        <f>IF($J708="","",IF('5.手当・賞与配分の設計'!$O$4=1,ROUNDUP(($J708+$L708)*$U$4*$W$3,-1),ROUNDUP($J708*$U$4*$W$3,-1)))</f>
        <v/>
      </c>
      <c r="X708" s="128" t="str">
        <f t="shared" si="253"/>
        <v/>
      </c>
      <c r="Y708" s="88" t="str">
        <f t="shared" si="244"/>
        <v/>
      </c>
      <c r="Z708" s="88" t="str">
        <f t="shared" si="245"/>
        <v/>
      </c>
      <c r="AA708" s="88" t="str">
        <f t="shared" si="246"/>
        <v/>
      </c>
      <c r="AB708" s="201" t="str">
        <f t="shared" si="247"/>
        <v/>
      </c>
    </row>
    <row r="709" spans="5:28" ht="18" customHeight="1">
      <c r="E709" s="178" t="str">
        <f t="shared" si="248"/>
        <v>S-4</v>
      </c>
      <c r="F709" s="124">
        <f t="shared" si="239"/>
        <v>0</v>
      </c>
      <c r="G709" s="124" t="str">
        <f t="shared" si="240"/>
        <v/>
      </c>
      <c r="H709" s="124" t="str">
        <f t="shared" si="241"/>
        <v/>
      </c>
      <c r="I709" s="179">
        <v>31</v>
      </c>
      <c r="J709" s="150" t="str">
        <f>IF($E709="","",INDEX('3.サラリースケール'!$R$5:$BH$38,MATCH('7.グレード別年俸表の作成'!$E709,'3.サラリースケール'!$R$5:$R$38,0),MATCH('7.グレード別年俸表の作成'!$I709,'3.サラリースケール'!$R$5:$BH$5,0)))</f>
        <v/>
      </c>
      <c r="K709" s="194" t="str">
        <f t="shared" si="242"/>
        <v/>
      </c>
      <c r="L709" s="195" t="str">
        <f>IF($J709="","",VLOOKUP($E709,'6.モデル年俸表の作成'!$C$6:$F$48,4,0))</f>
        <v/>
      </c>
      <c r="M709" s="196" t="str">
        <f t="shared" si="249"/>
        <v/>
      </c>
      <c r="N709" s="197" t="str">
        <f t="shared" si="250"/>
        <v/>
      </c>
      <c r="O709" s="219" t="str">
        <f t="shared" si="243"/>
        <v/>
      </c>
      <c r="P709" s="198" t="str">
        <f t="shared" si="251"/>
        <v/>
      </c>
      <c r="Q709" s="195" t="str">
        <f t="shared" si="252"/>
        <v/>
      </c>
      <c r="R709" s="187" t="str">
        <f>IF($J709="","",IF('5.手当・賞与配分の設計'!$O$4=1,ROUNDUP((J709+$L709)*$R$5,-1),ROUNDUP(J709*$R$5,-1)))</f>
        <v/>
      </c>
      <c r="S709" s="202" t="str">
        <f>IF($J709="","",IF('5.手当・賞与配分の設計'!$O$4=1,ROUNDUP(($J709+$L709)*$U$4*$S$3,-1),ROUNDUP($J709*$U$4*$S$3,-1)))</f>
        <v/>
      </c>
      <c r="T709" s="186" t="str">
        <f>IF($J709="","",IF('5.手当・賞与配分の設計'!$O$4=1,ROUNDUP(($J709+$L709)*$U$4*$T$3,-1),ROUNDUP($J709*$U$4*$T$3,-1)))</f>
        <v/>
      </c>
      <c r="U709" s="186" t="str">
        <f>IF($J709="","",IF('5.手当・賞与配分の設計'!$O$4=1,ROUNDUP(($J709+$L709)*$U$4*$U$3,-1),ROUNDUP($J709*$U$4*$U$3,-1)))</f>
        <v/>
      </c>
      <c r="V709" s="186" t="str">
        <f>IF($J709="","",IF('5.手当・賞与配分の設計'!$O$4=1,ROUNDUP(($J709+$L709)*$U$4*$V$3,-1),ROUNDUP($J709*$U$4*$V$3,-1)))</f>
        <v/>
      </c>
      <c r="W709" s="203" t="str">
        <f>IF($J709="","",IF('5.手当・賞与配分の設計'!$O$4=1,ROUNDUP(($J709+$L709)*$U$4*$W$3,-1),ROUNDUP($J709*$U$4*$W$3,-1)))</f>
        <v/>
      </c>
      <c r="X709" s="128" t="str">
        <f t="shared" si="253"/>
        <v/>
      </c>
      <c r="Y709" s="88" t="str">
        <f t="shared" si="244"/>
        <v/>
      </c>
      <c r="Z709" s="88" t="str">
        <f t="shared" si="245"/>
        <v/>
      </c>
      <c r="AA709" s="88" t="str">
        <f t="shared" si="246"/>
        <v/>
      </c>
      <c r="AB709" s="201" t="str">
        <f t="shared" si="247"/>
        <v/>
      </c>
    </row>
    <row r="710" spans="5:28" ht="18" customHeight="1">
      <c r="E710" s="178" t="str">
        <f t="shared" si="248"/>
        <v>S-4</v>
      </c>
      <c r="F710" s="124">
        <f t="shared" si="239"/>
        <v>0</v>
      </c>
      <c r="G710" s="124" t="str">
        <f t="shared" si="240"/>
        <v/>
      </c>
      <c r="H710" s="124" t="str">
        <f t="shared" si="241"/>
        <v/>
      </c>
      <c r="I710" s="179">
        <v>32</v>
      </c>
      <c r="J710" s="150" t="str">
        <f>IF($E710="","",INDEX('3.サラリースケール'!$R$5:$BH$38,MATCH('7.グレード別年俸表の作成'!$E710,'3.サラリースケール'!$R$5:$R$38,0),MATCH('7.グレード別年俸表の作成'!$I710,'3.サラリースケール'!$R$5:$BH$5,0)))</f>
        <v/>
      </c>
      <c r="K710" s="194" t="str">
        <f t="shared" si="242"/>
        <v/>
      </c>
      <c r="L710" s="195" t="str">
        <f>IF($J710="","",VLOOKUP($E710,'6.モデル年俸表の作成'!$C$6:$F$48,4,0))</f>
        <v/>
      </c>
      <c r="M710" s="196" t="str">
        <f t="shared" si="249"/>
        <v/>
      </c>
      <c r="N710" s="197" t="str">
        <f t="shared" si="250"/>
        <v/>
      </c>
      <c r="O710" s="219" t="str">
        <f t="shared" si="243"/>
        <v/>
      </c>
      <c r="P710" s="198" t="str">
        <f t="shared" si="251"/>
        <v/>
      </c>
      <c r="Q710" s="195" t="str">
        <f t="shared" si="252"/>
        <v/>
      </c>
      <c r="R710" s="187" t="str">
        <f>IF($J710="","",IF('5.手当・賞与配分の設計'!$O$4=1,ROUNDUP((J710+$L710)*$R$5,-1),ROUNDUP(J710*$R$5,-1)))</f>
        <v/>
      </c>
      <c r="S710" s="202" t="str">
        <f>IF($J710="","",IF('5.手当・賞与配分の設計'!$O$4=1,ROUNDUP(($J710+$L710)*$U$4*$S$3,-1),ROUNDUP($J710*$U$4*$S$3,-1)))</f>
        <v/>
      </c>
      <c r="T710" s="186" t="str">
        <f>IF($J710="","",IF('5.手当・賞与配分の設計'!$O$4=1,ROUNDUP(($J710+$L710)*$U$4*$T$3,-1),ROUNDUP($J710*$U$4*$T$3,-1)))</f>
        <v/>
      </c>
      <c r="U710" s="186" t="str">
        <f>IF($J710="","",IF('5.手当・賞与配分の設計'!$O$4=1,ROUNDUP(($J710+$L710)*$U$4*$U$3,-1),ROUNDUP($J710*$U$4*$U$3,-1)))</f>
        <v/>
      </c>
      <c r="V710" s="186" t="str">
        <f>IF($J710="","",IF('5.手当・賞与配分の設計'!$O$4=1,ROUNDUP(($J710+$L710)*$U$4*$V$3,-1),ROUNDUP($J710*$U$4*$V$3,-1)))</f>
        <v/>
      </c>
      <c r="W710" s="203" t="str">
        <f>IF($J710="","",IF('5.手当・賞与配分の設計'!$O$4=1,ROUNDUP(($J710+$L710)*$U$4*$W$3,-1),ROUNDUP($J710*$U$4*$W$3,-1)))</f>
        <v/>
      </c>
      <c r="X710" s="128" t="str">
        <f t="shared" si="253"/>
        <v/>
      </c>
      <c r="Y710" s="88" t="str">
        <f t="shared" si="244"/>
        <v/>
      </c>
      <c r="Z710" s="88" t="str">
        <f t="shared" si="245"/>
        <v/>
      </c>
      <c r="AA710" s="88" t="str">
        <f t="shared" si="246"/>
        <v/>
      </c>
      <c r="AB710" s="201" t="str">
        <f t="shared" si="247"/>
        <v/>
      </c>
    </row>
    <row r="711" spans="5:28" ht="18" customHeight="1">
      <c r="E711" s="178" t="str">
        <f t="shared" si="248"/>
        <v>S-4</v>
      </c>
      <c r="F711" s="124">
        <f t="shared" si="239"/>
        <v>0</v>
      </c>
      <c r="G711" s="124" t="str">
        <f t="shared" si="240"/>
        <v/>
      </c>
      <c r="H711" s="124" t="str">
        <f t="shared" si="241"/>
        <v/>
      </c>
      <c r="I711" s="179">
        <v>33</v>
      </c>
      <c r="J711" s="150" t="str">
        <f>IF($E711="","",INDEX('3.サラリースケール'!$R$5:$BH$38,MATCH('7.グレード別年俸表の作成'!$E711,'3.サラリースケール'!$R$5:$R$38,0),MATCH('7.グレード別年俸表の作成'!$I711,'3.サラリースケール'!$R$5:$BH$5,0)))</f>
        <v/>
      </c>
      <c r="K711" s="194" t="str">
        <f t="shared" si="242"/>
        <v/>
      </c>
      <c r="L711" s="195" t="str">
        <f>IF($J711="","",VLOOKUP($E711,'6.モデル年俸表の作成'!$C$6:$F$48,4,0))</f>
        <v/>
      </c>
      <c r="M711" s="196" t="str">
        <f t="shared" si="249"/>
        <v/>
      </c>
      <c r="N711" s="197" t="str">
        <f t="shared" si="250"/>
        <v/>
      </c>
      <c r="O711" s="219" t="str">
        <f t="shared" si="243"/>
        <v/>
      </c>
      <c r="P711" s="198" t="str">
        <f t="shared" si="251"/>
        <v/>
      </c>
      <c r="Q711" s="195" t="str">
        <f t="shared" si="252"/>
        <v/>
      </c>
      <c r="R711" s="187" t="str">
        <f>IF($J711="","",IF('5.手当・賞与配分の設計'!$O$4=1,ROUNDUP((J711+$L711)*$R$5,-1),ROUNDUP(J711*$R$5,-1)))</f>
        <v/>
      </c>
      <c r="S711" s="202" t="str">
        <f>IF($J711="","",IF('5.手当・賞与配分の設計'!$O$4=1,ROUNDUP(($J711+$L711)*$U$4*$S$3,-1),ROUNDUP($J711*$U$4*$S$3,-1)))</f>
        <v/>
      </c>
      <c r="T711" s="186" t="str">
        <f>IF($J711="","",IF('5.手当・賞与配分の設計'!$O$4=1,ROUNDUP(($J711+$L711)*$U$4*$T$3,-1),ROUNDUP($J711*$U$4*$T$3,-1)))</f>
        <v/>
      </c>
      <c r="U711" s="186" t="str">
        <f>IF($J711="","",IF('5.手当・賞与配分の設計'!$O$4=1,ROUNDUP(($J711+$L711)*$U$4*$U$3,-1),ROUNDUP($J711*$U$4*$U$3,-1)))</f>
        <v/>
      </c>
      <c r="V711" s="186" t="str">
        <f>IF($J711="","",IF('5.手当・賞与配分の設計'!$O$4=1,ROUNDUP(($J711+$L711)*$U$4*$V$3,-1),ROUNDUP($J711*$U$4*$V$3,-1)))</f>
        <v/>
      </c>
      <c r="W711" s="203" t="str">
        <f>IF($J711="","",IF('5.手当・賞与配分の設計'!$O$4=1,ROUNDUP(($J711+$L711)*$U$4*$W$3,-1),ROUNDUP($J711*$U$4*$W$3,-1)))</f>
        <v/>
      </c>
      <c r="X711" s="128" t="str">
        <f t="shared" si="253"/>
        <v/>
      </c>
      <c r="Y711" s="88" t="str">
        <f t="shared" si="244"/>
        <v/>
      </c>
      <c r="Z711" s="88" t="str">
        <f t="shared" si="245"/>
        <v/>
      </c>
      <c r="AA711" s="88" t="str">
        <f t="shared" si="246"/>
        <v/>
      </c>
      <c r="AB711" s="201" t="str">
        <f t="shared" si="247"/>
        <v/>
      </c>
    </row>
    <row r="712" spans="5:28" ht="18" customHeight="1">
      <c r="E712" s="178" t="str">
        <f t="shared" si="248"/>
        <v>S-4</v>
      </c>
      <c r="F712" s="124">
        <f t="shared" si="239"/>
        <v>0</v>
      </c>
      <c r="G712" s="124" t="str">
        <f t="shared" si="240"/>
        <v/>
      </c>
      <c r="H712" s="124" t="str">
        <f t="shared" si="241"/>
        <v/>
      </c>
      <c r="I712" s="179">
        <v>34</v>
      </c>
      <c r="J712" s="150" t="str">
        <f>IF($E712="","",INDEX('3.サラリースケール'!$R$5:$BH$38,MATCH('7.グレード別年俸表の作成'!$E712,'3.サラリースケール'!$R$5:$R$38,0),MATCH('7.グレード別年俸表の作成'!$I712,'3.サラリースケール'!$R$5:$BH$5,0)))</f>
        <v/>
      </c>
      <c r="K712" s="194" t="str">
        <f t="shared" si="242"/>
        <v/>
      </c>
      <c r="L712" s="195" t="str">
        <f>IF($J712="","",VLOOKUP($E712,'6.モデル年俸表の作成'!$C$6:$F$48,4,0))</f>
        <v/>
      </c>
      <c r="M712" s="196" t="str">
        <f t="shared" si="249"/>
        <v/>
      </c>
      <c r="N712" s="197" t="str">
        <f t="shared" si="250"/>
        <v/>
      </c>
      <c r="O712" s="219" t="str">
        <f t="shared" si="243"/>
        <v/>
      </c>
      <c r="P712" s="198" t="str">
        <f t="shared" si="251"/>
        <v/>
      </c>
      <c r="Q712" s="195" t="str">
        <f t="shared" si="252"/>
        <v/>
      </c>
      <c r="R712" s="187" t="str">
        <f>IF($J712="","",IF('5.手当・賞与配分の設計'!$O$4=1,ROUNDUP((J712+$L712)*$R$5,-1),ROUNDUP(J712*$R$5,-1)))</f>
        <v/>
      </c>
      <c r="S712" s="202" t="str">
        <f>IF($J712="","",IF('5.手当・賞与配分の設計'!$O$4=1,ROUNDUP(($J712+$L712)*$U$4*$S$3,-1),ROUNDUP($J712*$U$4*$S$3,-1)))</f>
        <v/>
      </c>
      <c r="T712" s="186" t="str">
        <f>IF($J712="","",IF('5.手当・賞与配分の設計'!$O$4=1,ROUNDUP(($J712+$L712)*$U$4*$T$3,-1),ROUNDUP($J712*$U$4*$T$3,-1)))</f>
        <v/>
      </c>
      <c r="U712" s="186" t="str">
        <f>IF($J712="","",IF('5.手当・賞与配分の設計'!$O$4=1,ROUNDUP(($J712+$L712)*$U$4*$U$3,-1),ROUNDUP($J712*$U$4*$U$3,-1)))</f>
        <v/>
      </c>
      <c r="V712" s="186" t="str">
        <f>IF($J712="","",IF('5.手当・賞与配分の設計'!$O$4=1,ROUNDUP(($J712+$L712)*$U$4*$V$3,-1),ROUNDUP($J712*$U$4*$V$3,-1)))</f>
        <v/>
      </c>
      <c r="W712" s="203" t="str">
        <f>IF($J712="","",IF('5.手当・賞与配分の設計'!$O$4=1,ROUNDUP(($J712+$L712)*$U$4*$W$3,-1),ROUNDUP($J712*$U$4*$W$3,-1)))</f>
        <v/>
      </c>
      <c r="X712" s="128" t="str">
        <f t="shared" si="253"/>
        <v/>
      </c>
      <c r="Y712" s="88" t="str">
        <f t="shared" si="244"/>
        <v/>
      </c>
      <c r="Z712" s="88" t="str">
        <f t="shared" si="245"/>
        <v/>
      </c>
      <c r="AA712" s="88" t="str">
        <f t="shared" si="246"/>
        <v/>
      </c>
      <c r="AB712" s="201" t="str">
        <f t="shared" si="247"/>
        <v/>
      </c>
    </row>
    <row r="713" spans="5:28" ht="18" customHeight="1">
      <c r="E713" s="178" t="str">
        <f t="shared" si="248"/>
        <v>S-4</v>
      </c>
      <c r="F713" s="124">
        <f t="shared" si="239"/>
        <v>0</v>
      </c>
      <c r="G713" s="124" t="str">
        <f t="shared" si="240"/>
        <v/>
      </c>
      <c r="H713" s="124" t="str">
        <f t="shared" si="241"/>
        <v/>
      </c>
      <c r="I713" s="179">
        <v>35</v>
      </c>
      <c r="J713" s="150" t="str">
        <f>IF($E713="","",INDEX('3.サラリースケール'!$R$5:$BH$38,MATCH('7.グレード別年俸表の作成'!$E713,'3.サラリースケール'!$R$5:$R$38,0),MATCH('7.グレード別年俸表の作成'!$I713,'3.サラリースケール'!$R$5:$BH$5,0)))</f>
        <v/>
      </c>
      <c r="K713" s="194" t="str">
        <f t="shared" si="242"/>
        <v/>
      </c>
      <c r="L713" s="195" t="str">
        <f>IF($J713="","",VLOOKUP($E713,'6.モデル年俸表の作成'!$C$6:$F$48,4,0))</f>
        <v/>
      </c>
      <c r="M713" s="196" t="str">
        <f t="shared" si="249"/>
        <v/>
      </c>
      <c r="N713" s="197" t="str">
        <f t="shared" si="250"/>
        <v/>
      </c>
      <c r="O713" s="219" t="str">
        <f t="shared" si="243"/>
        <v/>
      </c>
      <c r="P713" s="198" t="str">
        <f t="shared" si="251"/>
        <v/>
      </c>
      <c r="Q713" s="195" t="str">
        <f t="shared" si="252"/>
        <v/>
      </c>
      <c r="R713" s="187" t="str">
        <f>IF($J713="","",IF('5.手当・賞与配分の設計'!$O$4=1,ROUNDUP((J713+$L713)*$R$5,-1),ROUNDUP(J713*$R$5,-1)))</f>
        <v/>
      </c>
      <c r="S713" s="202" t="str">
        <f>IF($J713="","",IF('5.手当・賞与配分の設計'!$O$4=1,ROUNDUP(($J713+$L713)*$U$4*$S$3,-1),ROUNDUP($J713*$U$4*$S$3,-1)))</f>
        <v/>
      </c>
      <c r="T713" s="186" t="str">
        <f>IF($J713="","",IF('5.手当・賞与配分の設計'!$O$4=1,ROUNDUP(($J713+$L713)*$U$4*$T$3,-1),ROUNDUP($J713*$U$4*$T$3,-1)))</f>
        <v/>
      </c>
      <c r="U713" s="186" t="str">
        <f>IF($J713="","",IF('5.手当・賞与配分の設計'!$O$4=1,ROUNDUP(($J713+$L713)*$U$4*$U$3,-1),ROUNDUP($J713*$U$4*$U$3,-1)))</f>
        <v/>
      </c>
      <c r="V713" s="186" t="str">
        <f>IF($J713="","",IF('5.手当・賞与配分の設計'!$O$4=1,ROUNDUP(($J713+$L713)*$U$4*$V$3,-1),ROUNDUP($J713*$U$4*$V$3,-1)))</f>
        <v/>
      </c>
      <c r="W713" s="203" t="str">
        <f>IF($J713="","",IF('5.手当・賞与配分の設計'!$O$4=1,ROUNDUP(($J713+$L713)*$U$4*$W$3,-1),ROUNDUP($J713*$U$4*$W$3,-1)))</f>
        <v/>
      </c>
      <c r="X713" s="128" t="str">
        <f t="shared" si="253"/>
        <v/>
      </c>
      <c r="Y713" s="88" t="str">
        <f t="shared" si="244"/>
        <v/>
      </c>
      <c r="Z713" s="88" t="str">
        <f t="shared" si="245"/>
        <v/>
      </c>
      <c r="AA713" s="88" t="str">
        <f t="shared" si="246"/>
        <v/>
      </c>
      <c r="AB713" s="201" t="str">
        <f t="shared" si="247"/>
        <v/>
      </c>
    </row>
    <row r="714" spans="5:28" ht="18" customHeight="1">
      <c r="E714" s="178" t="str">
        <f t="shared" si="248"/>
        <v>S-4</v>
      </c>
      <c r="F714" s="124">
        <f t="shared" si="239"/>
        <v>1</v>
      </c>
      <c r="G714" s="124">
        <f t="shared" si="240"/>
        <v>1</v>
      </c>
      <c r="H714" s="124" t="str">
        <f t="shared" si="241"/>
        <v>S-4-1</v>
      </c>
      <c r="I714" s="179">
        <v>36</v>
      </c>
      <c r="J714" s="150">
        <f>IF($E714="","",INDEX('3.サラリースケール'!$R$5:$BH$38,MATCH('7.グレード別年俸表の作成'!$E714,'3.サラリースケール'!$R$5:$R$38,0),MATCH('7.グレード別年俸表の作成'!$I714,'3.サラリースケール'!$R$5:$BH$5,0)))</f>
        <v>343700</v>
      </c>
      <c r="K714" s="194" t="str">
        <f t="shared" si="242"/>
        <v/>
      </c>
      <c r="L714" s="195">
        <f>IF($J714="","",VLOOKUP($E714,'6.モデル年俸表の作成'!$C$6:$F$48,4,0))</f>
        <v>17200</v>
      </c>
      <c r="M714" s="196">
        <f t="shared" si="249"/>
        <v>0.2</v>
      </c>
      <c r="N714" s="197">
        <f t="shared" si="250"/>
        <v>68740</v>
      </c>
      <c r="O714" s="219">
        <f t="shared" si="243"/>
        <v>27</v>
      </c>
      <c r="P714" s="198">
        <f t="shared" si="251"/>
        <v>429640</v>
      </c>
      <c r="Q714" s="195">
        <f t="shared" si="252"/>
        <v>5155680</v>
      </c>
      <c r="R714" s="187">
        <f>IF($J714="","",IF('5.手当・賞与配分の設計'!$O$4=1,ROUNDUP((J714+$L714)*$R$5,-1),ROUNDUP(J714*$R$5,-1)))</f>
        <v>721800</v>
      </c>
      <c r="S714" s="202">
        <f>IF($J714="","",IF('5.手当・賞与配分の設計'!$O$4=1,ROUNDUP(($J714+$L714)*$U$4*$S$3,-1),ROUNDUP($J714*$U$4*$S$3,-1)))</f>
        <v>1082700</v>
      </c>
      <c r="T714" s="186">
        <f>IF($J714="","",IF('5.手当・賞与配分の設計'!$O$4=1,ROUNDUP(($J714+$L714)*$U$4*$T$3,-1),ROUNDUP($J714*$U$4*$T$3,-1)))</f>
        <v>992480</v>
      </c>
      <c r="U714" s="186">
        <f>IF($J714="","",IF('5.手当・賞与配分の設計'!$O$4=1,ROUNDUP(($J714+$L714)*$U$4*$U$3,-1),ROUNDUP($J714*$U$4*$U$3,-1)))</f>
        <v>902250</v>
      </c>
      <c r="V714" s="186">
        <f>IF($J714="","",IF('5.手当・賞与配分の設計'!$O$4=1,ROUNDUP(($J714+$L714)*$U$4*$V$3,-1),ROUNDUP($J714*$U$4*$V$3,-1)))</f>
        <v>812030</v>
      </c>
      <c r="W714" s="203">
        <f>IF($J714="","",IF('5.手当・賞与配分の設計'!$O$4=1,ROUNDUP(($J714+$L714)*$U$4*$W$3,-1),ROUNDUP($J714*$U$4*$W$3,-1)))</f>
        <v>721800</v>
      </c>
      <c r="X714" s="128">
        <f t="shared" si="253"/>
        <v>6960180</v>
      </c>
      <c r="Y714" s="88">
        <f t="shared" si="244"/>
        <v>6869960</v>
      </c>
      <c r="Z714" s="88">
        <f t="shared" si="245"/>
        <v>6779730</v>
      </c>
      <c r="AA714" s="88">
        <f t="shared" si="246"/>
        <v>6689510</v>
      </c>
      <c r="AB714" s="201">
        <f t="shared" si="247"/>
        <v>6599280</v>
      </c>
    </row>
    <row r="715" spans="5:28" ht="18" customHeight="1">
      <c r="E715" s="178" t="str">
        <f t="shared" si="248"/>
        <v>S-4</v>
      </c>
      <c r="F715" s="124">
        <f t="shared" si="239"/>
        <v>2</v>
      </c>
      <c r="G715" s="124">
        <f t="shared" si="240"/>
        <v>2</v>
      </c>
      <c r="H715" s="124" t="str">
        <f t="shared" si="241"/>
        <v>S-4-2</v>
      </c>
      <c r="I715" s="179">
        <v>37</v>
      </c>
      <c r="J715" s="150">
        <f>IF($E715="","",INDEX('3.サラリースケール'!$R$5:$BH$38,MATCH('7.グレード別年俸表の作成'!$E715,'3.サラリースケール'!$R$5:$R$38,0),MATCH('7.グレード別年俸表の作成'!$I715,'3.サラリースケール'!$R$5:$BH$5,0)))</f>
        <v>348300</v>
      </c>
      <c r="K715" s="194">
        <f t="shared" si="242"/>
        <v>4600</v>
      </c>
      <c r="L715" s="195">
        <f>IF($J715="","",VLOOKUP($E715,'6.モデル年俸表の作成'!$C$6:$F$48,4,0))</f>
        <v>17200</v>
      </c>
      <c r="M715" s="196">
        <f t="shared" si="249"/>
        <v>0.2</v>
      </c>
      <c r="N715" s="197">
        <f t="shared" si="250"/>
        <v>69660</v>
      </c>
      <c r="O715" s="219">
        <f t="shared" si="243"/>
        <v>27</v>
      </c>
      <c r="P715" s="198">
        <f t="shared" si="251"/>
        <v>435160</v>
      </c>
      <c r="Q715" s="195">
        <f t="shared" si="252"/>
        <v>5221920</v>
      </c>
      <c r="R715" s="187">
        <f>IF($J715="","",IF('5.手当・賞与配分の設計'!$O$4=1,ROUNDUP((J715+$L715)*$R$5,-1),ROUNDUP(J715*$R$5,-1)))</f>
        <v>731000</v>
      </c>
      <c r="S715" s="202">
        <f>IF($J715="","",IF('5.手当・賞与配分の設計'!$O$4=1,ROUNDUP(($J715+$L715)*$U$4*$S$3,-1),ROUNDUP($J715*$U$4*$S$3,-1)))</f>
        <v>1096500</v>
      </c>
      <c r="T715" s="186">
        <f>IF($J715="","",IF('5.手当・賞与配分の設計'!$O$4=1,ROUNDUP(($J715+$L715)*$U$4*$T$3,-1),ROUNDUP($J715*$U$4*$T$3,-1)))</f>
        <v>1005130</v>
      </c>
      <c r="U715" s="186">
        <f>IF($J715="","",IF('5.手当・賞与配分の設計'!$O$4=1,ROUNDUP(($J715+$L715)*$U$4*$U$3,-1),ROUNDUP($J715*$U$4*$U$3,-1)))</f>
        <v>913750</v>
      </c>
      <c r="V715" s="186">
        <f>IF($J715="","",IF('5.手当・賞与配分の設計'!$O$4=1,ROUNDUP(($J715+$L715)*$U$4*$V$3,-1),ROUNDUP($J715*$U$4*$V$3,-1)))</f>
        <v>822380</v>
      </c>
      <c r="W715" s="203">
        <f>IF($J715="","",IF('5.手当・賞与配分の設計'!$O$4=1,ROUNDUP(($J715+$L715)*$U$4*$W$3,-1),ROUNDUP($J715*$U$4*$W$3,-1)))</f>
        <v>731000</v>
      </c>
      <c r="X715" s="128">
        <f t="shared" si="253"/>
        <v>7049420</v>
      </c>
      <c r="Y715" s="88">
        <f t="shared" si="244"/>
        <v>6958050</v>
      </c>
      <c r="Z715" s="88">
        <f t="shared" si="245"/>
        <v>6866670</v>
      </c>
      <c r="AA715" s="88">
        <f t="shared" si="246"/>
        <v>6775300</v>
      </c>
      <c r="AB715" s="201">
        <f t="shared" si="247"/>
        <v>6683920</v>
      </c>
    </row>
    <row r="716" spans="5:28" ht="18" customHeight="1">
      <c r="E716" s="178" t="str">
        <f t="shared" si="248"/>
        <v>S-4</v>
      </c>
      <c r="F716" s="124">
        <f t="shared" si="239"/>
        <v>3</v>
      </c>
      <c r="G716" s="124">
        <f t="shared" si="240"/>
        <v>3</v>
      </c>
      <c r="H716" s="124" t="str">
        <f t="shared" si="241"/>
        <v>S-4-3</v>
      </c>
      <c r="I716" s="179">
        <v>38</v>
      </c>
      <c r="J716" s="150">
        <f>IF($E716="","",INDEX('3.サラリースケール'!$R$5:$BH$38,MATCH('7.グレード別年俸表の作成'!$E716,'3.サラリースケール'!$R$5:$R$38,0),MATCH('7.グレード別年俸表の作成'!$I716,'3.サラリースケール'!$R$5:$BH$5,0)))</f>
        <v>352900</v>
      </c>
      <c r="K716" s="194">
        <f t="shared" si="242"/>
        <v>4600</v>
      </c>
      <c r="L716" s="195">
        <f>IF($J716="","",VLOOKUP($E716,'6.モデル年俸表の作成'!$C$6:$F$48,4,0))</f>
        <v>17200</v>
      </c>
      <c r="M716" s="196">
        <f t="shared" si="249"/>
        <v>0.2</v>
      </c>
      <c r="N716" s="197">
        <f t="shared" si="250"/>
        <v>70580</v>
      </c>
      <c r="O716" s="219">
        <f t="shared" si="243"/>
        <v>27</v>
      </c>
      <c r="P716" s="198">
        <f t="shared" si="251"/>
        <v>440680</v>
      </c>
      <c r="Q716" s="195">
        <f t="shared" si="252"/>
        <v>5288160</v>
      </c>
      <c r="R716" s="187">
        <f>IF($J716="","",IF('5.手当・賞与配分の設計'!$O$4=1,ROUNDUP((J716+$L716)*$R$5,-1),ROUNDUP(J716*$R$5,-1)))</f>
        <v>740200</v>
      </c>
      <c r="S716" s="202">
        <f>IF($J716="","",IF('5.手当・賞与配分の設計'!$O$4=1,ROUNDUP(($J716+$L716)*$U$4*$S$3,-1),ROUNDUP($J716*$U$4*$S$3,-1)))</f>
        <v>1110300</v>
      </c>
      <c r="T716" s="186">
        <f>IF($J716="","",IF('5.手当・賞与配分の設計'!$O$4=1,ROUNDUP(($J716+$L716)*$U$4*$T$3,-1),ROUNDUP($J716*$U$4*$T$3,-1)))</f>
        <v>1017780</v>
      </c>
      <c r="U716" s="186">
        <f>IF($J716="","",IF('5.手当・賞与配分の設計'!$O$4=1,ROUNDUP(($J716+$L716)*$U$4*$U$3,-1),ROUNDUP($J716*$U$4*$U$3,-1)))</f>
        <v>925250</v>
      </c>
      <c r="V716" s="186">
        <f>IF($J716="","",IF('5.手当・賞与配分の設計'!$O$4=1,ROUNDUP(($J716+$L716)*$U$4*$V$3,-1),ROUNDUP($J716*$U$4*$V$3,-1)))</f>
        <v>832730</v>
      </c>
      <c r="W716" s="203">
        <f>IF($J716="","",IF('5.手当・賞与配分の設計'!$O$4=1,ROUNDUP(($J716+$L716)*$U$4*$W$3,-1),ROUNDUP($J716*$U$4*$W$3,-1)))</f>
        <v>740200</v>
      </c>
      <c r="X716" s="128">
        <f t="shared" si="253"/>
        <v>7138660</v>
      </c>
      <c r="Y716" s="88">
        <f t="shared" si="244"/>
        <v>7046140</v>
      </c>
      <c r="Z716" s="88">
        <f t="shared" si="245"/>
        <v>6953610</v>
      </c>
      <c r="AA716" s="88">
        <f t="shared" si="246"/>
        <v>6861090</v>
      </c>
      <c r="AB716" s="201">
        <f t="shared" si="247"/>
        <v>6768560</v>
      </c>
    </row>
    <row r="717" spans="5:28" ht="18" customHeight="1">
      <c r="E717" s="178" t="str">
        <f t="shared" si="248"/>
        <v>S-4</v>
      </c>
      <c r="F717" s="124">
        <f t="shared" si="239"/>
        <v>4</v>
      </c>
      <c r="G717" s="124">
        <f t="shared" si="240"/>
        <v>4</v>
      </c>
      <c r="H717" s="124" t="str">
        <f t="shared" si="241"/>
        <v>S-4-4</v>
      </c>
      <c r="I717" s="179">
        <v>39</v>
      </c>
      <c r="J717" s="150">
        <f>IF($E717="","",INDEX('3.サラリースケール'!$R$5:$BH$38,MATCH('7.グレード別年俸表の作成'!$E717,'3.サラリースケール'!$R$5:$R$38,0),MATCH('7.グレード別年俸表の作成'!$I717,'3.サラリースケール'!$R$5:$BH$5,0)))</f>
        <v>357500</v>
      </c>
      <c r="K717" s="194">
        <f t="shared" si="242"/>
        <v>4600</v>
      </c>
      <c r="L717" s="195">
        <f>IF($J717="","",VLOOKUP($E717,'6.モデル年俸表の作成'!$C$6:$F$48,4,0))</f>
        <v>17200</v>
      </c>
      <c r="M717" s="196">
        <f t="shared" si="249"/>
        <v>0.2</v>
      </c>
      <c r="N717" s="197">
        <f t="shared" si="250"/>
        <v>71500</v>
      </c>
      <c r="O717" s="219">
        <f t="shared" si="243"/>
        <v>27</v>
      </c>
      <c r="P717" s="198">
        <f t="shared" si="251"/>
        <v>446200</v>
      </c>
      <c r="Q717" s="195">
        <f t="shared" si="252"/>
        <v>5354400</v>
      </c>
      <c r="R717" s="187">
        <f>IF($J717="","",IF('5.手当・賞与配分の設計'!$O$4=1,ROUNDUP((J717+$L717)*$R$5,-1),ROUNDUP(J717*$R$5,-1)))</f>
        <v>749400</v>
      </c>
      <c r="S717" s="202">
        <f>IF($J717="","",IF('5.手当・賞与配分の設計'!$O$4=1,ROUNDUP(($J717+$L717)*$U$4*$S$3,-1),ROUNDUP($J717*$U$4*$S$3,-1)))</f>
        <v>1124100</v>
      </c>
      <c r="T717" s="186">
        <f>IF($J717="","",IF('5.手当・賞与配分の設計'!$O$4=1,ROUNDUP(($J717+$L717)*$U$4*$T$3,-1),ROUNDUP($J717*$U$4*$T$3,-1)))</f>
        <v>1030430</v>
      </c>
      <c r="U717" s="186">
        <f>IF($J717="","",IF('5.手当・賞与配分の設計'!$O$4=1,ROUNDUP(($J717+$L717)*$U$4*$U$3,-1),ROUNDUP($J717*$U$4*$U$3,-1)))</f>
        <v>936750</v>
      </c>
      <c r="V717" s="186">
        <f>IF($J717="","",IF('5.手当・賞与配分の設計'!$O$4=1,ROUNDUP(($J717+$L717)*$U$4*$V$3,-1),ROUNDUP($J717*$U$4*$V$3,-1)))</f>
        <v>843080</v>
      </c>
      <c r="W717" s="203">
        <f>IF($J717="","",IF('5.手当・賞与配分の設計'!$O$4=1,ROUNDUP(($J717+$L717)*$U$4*$W$3,-1),ROUNDUP($J717*$U$4*$W$3,-1)))</f>
        <v>749400</v>
      </c>
      <c r="X717" s="128">
        <f t="shared" si="253"/>
        <v>7227900</v>
      </c>
      <c r="Y717" s="88">
        <f t="shared" si="244"/>
        <v>7134230</v>
      </c>
      <c r="Z717" s="88">
        <f t="shared" si="245"/>
        <v>7040550</v>
      </c>
      <c r="AA717" s="88">
        <f t="shared" si="246"/>
        <v>6946880</v>
      </c>
      <c r="AB717" s="201">
        <f t="shared" si="247"/>
        <v>6853200</v>
      </c>
    </row>
    <row r="718" spans="5:28" ht="18" customHeight="1">
      <c r="E718" s="178" t="str">
        <f t="shared" si="248"/>
        <v>S-4</v>
      </c>
      <c r="F718" s="124">
        <f t="shared" si="239"/>
        <v>5</v>
      </c>
      <c r="G718" s="124">
        <f t="shared" si="240"/>
        <v>5</v>
      </c>
      <c r="H718" s="124" t="str">
        <f t="shared" si="241"/>
        <v>S-4-5</v>
      </c>
      <c r="I718" s="179">
        <v>40</v>
      </c>
      <c r="J718" s="150">
        <f>IF($E718="","",INDEX('3.サラリースケール'!$R$5:$BH$38,MATCH('7.グレード別年俸表の作成'!$E718,'3.サラリースケール'!$R$5:$R$38,0),MATCH('7.グレード別年俸表の作成'!$I718,'3.サラリースケール'!$R$5:$BH$5,0)))</f>
        <v>362100</v>
      </c>
      <c r="K718" s="194">
        <f t="shared" si="242"/>
        <v>4600</v>
      </c>
      <c r="L718" s="195">
        <f>IF($J718="","",VLOOKUP($E718,'6.モデル年俸表の作成'!$C$6:$F$48,4,0))</f>
        <v>17200</v>
      </c>
      <c r="M718" s="196">
        <f t="shared" si="249"/>
        <v>0.2</v>
      </c>
      <c r="N718" s="197">
        <f t="shared" si="250"/>
        <v>72420</v>
      </c>
      <c r="O718" s="219">
        <f t="shared" si="243"/>
        <v>27</v>
      </c>
      <c r="P718" s="198">
        <f t="shared" si="251"/>
        <v>451720</v>
      </c>
      <c r="Q718" s="195">
        <f t="shared" si="252"/>
        <v>5420640</v>
      </c>
      <c r="R718" s="187">
        <f>IF($J718="","",IF('5.手当・賞与配分の設計'!$O$4=1,ROUNDUP((J718+$L718)*$R$5,-1),ROUNDUP(J718*$R$5,-1)))</f>
        <v>758600</v>
      </c>
      <c r="S718" s="202">
        <f>IF($J718="","",IF('5.手当・賞与配分の設計'!$O$4=1,ROUNDUP(($J718+$L718)*$U$4*$S$3,-1),ROUNDUP($J718*$U$4*$S$3,-1)))</f>
        <v>1137900</v>
      </c>
      <c r="T718" s="186">
        <f>IF($J718="","",IF('5.手当・賞与配分の設計'!$O$4=1,ROUNDUP(($J718+$L718)*$U$4*$T$3,-1),ROUNDUP($J718*$U$4*$T$3,-1)))</f>
        <v>1043080</v>
      </c>
      <c r="U718" s="186">
        <f>IF($J718="","",IF('5.手当・賞与配分の設計'!$O$4=1,ROUNDUP(($J718+$L718)*$U$4*$U$3,-1),ROUNDUP($J718*$U$4*$U$3,-1)))</f>
        <v>948250</v>
      </c>
      <c r="V718" s="186">
        <f>IF($J718="","",IF('5.手当・賞与配分の設計'!$O$4=1,ROUNDUP(($J718+$L718)*$U$4*$V$3,-1),ROUNDUP($J718*$U$4*$V$3,-1)))</f>
        <v>853430</v>
      </c>
      <c r="W718" s="203">
        <f>IF($J718="","",IF('5.手当・賞与配分の設計'!$O$4=1,ROUNDUP(($J718+$L718)*$U$4*$W$3,-1),ROUNDUP($J718*$U$4*$W$3,-1)))</f>
        <v>758600</v>
      </c>
      <c r="X718" s="128">
        <f t="shared" si="253"/>
        <v>7317140</v>
      </c>
      <c r="Y718" s="88">
        <f t="shared" si="244"/>
        <v>7222320</v>
      </c>
      <c r="Z718" s="88">
        <f t="shared" si="245"/>
        <v>7127490</v>
      </c>
      <c r="AA718" s="88">
        <f t="shared" si="246"/>
        <v>7032670</v>
      </c>
      <c r="AB718" s="201">
        <f t="shared" si="247"/>
        <v>6937840</v>
      </c>
    </row>
    <row r="719" spans="5:28" ht="18" customHeight="1">
      <c r="E719" s="178" t="str">
        <f t="shared" si="248"/>
        <v>S-4</v>
      </c>
      <c r="F719" s="124">
        <f t="shared" si="239"/>
        <v>6</v>
      </c>
      <c r="G719" s="124">
        <f t="shared" si="240"/>
        <v>6</v>
      </c>
      <c r="H719" s="124" t="str">
        <f t="shared" si="241"/>
        <v>S-4-6</v>
      </c>
      <c r="I719" s="179">
        <v>41</v>
      </c>
      <c r="J719" s="150">
        <f>IF($E719="","",INDEX('3.サラリースケール'!$R$5:$BH$38,MATCH('7.グレード別年俸表の作成'!$E719,'3.サラリースケール'!$R$5:$R$38,0),MATCH('7.グレード別年俸表の作成'!$I719,'3.サラリースケール'!$R$5:$BH$5,0)))</f>
        <v>366700</v>
      </c>
      <c r="K719" s="194">
        <f t="shared" si="242"/>
        <v>4600</v>
      </c>
      <c r="L719" s="195">
        <f>IF($J719="","",VLOOKUP($E719,'6.モデル年俸表の作成'!$C$6:$F$48,4,0))</f>
        <v>17200</v>
      </c>
      <c r="M719" s="196">
        <f t="shared" si="249"/>
        <v>0.2</v>
      </c>
      <c r="N719" s="197">
        <f t="shared" si="250"/>
        <v>73340</v>
      </c>
      <c r="O719" s="219">
        <f t="shared" si="243"/>
        <v>27</v>
      </c>
      <c r="P719" s="198">
        <f t="shared" si="251"/>
        <v>457240</v>
      </c>
      <c r="Q719" s="195">
        <f t="shared" si="252"/>
        <v>5486880</v>
      </c>
      <c r="R719" s="187">
        <f>IF($J719="","",IF('5.手当・賞与配分の設計'!$O$4=1,ROUNDUP((J719+$L719)*$R$5,-1),ROUNDUP(J719*$R$5,-1)))</f>
        <v>767800</v>
      </c>
      <c r="S719" s="202">
        <f>IF($J719="","",IF('5.手当・賞与配分の設計'!$O$4=1,ROUNDUP(($J719+$L719)*$U$4*$S$3,-1),ROUNDUP($J719*$U$4*$S$3,-1)))</f>
        <v>1151700</v>
      </c>
      <c r="T719" s="186">
        <f>IF($J719="","",IF('5.手当・賞与配分の設計'!$O$4=1,ROUNDUP(($J719+$L719)*$U$4*$T$3,-1),ROUNDUP($J719*$U$4*$T$3,-1)))</f>
        <v>1055730</v>
      </c>
      <c r="U719" s="186">
        <f>IF($J719="","",IF('5.手当・賞与配分の設計'!$O$4=1,ROUNDUP(($J719+$L719)*$U$4*$U$3,-1),ROUNDUP($J719*$U$4*$U$3,-1)))</f>
        <v>959750</v>
      </c>
      <c r="V719" s="186">
        <f>IF($J719="","",IF('5.手当・賞与配分の設計'!$O$4=1,ROUNDUP(($J719+$L719)*$U$4*$V$3,-1),ROUNDUP($J719*$U$4*$V$3,-1)))</f>
        <v>863780</v>
      </c>
      <c r="W719" s="203">
        <f>IF($J719="","",IF('5.手当・賞与配分の設計'!$O$4=1,ROUNDUP(($J719+$L719)*$U$4*$W$3,-1),ROUNDUP($J719*$U$4*$W$3,-1)))</f>
        <v>767800</v>
      </c>
      <c r="X719" s="128">
        <f t="shared" si="253"/>
        <v>7406380</v>
      </c>
      <c r="Y719" s="88">
        <f t="shared" si="244"/>
        <v>7310410</v>
      </c>
      <c r="Z719" s="88">
        <f t="shared" si="245"/>
        <v>7214430</v>
      </c>
      <c r="AA719" s="88">
        <f t="shared" si="246"/>
        <v>7118460</v>
      </c>
      <c r="AB719" s="201">
        <f t="shared" si="247"/>
        <v>7022480</v>
      </c>
    </row>
    <row r="720" spans="5:28" ht="18" customHeight="1">
      <c r="E720" s="178" t="str">
        <f t="shared" si="248"/>
        <v>S-4</v>
      </c>
      <c r="F720" s="124">
        <f t="shared" si="239"/>
        <v>7</v>
      </c>
      <c r="G720" s="124">
        <f t="shared" si="240"/>
        <v>7</v>
      </c>
      <c r="H720" s="124" t="str">
        <f t="shared" si="241"/>
        <v>S-4-7</v>
      </c>
      <c r="I720" s="179">
        <v>42</v>
      </c>
      <c r="J720" s="150">
        <f>IF($E720="","",INDEX('3.サラリースケール'!$R$5:$BH$38,MATCH('7.グレード別年俸表の作成'!$E720,'3.サラリースケール'!$R$5:$R$38,0),MATCH('7.グレード別年俸表の作成'!$I720,'3.サラリースケール'!$R$5:$BH$5,0)))</f>
        <v>371300</v>
      </c>
      <c r="K720" s="194">
        <f t="shared" si="242"/>
        <v>4600</v>
      </c>
      <c r="L720" s="195">
        <f>IF($J720="","",VLOOKUP($E720,'6.モデル年俸表の作成'!$C$6:$F$48,4,0))</f>
        <v>17200</v>
      </c>
      <c r="M720" s="196">
        <f t="shared" si="249"/>
        <v>0.2</v>
      </c>
      <c r="N720" s="197">
        <f t="shared" si="250"/>
        <v>74260</v>
      </c>
      <c r="O720" s="219">
        <f t="shared" si="243"/>
        <v>27</v>
      </c>
      <c r="P720" s="198">
        <f t="shared" si="251"/>
        <v>462760</v>
      </c>
      <c r="Q720" s="195">
        <f t="shared" si="252"/>
        <v>5553120</v>
      </c>
      <c r="R720" s="187">
        <f>IF($J720="","",IF('5.手当・賞与配分の設計'!$O$4=1,ROUNDUP((J720+$L720)*$R$5,-1),ROUNDUP(J720*$R$5,-1)))</f>
        <v>777000</v>
      </c>
      <c r="S720" s="202">
        <f>IF($J720="","",IF('5.手当・賞与配分の設計'!$O$4=1,ROUNDUP(($J720+$L720)*$U$4*$S$3,-1),ROUNDUP($J720*$U$4*$S$3,-1)))</f>
        <v>1165500</v>
      </c>
      <c r="T720" s="186">
        <f>IF($J720="","",IF('5.手当・賞与配分の設計'!$O$4=1,ROUNDUP(($J720+$L720)*$U$4*$T$3,-1),ROUNDUP($J720*$U$4*$T$3,-1)))</f>
        <v>1068380</v>
      </c>
      <c r="U720" s="186">
        <f>IF($J720="","",IF('5.手当・賞与配分の設計'!$O$4=1,ROUNDUP(($J720+$L720)*$U$4*$U$3,-1),ROUNDUP($J720*$U$4*$U$3,-1)))</f>
        <v>971250</v>
      </c>
      <c r="V720" s="186">
        <f>IF($J720="","",IF('5.手当・賞与配分の設計'!$O$4=1,ROUNDUP(($J720+$L720)*$U$4*$V$3,-1),ROUNDUP($J720*$U$4*$V$3,-1)))</f>
        <v>874130</v>
      </c>
      <c r="W720" s="203">
        <f>IF($J720="","",IF('5.手当・賞与配分の設計'!$O$4=1,ROUNDUP(($J720+$L720)*$U$4*$W$3,-1),ROUNDUP($J720*$U$4*$W$3,-1)))</f>
        <v>777000</v>
      </c>
      <c r="X720" s="128">
        <f t="shared" si="253"/>
        <v>7495620</v>
      </c>
      <c r="Y720" s="88">
        <f t="shared" si="244"/>
        <v>7398500</v>
      </c>
      <c r="Z720" s="88">
        <f t="shared" si="245"/>
        <v>7301370</v>
      </c>
      <c r="AA720" s="88">
        <f t="shared" si="246"/>
        <v>7204250</v>
      </c>
      <c r="AB720" s="201">
        <f t="shared" si="247"/>
        <v>7107120</v>
      </c>
    </row>
    <row r="721" spans="5:28" ht="18" customHeight="1">
      <c r="E721" s="178" t="str">
        <f t="shared" si="248"/>
        <v>S-4</v>
      </c>
      <c r="F721" s="204">
        <f t="shared" si="239"/>
        <v>8</v>
      </c>
      <c r="G721" s="124">
        <f t="shared" si="240"/>
        <v>8</v>
      </c>
      <c r="H721" s="124" t="str">
        <f t="shared" si="241"/>
        <v>S-4-8</v>
      </c>
      <c r="I721" s="179">
        <v>43</v>
      </c>
      <c r="J721" s="150">
        <f>IF($E721="","",INDEX('3.サラリースケール'!$R$5:$BH$38,MATCH('7.グレード別年俸表の作成'!$E721,'3.サラリースケール'!$R$5:$R$38,0),MATCH('7.グレード別年俸表の作成'!$I721,'3.サラリースケール'!$R$5:$BH$5,0)))</f>
        <v>375900</v>
      </c>
      <c r="K721" s="194">
        <f t="shared" si="242"/>
        <v>4600</v>
      </c>
      <c r="L721" s="195">
        <f>IF($J721="","",VLOOKUP($E721,'6.モデル年俸表の作成'!$C$6:$F$48,4,0))</f>
        <v>17200</v>
      </c>
      <c r="M721" s="196">
        <f t="shared" si="249"/>
        <v>0.2</v>
      </c>
      <c r="N721" s="197">
        <f t="shared" si="250"/>
        <v>75180</v>
      </c>
      <c r="O721" s="219">
        <f t="shared" si="243"/>
        <v>27</v>
      </c>
      <c r="P721" s="198">
        <f t="shared" si="251"/>
        <v>468280</v>
      </c>
      <c r="Q721" s="195">
        <f t="shared" si="252"/>
        <v>5619360</v>
      </c>
      <c r="R721" s="187">
        <f>IF($J721="","",IF('5.手当・賞与配分の設計'!$O$4=1,ROUNDUP((J721+$L721)*$R$5,-1),ROUNDUP(J721*$R$5,-1)))</f>
        <v>786200</v>
      </c>
      <c r="S721" s="202">
        <f>IF($J721="","",IF('5.手当・賞与配分の設計'!$O$4=1,ROUNDUP(($J721+$L721)*$U$4*$S$3,-1),ROUNDUP($J721*$U$4*$S$3,-1)))</f>
        <v>1179300</v>
      </c>
      <c r="T721" s="186">
        <f>IF($J721="","",IF('5.手当・賞与配分の設計'!$O$4=1,ROUNDUP(($J721+$L721)*$U$4*$T$3,-1),ROUNDUP($J721*$U$4*$T$3,-1)))</f>
        <v>1081030</v>
      </c>
      <c r="U721" s="186">
        <f>IF($J721="","",IF('5.手当・賞与配分の設計'!$O$4=1,ROUNDUP(($J721+$L721)*$U$4*$U$3,-1),ROUNDUP($J721*$U$4*$U$3,-1)))</f>
        <v>982750</v>
      </c>
      <c r="V721" s="186">
        <f>IF($J721="","",IF('5.手当・賞与配分の設計'!$O$4=1,ROUNDUP(($J721+$L721)*$U$4*$V$3,-1),ROUNDUP($J721*$U$4*$V$3,-1)))</f>
        <v>884480</v>
      </c>
      <c r="W721" s="203">
        <f>IF($J721="","",IF('5.手当・賞与配分の設計'!$O$4=1,ROUNDUP(($J721+$L721)*$U$4*$W$3,-1),ROUNDUP($J721*$U$4*$W$3,-1)))</f>
        <v>786200</v>
      </c>
      <c r="X721" s="128">
        <f t="shared" si="253"/>
        <v>7584860</v>
      </c>
      <c r="Y721" s="88">
        <f>IF($J721="","",$Q721+$R721+T721)</f>
        <v>7486590</v>
      </c>
      <c r="Z721" s="88">
        <f t="shared" si="245"/>
        <v>7388310</v>
      </c>
      <c r="AA721" s="88">
        <f t="shared" si="246"/>
        <v>7290040</v>
      </c>
      <c r="AB721" s="201">
        <f t="shared" si="247"/>
        <v>7191760</v>
      </c>
    </row>
    <row r="722" spans="5:28" ht="18" customHeight="1">
      <c r="E722" s="178" t="str">
        <f t="shared" si="248"/>
        <v>S-4</v>
      </c>
      <c r="F722" s="204">
        <f t="shared" si="239"/>
        <v>9</v>
      </c>
      <c r="G722" s="124">
        <f t="shared" si="240"/>
        <v>9</v>
      </c>
      <c r="H722" s="124" t="str">
        <f t="shared" si="241"/>
        <v>S-4-9</v>
      </c>
      <c r="I722" s="179">
        <v>44</v>
      </c>
      <c r="J722" s="150">
        <f>IF($E722="","",INDEX('3.サラリースケール'!$R$5:$BH$38,MATCH('7.グレード別年俸表の作成'!$E722,'3.サラリースケール'!$R$5:$R$38,0),MATCH('7.グレード別年俸表の作成'!$I722,'3.サラリースケール'!$R$5:$BH$5,0)))</f>
        <v>380500</v>
      </c>
      <c r="K722" s="194">
        <f t="shared" si="242"/>
        <v>4600</v>
      </c>
      <c r="L722" s="195">
        <f>IF($J722="","",VLOOKUP($E722,'6.モデル年俸表の作成'!$C$6:$F$48,4,0))</f>
        <v>17200</v>
      </c>
      <c r="M722" s="196">
        <f t="shared" si="249"/>
        <v>0.2</v>
      </c>
      <c r="N722" s="197">
        <f t="shared" si="250"/>
        <v>76100</v>
      </c>
      <c r="O722" s="219">
        <f t="shared" si="243"/>
        <v>27</v>
      </c>
      <c r="P722" s="198">
        <f t="shared" si="251"/>
        <v>473800</v>
      </c>
      <c r="Q722" s="195">
        <f t="shared" si="252"/>
        <v>5685600</v>
      </c>
      <c r="R722" s="187">
        <f>IF($J722="","",IF('5.手当・賞与配分の設計'!$O$4=1,ROUNDUP((J722+$L722)*$R$5,-1),ROUNDUP(J722*$R$5,-1)))</f>
        <v>795400</v>
      </c>
      <c r="S722" s="202">
        <f>IF($J722="","",IF('5.手当・賞与配分の設計'!$O$4=1,ROUNDUP(($J722+$L722)*$U$4*$S$3,-1),ROUNDUP($J722*$U$4*$S$3,-1)))</f>
        <v>1193100</v>
      </c>
      <c r="T722" s="186">
        <f>IF($J722="","",IF('5.手当・賞与配分の設計'!$O$4=1,ROUNDUP(($J722+$L722)*$U$4*$T$3,-1),ROUNDUP($J722*$U$4*$T$3,-1)))</f>
        <v>1093680</v>
      </c>
      <c r="U722" s="186">
        <f>IF($J722="","",IF('5.手当・賞与配分の設計'!$O$4=1,ROUNDUP(($J722+$L722)*$U$4*$U$3,-1),ROUNDUP($J722*$U$4*$U$3,-1)))</f>
        <v>994250</v>
      </c>
      <c r="V722" s="186">
        <f>IF($J722="","",IF('5.手当・賞与配分の設計'!$O$4=1,ROUNDUP(($J722+$L722)*$U$4*$V$3,-1),ROUNDUP($J722*$U$4*$V$3,-1)))</f>
        <v>894830</v>
      </c>
      <c r="W722" s="203">
        <f>IF($J722="","",IF('5.手当・賞与配分の設計'!$O$4=1,ROUNDUP(($J722+$L722)*$U$4*$W$3,-1),ROUNDUP($J722*$U$4*$W$3,-1)))</f>
        <v>795400</v>
      </c>
      <c r="X722" s="128">
        <f t="shared" si="253"/>
        <v>7674100</v>
      </c>
      <c r="Y722" s="88">
        <f t="shared" ref="Y722:Y737" si="254">IF($J722="","",$Q722+$R722+T722)</f>
        <v>7574680</v>
      </c>
      <c r="Z722" s="88">
        <f t="shared" si="245"/>
        <v>7475250</v>
      </c>
      <c r="AA722" s="88">
        <f t="shared" si="246"/>
        <v>7375830</v>
      </c>
      <c r="AB722" s="201">
        <f t="shared" si="247"/>
        <v>7276400</v>
      </c>
    </row>
    <row r="723" spans="5:28" ht="18" customHeight="1">
      <c r="E723" s="178" t="str">
        <f t="shared" si="248"/>
        <v>S-4</v>
      </c>
      <c r="F723" s="204">
        <f t="shared" si="239"/>
        <v>10</v>
      </c>
      <c r="G723" s="124">
        <f t="shared" si="240"/>
        <v>10</v>
      </c>
      <c r="H723" s="124" t="str">
        <f t="shared" si="241"/>
        <v>S-4-10</v>
      </c>
      <c r="I723" s="179">
        <v>45</v>
      </c>
      <c r="J723" s="150">
        <f>IF($E723="","",INDEX('3.サラリースケール'!$R$5:$BH$38,MATCH('7.グレード別年俸表の作成'!$E723,'3.サラリースケール'!$R$5:$R$38,0),MATCH('7.グレード別年俸表の作成'!$I723,'3.サラリースケール'!$R$5:$BH$5,0)))</f>
        <v>385100</v>
      </c>
      <c r="K723" s="194">
        <f t="shared" si="242"/>
        <v>4600</v>
      </c>
      <c r="L723" s="195">
        <f>IF($J723="","",VLOOKUP($E723,'6.モデル年俸表の作成'!$C$6:$F$48,4,0))</f>
        <v>17200</v>
      </c>
      <c r="M723" s="196">
        <f t="shared" si="249"/>
        <v>0.2</v>
      </c>
      <c r="N723" s="197">
        <f t="shared" si="250"/>
        <v>77020</v>
      </c>
      <c r="O723" s="219">
        <f t="shared" si="243"/>
        <v>27</v>
      </c>
      <c r="P723" s="198">
        <f t="shared" si="251"/>
        <v>479320</v>
      </c>
      <c r="Q723" s="195">
        <f t="shared" si="252"/>
        <v>5751840</v>
      </c>
      <c r="R723" s="187">
        <f>IF($J723="","",IF('5.手当・賞与配分の設計'!$O$4=1,ROUNDUP((J723+$L723)*$R$5,-1),ROUNDUP(J723*$R$5,-1)))</f>
        <v>804600</v>
      </c>
      <c r="S723" s="202">
        <f>IF($J723="","",IF('5.手当・賞与配分の設計'!$O$4=1,ROUNDUP(($J723+$L723)*$U$4*$S$3,-1),ROUNDUP($J723*$U$4*$S$3,-1)))</f>
        <v>1206900</v>
      </c>
      <c r="T723" s="186">
        <f>IF($J723="","",IF('5.手当・賞与配分の設計'!$O$4=1,ROUNDUP(($J723+$L723)*$U$4*$T$3,-1),ROUNDUP($J723*$U$4*$T$3,-1)))</f>
        <v>1106330</v>
      </c>
      <c r="U723" s="186">
        <f>IF($J723="","",IF('5.手当・賞与配分の設計'!$O$4=1,ROUNDUP(($J723+$L723)*$U$4*$U$3,-1),ROUNDUP($J723*$U$4*$U$3,-1)))</f>
        <v>1005750</v>
      </c>
      <c r="V723" s="186">
        <f>IF($J723="","",IF('5.手当・賞与配分の設計'!$O$4=1,ROUNDUP(($J723+$L723)*$U$4*$V$3,-1),ROUNDUP($J723*$U$4*$V$3,-1)))</f>
        <v>905180</v>
      </c>
      <c r="W723" s="203">
        <f>IF($J723="","",IF('5.手当・賞与配分の設計'!$O$4=1,ROUNDUP(($J723+$L723)*$U$4*$W$3,-1),ROUNDUP($J723*$U$4*$W$3,-1)))</f>
        <v>804600</v>
      </c>
      <c r="X723" s="128">
        <f t="shared" si="253"/>
        <v>7763340</v>
      </c>
      <c r="Y723" s="88">
        <f t="shared" si="254"/>
        <v>7662770</v>
      </c>
      <c r="Z723" s="88">
        <f t="shared" si="245"/>
        <v>7562190</v>
      </c>
      <c r="AA723" s="88">
        <f t="shared" si="246"/>
        <v>7461620</v>
      </c>
      <c r="AB723" s="201">
        <f t="shared" si="247"/>
        <v>7361040</v>
      </c>
    </row>
    <row r="724" spans="5:28" ht="18" customHeight="1">
      <c r="E724" s="178" t="str">
        <f t="shared" si="248"/>
        <v>S-4</v>
      </c>
      <c r="F724" s="204">
        <f t="shared" si="239"/>
        <v>11</v>
      </c>
      <c r="G724" s="124">
        <f t="shared" si="240"/>
        <v>11</v>
      </c>
      <c r="H724" s="124" t="str">
        <f t="shared" si="241"/>
        <v>S-4-11</v>
      </c>
      <c r="I724" s="179">
        <v>46</v>
      </c>
      <c r="J724" s="150">
        <f>IF($E724="","",INDEX('3.サラリースケール'!$R$5:$BH$38,MATCH('7.グレード別年俸表の作成'!$E724,'3.サラリースケール'!$R$5:$R$38,0),MATCH('7.グレード別年俸表の作成'!$I724,'3.サラリースケール'!$R$5:$BH$5,0)))</f>
        <v>389700</v>
      </c>
      <c r="K724" s="194">
        <f t="shared" si="242"/>
        <v>4600</v>
      </c>
      <c r="L724" s="195">
        <f>IF($J724="","",VLOOKUP($E724,'6.モデル年俸表の作成'!$C$6:$F$48,4,0))</f>
        <v>17200</v>
      </c>
      <c r="M724" s="196">
        <f t="shared" si="249"/>
        <v>0.2</v>
      </c>
      <c r="N724" s="197">
        <f t="shared" si="250"/>
        <v>77940</v>
      </c>
      <c r="O724" s="219">
        <f t="shared" si="243"/>
        <v>27</v>
      </c>
      <c r="P724" s="198">
        <f t="shared" si="251"/>
        <v>484840</v>
      </c>
      <c r="Q724" s="195">
        <f t="shared" si="252"/>
        <v>5818080</v>
      </c>
      <c r="R724" s="187">
        <f>IF($J724="","",IF('5.手当・賞与配分の設計'!$O$4=1,ROUNDUP((J724+$L724)*$R$5,-1),ROUNDUP(J724*$R$5,-1)))</f>
        <v>813800</v>
      </c>
      <c r="S724" s="202">
        <f>IF($J724="","",IF('5.手当・賞与配分の設計'!$O$4=1,ROUNDUP(($J724+$L724)*$U$4*$S$3,-1),ROUNDUP($J724*$U$4*$S$3,-1)))</f>
        <v>1220700</v>
      </c>
      <c r="T724" s="186">
        <f>IF($J724="","",IF('5.手当・賞与配分の設計'!$O$4=1,ROUNDUP(($J724+$L724)*$U$4*$T$3,-1),ROUNDUP($J724*$U$4*$T$3,-1)))</f>
        <v>1118980</v>
      </c>
      <c r="U724" s="186">
        <f>IF($J724="","",IF('5.手当・賞与配分の設計'!$O$4=1,ROUNDUP(($J724+$L724)*$U$4*$U$3,-1),ROUNDUP($J724*$U$4*$U$3,-1)))</f>
        <v>1017250</v>
      </c>
      <c r="V724" s="186">
        <f>IF($J724="","",IF('5.手当・賞与配分の設計'!$O$4=1,ROUNDUP(($J724+$L724)*$U$4*$V$3,-1),ROUNDUP($J724*$U$4*$V$3,-1)))</f>
        <v>915530</v>
      </c>
      <c r="W724" s="203">
        <f>IF($J724="","",IF('5.手当・賞与配分の設計'!$O$4=1,ROUNDUP(($J724+$L724)*$U$4*$W$3,-1),ROUNDUP($J724*$U$4*$W$3,-1)))</f>
        <v>813800</v>
      </c>
      <c r="X724" s="128">
        <f t="shared" si="253"/>
        <v>7852580</v>
      </c>
      <c r="Y724" s="88">
        <f t="shared" si="254"/>
        <v>7750860</v>
      </c>
      <c r="Z724" s="88">
        <f t="shared" si="245"/>
        <v>7649130</v>
      </c>
      <c r="AA724" s="88">
        <f t="shared" si="246"/>
        <v>7547410</v>
      </c>
      <c r="AB724" s="201">
        <f t="shared" si="247"/>
        <v>7445680</v>
      </c>
    </row>
    <row r="725" spans="5:28" ht="18" customHeight="1">
      <c r="E725" s="178" t="str">
        <f t="shared" si="248"/>
        <v>S-4</v>
      </c>
      <c r="F725" s="204">
        <f t="shared" si="239"/>
        <v>12</v>
      </c>
      <c r="G725" s="124">
        <f t="shared" si="240"/>
        <v>12</v>
      </c>
      <c r="H725" s="124" t="str">
        <f t="shared" si="241"/>
        <v>S-4-12</v>
      </c>
      <c r="I725" s="179">
        <v>47</v>
      </c>
      <c r="J725" s="150">
        <f>IF($E725="","",INDEX('3.サラリースケール'!$R$5:$BH$38,MATCH('7.グレード別年俸表の作成'!$E725,'3.サラリースケール'!$R$5:$R$38,0),MATCH('7.グレード別年俸表の作成'!$I725,'3.サラリースケール'!$R$5:$BH$5,0)))</f>
        <v>394300</v>
      </c>
      <c r="K725" s="194">
        <f t="shared" si="242"/>
        <v>4600</v>
      </c>
      <c r="L725" s="195">
        <f>IF($J725="","",VLOOKUP($E725,'6.モデル年俸表の作成'!$C$6:$F$48,4,0))</f>
        <v>17200</v>
      </c>
      <c r="M725" s="196">
        <f t="shared" si="249"/>
        <v>0.2</v>
      </c>
      <c r="N725" s="197">
        <f t="shared" si="250"/>
        <v>78860</v>
      </c>
      <c r="O725" s="219">
        <f t="shared" si="243"/>
        <v>27</v>
      </c>
      <c r="P725" s="198">
        <f t="shared" si="251"/>
        <v>490360</v>
      </c>
      <c r="Q725" s="195">
        <f t="shared" si="252"/>
        <v>5884320</v>
      </c>
      <c r="R725" s="187">
        <f>IF($J725="","",IF('5.手当・賞与配分の設計'!$O$4=1,ROUNDUP((J725+$L725)*$R$5,-1),ROUNDUP(J725*$R$5,-1)))</f>
        <v>823000</v>
      </c>
      <c r="S725" s="202">
        <f>IF($J725="","",IF('5.手当・賞与配分の設計'!$O$4=1,ROUNDUP(($J725+$L725)*$U$4*$S$3,-1),ROUNDUP($J725*$U$4*$S$3,-1)))</f>
        <v>1234500</v>
      </c>
      <c r="T725" s="186">
        <f>IF($J725="","",IF('5.手当・賞与配分の設計'!$O$4=1,ROUNDUP(($J725+$L725)*$U$4*$T$3,-1),ROUNDUP($J725*$U$4*$T$3,-1)))</f>
        <v>1131630</v>
      </c>
      <c r="U725" s="186">
        <f>IF($J725="","",IF('5.手当・賞与配分の設計'!$O$4=1,ROUNDUP(($J725+$L725)*$U$4*$U$3,-1),ROUNDUP($J725*$U$4*$U$3,-1)))</f>
        <v>1028750</v>
      </c>
      <c r="V725" s="186">
        <f>IF($J725="","",IF('5.手当・賞与配分の設計'!$O$4=1,ROUNDUP(($J725+$L725)*$U$4*$V$3,-1),ROUNDUP($J725*$U$4*$V$3,-1)))</f>
        <v>925880</v>
      </c>
      <c r="W725" s="203">
        <f>IF($J725="","",IF('5.手当・賞与配分の設計'!$O$4=1,ROUNDUP(($J725+$L725)*$U$4*$W$3,-1),ROUNDUP($J725*$U$4*$W$3,-1)))</f>
        <v>823000</v>
      </c>
      <c r="X725" s="128">
        <f t="shared" si="253"/>
        <v>7941820</v>
      </c>
      <c r="Y725" s="88">
        <f t="shared" si="254"/>
        <v>7838950</v>
      </c>
      <c r="Z725" s="88">
        <f t="shared" si="245"/>
        <v>7736070</v>
      </c>
      <c r="AA725" s="88">
        <f t="shared" si="246"/>
        <v>7633200</v>
      </c>
      <c r="AB725" s="201">
        <f t="shared" si="247"/>
        <v>7530320</v>
      </c>
    </row>
    <row r="726" spans="5:28" ht="18" customHeight="1">
      <c r="E726" s="178" t="str">
        <f t="shared" si="248"/>
        <v>S-4</v>
      </c>
      <c r="F726" s="204">
        <f t="shared" si="239"/>
        <v>13</v>
      </c>
      <c r="G726" s="124">
        <f t="shared" si="240"/>
        <v>13</v>
      </c>
      <c r="H726" s="124" t="str">
        <f t="shared" si="241"/>
        <v>S-4-13</v>
      </c>
      <c r="I726" s="179">
        <v>48</v>
      </c>
      <c r="J726" s="150">
        <f>IF($E726="","",INDEX('3.サラリースケール'!$R$5:$BH$38,MATCH('7.グレード別年俸表の作成'!$E726,'3.サラリースケール'!$R$5:$R$38,0),MATCH('7.グレード別年俸表の作成'!$I726,'3.サラリースケール'!$R$5:$BH$5,0)))</f>
        <v>398900</v>
      </c>
      <c r="K726" s="194">
        <f t="shared" si="242"/>
        <v>4600</v>
      </c>
      <c r="L726" s="195">
        <f>IF($J726="","",VLOOKUP($E726,'6.モデル年俸表の作成'!$C$6:$F$48,4,0))</f>
        <v>17200</v>
      </c>
      <c r="M726" s="196">
        <f t="shared" si="249"/>
        <v>0.2</v>
      </c>
      <c r="N726" s="197">
        <f t="shared" si="250"/>
        <v>79780</v>
      </c>
      <c r="O726" s="219">
        <f t="shared" si="243"/>
        <v>27</v>
      </c>
      <c r="P726" s="198">
        <f t="shared" si="251"/>
        <v>495880</v>
      </c>
      <c r="Q726" s="195">
        <f t="shared" si="252"/>
        <v>5950560</v>
      </c>
      <c r="R726" s="187">
        <f>IF($J726="","",IF('5.手当・賞与配分の設計'!$O$4=1,ROUNDUP((J726+$L726)*$R$5,-1),ROUNDUP(J726*$R$5,-1)))</f>
        <v>832200</v>
      </c>
      <c r="S726" s="202">
        <f>IF($J726="","",IF('5.手当・賞与配分の設計'!$O$4=1,ROUNDUP(($J726+$L726)*$U$4*$S$3,-1),ROUNDUP($J726*$U$4*$S$3,-1)))</f>
        <v>1248300</v>
      </c>
      <c r="T726" s="186">
        <f>IF($J726="","",IF('5.手当・賞与配分の設計'!$O$4=1,ROUNDUP(($J726+$L726)*$U$4*$T$3,-1),ROUNDUP($J726*$U$4*$T$3,-1)))</f>
        <v>1144280</v>
      </c>
      <c r="U726" s="186">
        <f>IF($J726="","",IF('5.手当・賞与配分の設計'!$O$4=1,ROUNDUP(($J726+$L726)*$U$4*$U$3,-1),ROUNDUP($J726*$U$4*$U$3,-1)))</f>
        <v>1040250</v>
      </c>
      <c r="V726" s="186">
        <f>IF($J726="","",IF('5.手当・賞与配分の設計'!$O$4=1,ROUNDUP(($J726+$L726)*$U$4*$V$3,-1),ROUNDUP($J726*$U$4*$V$3,-1)))</f>
        <v>936230</v>
      </c>
      <c r="W726" s="203">
        <f>IF($J726="","",IF('5.手当・賞与配分の設計'!$O$4=1,ROUNDUP(($J726+$L726)*$U$4*$W$3,-1),ROUNDUP($J726*$U$4*$W$3,-1)))</f>
        <v>832200</v>
      </c>
      <c r="X726" s="128">
        <f t="shared" si="253"/>
        <v>8031060</v>
      </c>
      <c r="Y726" s="88">
        <f t="shared" si="254"/>
        <v>7927040</v>
      </c>
      <c r="Z726" s="88">
        <f t="shared" si="245"/>
        <v>7823010</v>
      </c>
      <c r="AA726" s="88">
        <f t="shared" si="246"/>
        <v>7718990</v>
      </c>
      <c r="AB726" s="201">
        <f t="shared" si="247"/>
        <v>7614960</v>
      </c>
    </row>
    <row r="727" spans="5:28" ht="18" customHeight="1">
      <c r="E727" s="178" t="str">
        <f t="shared" si="248"/>
        <v>S-4</v>
      </c>
      <c r="F727" s="204">
        <f t="shared" si="239"/>
        <v>14</v>
      </c>
      <c r="G727" s="124">
        <f t="shared" si="240"/>
        <v>14</v>
      </c>
      <c r="H727" s="124" t="str">
        <f t="shared" si="241"/>
        <v>S-4-14</v>
      </c>
      <c r="I727" s="179">
        <v>49</v>
      </c>
      <c r="J727" s="150">
        <f>IF($E727="","",INDEX('3.サラリースケール'!$R$5:$BH$38,MATCH('7.グレード別年俸表の作成'!$E727,'3.サラリースケール'!$R$5:$R$38,0),MATCH('7.グレード別年俸表の作成'!$I727,'3.サラリースケール'!$R$5:$BH$5,0)))</f>
        <v>403500</v>
      </c>
      <c r="K727" s="194">
        <f t="shared" si="242"/>
        <v>4600</v>
      </c>
      <c r="L727" s="195">
        <f>IF($J727="","",VLOOKUP($E727,'6.モデル年俸表の作成'!$C$6:$F$48,4,0))</f>
        <v>17200</v>
      </c>
      <c r="M727" s="196">
        <f t="shared" si="249"/>
        <v>0.2</v>
      </c>
      <c r="N727" s="197">
        <f t="shared" si="250"/>
        <v>80700</v>
      </c>
      <c r="O727" s="219">
        <f t="shared" si="243"/>
        <v>27</v>
      </c>
      <c r="P727" s="198">
        <f t="shared" si="251"/>
        <v>501400</v>
      </c>
      <c r="Q727" s="195">
        <f t="shared" si="252"/>
        <v>6016800</v>
      </c>
      <c r="R727" s="187">
        <f>IF($J727="","",IF('5.手当・賞与配分の設計'!$O$4=1,ROUNDUP((J727+$L727)*$R$5,-1),ROUNDUP(J727*$R$5,-1)))</f>
        <v>841400</v>
      </c>
      <c r="S727" s="202">
        <f>IF($J727="","",IF('5.手当・賞与配分の設計'!$O$4=1,ROUNDUP(($J727+$L727)*$U$4*$S$3,-1),ROUNDUP($J727*$U$4*$S$3,-1)))</f>
        <v>1262100</v>
      </c>
      <c r="T727" s="186">
        <f>IF($J727="","",IF('5.手当・賞与配分の設計'!$O$4=1,ROUNDUP(($J727+$L727)*$U$4*$T$3,-1),ROUNDUP($J727*$U$4*$T$3,-1)))</f>
        <v>1156930</v>
      </c>
      <c r="U727" s="186">
        <f>IF($J727="","",IF('5.手当・賞与配分の設計'!$O$4=1,ROUNDUP(($J727+$L727)*$U$4*$U$3,-1),ROUNDUP($J727*$U$4*$U$3,-1)))</f>
        <v>1051750</v>
      </c>
      <c r="V727" s="186">
        <f>IF($J727="","",IF('5.手当・賞与配分の設計'!$O$4=1,ROUNDUP(($J727+$L727)*$U$4*$V$3,-1),ROUNDUP($J727*$U$4*$V$3,-1)))</f>
        <v>946580</v>
      </c>
      <c r="W727" s="203">
        <f>IF($J727="","",IF('5.手当・賞与配分の設計'!$O$4=1,ROUNDUP(($J727+$L727)*$U$4*$W$3,-1),ROUNDUP($J727*$U$4*$W$3,-1)))</f>
        <v>841400</v>
      </c>
      <c r="X727" s="128">
        <f t="shared" si="253"/>
        <v>8120300</v>
      </c>
      <c r="Y727" s="88">
        <f t="shared" si="254"/>
        <v>8015130</v>
      </c>
      <c r="Z727" s="88">
        <f t="shared" si="245"/>
        <v>7909950</v>
      </c>
      <c r="AA727" s="88">
        <f t="shared" si="246"/>
        <v>7804780</v>
      </c>
      <c r="AB727" s="201">
        <f t="shared" si="247"/>
        <v>7699600</v>
      </c>
    </row>
    <row r="728" spans="5:28" ht="18" customHeight="1">
      <c r="E728" s="178" t="str">
        <f t="shared" si="248"/>
        <v>S-4</v>
      </c>
      <c r="F728" s="204">
        <f t="shared" si="239"/>
        <v>15</v>
      </c>
      <c r="G728" s="124">
        <f t="shared" si="240"/>
        <v>15</v>
      </c>
      <c r="H728" s="124" t="str">
        <f t="shared" si="241"/>
        <v>S-4-15</v>
      </c>
      <c r="I728" s="179">
        <v>50</v>
      </c>
      <c r="J728" s="150">
        <f>IF($E728="","",INDEX('3.サラリースケール'!$R$5:$BH$38,MATCH('7.グレード別年俸表の作成'!$E728,'3.サラリースケール'!$R$5:$R$38,0),MATCH('7.グレード別年俸表の作成'!$I728,'3.サラリースケール'!$R$5:$BH$5,0)))</f>
        <v>408100</v>
      </c>
      <c r="K728" s="194">
        <f t="shared" si="242"/>
        <v>4600</v>
      </c>
      <c r="L728" s="195">
        <f>IF($J728="","",VLOOKUP($E728,'6.モデル年俸表の作成'!$C$6:$F$48,4,0))</f>
        <v>17200</v>
      </c>
      <c r="M728" s="196">
        <f t="shared" si="249"/>
        <v>0.2</v>
      </c>
      <c r="N728" s="197">
        <f t="shared" si="250"/>
        <v>81620</v>
      </c>
      <c r="O728" s="219">
        <f t="shared" si="243"/>
        <v>27</v>
      </c>
      <c r="P728" s="198">
        <f t="shared" si="251"/>
        <v>506920</v>
      </c>
      <c r="Q728" s="195">
        <f t="shared" si="252"/>
        <v>6083040</v>
      </c>
      <c r="R728" s="187">
        <f>IF($J728="","",IF('5.手当・賞与配分の設計'!$O$4=1,ROUNDUP((J728+$L728)*$R$5,-1),ROUNDUP(J728*$R$5,-1)))</f>
        <v>850600</v>
      </c>
      <c r="S728" s="202">
        <f>IF($J728="","",IF('5.手当・賞与配分の設計'!$O$4=1,ROUNDUP(($J728+$L728)*$U$4*$S$3,-1),ROUNDUP($J728*$U$4*$S$3,-1)))</f>
        <v>1275900</v>
      </c>
      <c r="T728" s="186">
        <f>IF($J728="","",IF('5.手当・賞与配分の設計'!$O$4=1,ROUNDUP(($J728+$L728)*$U$4*$T$3,-1),ROUNDUP($J728*$U$4*$T$3,-1)))</f>
        <v>1169580</v>
      </c>
      <c r="U728" s="186">
        <f>IF($J728="","",IF('5.手当・賞与配分の設計'!$O$4=1,ROUNDUP(($J728+$L728)*$U$4*$U$3,-1),ROUNDUP($J728*$U$4*$U$3,-1)))</f>
        <v>1063250</v>
      </c>
      <c r="V728" s="186">
        <f>IF($J728="","",IF('5.手当・賞与配分の設計'!$O$4=1,ROUNDUP(($J728+$L728)*$U$4*$V$3,-1),ROUNDUP($J728*$U$4*$V$3,-1)))</f>
        <v>956930</v>
      </c>
      <c r="W728" s="203">
        <f>IF($J728="","",IF('5.手当・賞与配分の設計'!$O$4=1,ROUNDUP(($J728+$L728)*$U$4*$W$3,-1),ROUNDUP($J728*$U$4*$W$3,-1)))</f>
        <v>850600</v>
      </c>
      <c r="X728" s="128">
        <f t="shared" si="253"/>
        <v>8209540</v>
      </c>
      <c r="Y728" s="88">
        <f t="shared" si="254"/>
        <v>8103220</v>
      </c>
      <c r="Z728" s="88">
        <f t="shared" si="245"/>
        <v>7996890</v>
      </c>
      <c r="AA728" s="88">
        <f t="shared" si="246"/>
        <v>7890570</v>
      </c>
      <c r="AB728" s="201">
        <f t="shared" si="247"/>
        <v>7784240</v>
      </c>
    </row>
    <row r="729" spans="5:28" ht="18" customHeight="1">
      <c r="E729" s="178" t="str">
        <f t="shared" si="248"/>
        <v>S-4</v>
      </c>
      <c r="F729" s="204">
        <f t="shared" si="239"/>
        <v>16</v>
      </c>
      <c r="G729" s="124">
        <f t="shared" si="240"/>
        <v>16</v>
      </c>
      <c r="H729" s="124" t="str">
        <f t="shared" si="241"/>
        <v>S-4-16</v>
      </c>
      <c r="I729" s="179">
        <v>51</v>
      </c>
      <c r="J729" s="150">
        <f>IF($E729="","",INDEX('3.サラリースケール'!$R$5:$BH$38,MATCH('7.グレード別年俸表の作成'!$E729,'3.サラリースケール'!$R$5:$R$38,0),MATCH('7.グレード別年俸表の作成'!$I729,'3.サラリースケール'!$R$5:$BH$5,0)))</f>
        <v>412700</v>
      </c>
      <c r="K729" s="194">
        <f t="shared" si="242"/>
        <v>4600</v>
      </c>
      <c r="L729" s="195">
        <f>IF($J729="","",VLOOKUP($E729,'6.モデル年俸表の作成'!$C$6:$F$48,4,0))</f>
        <v>17200</v>
      </c>
      <c r="M729" s="196">
        <f t="shared" si="249"/>
        <v>0.2</v>
      </c>
      <c r="N729" s="197">
        <f t="shared" si="250"/>
        <v>82540</v>
      </c>
      <c r="O729" s="219">
        <f t="shared" si="243"/>
        <v>27</v>
      </c>
      <c r="P729" s="198">
        <f t="shared" si="251"/>
        <v>512440</v>
      </c>
      <c r="Q729" s="195">
        <f t="shared" si="252"/>
        <v>6149280</v>
      </c>
      <c r="R729" s="187">
        <f>IF($J729="","",IF('5.手当・賞与配分の設計'!$O$4=1,ROUNDUP((J729+$L729)*$R$5,-1),ROUNDUP(J729*$R$5,-1)))</f>
        <v>859800</v>
      </c>
      <c r="S729" s="202">
        <f>IF($J729="","",IF('5.手当・賞与配分の設計'!$O$4=1,ROUNDUP(($J729+$L729)*$U$4*$S$3,-1),ROUNDUP($J729*$U$4*$S$3,-1)))</f>
        <v>1289700</v>
      </c>
      <c r="T729" s="186">
        <f>IF($J729="","",IF('5.手当・賞与配分の設計'!$O$4=1,ROUNDUP(($J729+$L729)*$U$4*$T$3,-1),ROUNDUP($J729*$U$4*$T$3,-1)))</f>
        <v>1182230</v>
      </c>
      <c r="U729" s="186">
        <f>IF($J729="","",IF('5.手当・賞与配分の設計'!$O$4=1,ROUNDUP(($J729+$L729)*$U$4*$U$3,-1),ROUNDUP($J729*$U$4*$U$3,-1)))</f>
        <v>1074750</v>
      </c>
      <c r="V729" s="186">
        <f>IF($J729="","",IF('5.手当・賞与配分の設計'!$O$4=1,ROUNDUP(($J729+$L729)*$U$4*$V$3,-1),ROUNDUP($J729*$U$4*$V$3,-1)))</f>
        <v>967280</v>
      </c>
      <c r="W729" s="203">
        <f>IF($J729="","",IF('5.手当・賞与配分の設計'!$O$4=1,ROUNDUP(($J729+$L729)*$U$4*$W$3,-1),ROUNDUP($J729*$U$4*$W$3,-1)))</f>
        <v>859800</v>
      </c>
      <c r="X729" s="128">
        <f t="shared" si="253"/>
        <v>8298780</v>
      </c>
      <c r="Y729" s="88">
        <f t="shared" si="254"/>
        <v>8191310</v>
      </c>
      <c r="Z729" s="88">
        <f t="shared" si="245"/>
        <v>8083830</v>
      </c>
      <c r="AA729" s="88">
        <f t="shared" si="246"/>
        <v>7976360</v>
      </c>
      <c r="AB729" s="201">
        <f t="shared" si="247"/>
        <v>7868880</v>
      </c>
    </row>
    <row r="730" spans="5:28" ht="18" customHeight="1">
      <c r="E730" s="178" t="str">
        <f t="shared" si="248"/>
        <v>S-4</v>
      </c>
      <c r="F730" s="204">
        <f t="shared" si="239"/>
        <v>17</v>
      </c>
      <c r="G730" s="124">
        <f t="shared" si="240"/>
        <v>17</v>
      </c>
      <c r="H730" s="124" t="str">
        <f t="shared" si="241"/>
        <v>S-4-17</v>
      </c>
      <c r="I730" s="179">
        <v>52</v>
      </c>
      <c r="J730" s="150">
        <f>IF($E730="","",INDEX('3.サラリースケール'!$R$5:$BH$38,MATCH('7.グレード別年俸表の作成'!$E730,'3.サラリースケール'!$R$5:$R$38,0),MATCH('7.グレード別年俸表の作成'!$I730,'3.サラリースケール'!$R$5:$BH$5,0)))</f>
        <v>417300</v>
      </c>
      <c r="K730" s="194">
        <f t="shared" si="242"/>
        <v>4600</v>
      </c>
      <c r="L730" s="195">
        <f>IF($J730="","",VLOOKUP($E730,'6.モデル年俸表の作成'!$C$6:$F$48,4,0))</f>
        <v>17200</v>
      </c>
      <c r="M730" s="196">
        <f t="shared" si="249"/>
        <v>0.2</v>
      </c>
      <c r="N730" s="197">
        <f t="shared" si="250"/>
        <v>83460</v>
      </c>
      <c r="O730" s="219">
        <f t="shared" si="243"/>
        <v>27</v>
      </c>
      <c r="P730" s="198">
        <f t="shared" si="251"/>
        <v>517960</v>
      </c>
      <c r="Q730" s="195">
        <f t="shared" si="252"/>
        <v>6215520</v>
      </c>
      <c r="R730" s="187">
        <f>IF($J730="","",IF('5.手当・賞与配分の設計'!$O$4=1,ROUNDUP((J730+$L730)*$R$5,-1),ROUNDUP(J730*$R$5,-1)))</f>
        <v>869000</v>
      </c>
      <c r="S730" s="202">
        <f>IF($J730="","",IF('5.手当・賞与配分の設計'!$O$4=1,ROUNDUP(($J730+$L730)*$U$4*$S$3,-1),ROUNDUP($J730*$U$4*$S$3,-1)))</f>
        <v>1303500</v>
      </c>
      <c r="T730" s="186">
        <f>IF($J730="","",IF('5.手当・賞与配分の設計'!$O$4=1,ROUNDUP(($J730+$L730)*$U$4*$T$3,-1),ROUNDUP($J730*$U$4*$T$3,-1)))</f>
        <v>1194880</v>
      </c>
      <c r="U730" s="186">
        <f>IF($J730="","",IF('5.手当・賞与配分の設計'!$O$4=1,ROUNDUP(($J730+$L730)*$U$4*$U$3,-1),ROUNDUP($J730*$U$4*$U$3,-1)))</f>
        <v>1086250</v>
      </c>
      <c r="V730" s="186">
        <f>IF($J730="","",IF('5.手当・賞与配分の設計'!$O$4=1,ROUNDUP(($J730+$L730)*$U$4*$V$3,-1),ROUNDUP($J730*$U$4*$V$3,-1)))</f>
        <v>977630</v>
      </c>
      <c r="W730" s="203">
        <f>IF($J730="","",IF('5.手当・賞与配分の設計'!$O$4=1,ROUNDUP(($J730+$L730)*$U$4*$W$3,-1),ROUNDUP($J730*$U$4*$W$3,-1)))</f>
        <v>869000</v>
      </c>
      <c r="X730" s="128">
        <f t="shared" si="253"/>
        <v>8388020</v>
      </c>
      <c r="Y730" s="88">
        <f t="shared" si="254"/>
        <v>8279400</v>
      </c>
      <c r="Z730" s="88">
        <f t="shared" si="245"/>
        <v>8170770</v>
      </c>
      <c r="AA730" s="88">
        <f t="shared" si="246"/>
        <v>8062150</v>
      </c>
      <c r="AB730" s="201">
        <f t="shared" si="247"/>
        <v>7953520</v>
      </c>
    </row>
    <row r="731" spans="5:28" ht="18" customHeight="1">
      <c r="E731" s="178" t="str">
        <f t="shared" si="248"/>
        <v>S-4</v>
      </c>
      <c r="F731" s="204">
        <f t="shared" si="239"/>
        <v>18</v>
      </c>
      <c r="G731" s="124">
        <f t="shared" si="240"/>
        <v>18</v>
      </c>
      <c r="H731" s="124" t="str">
        <f t="shared" si="241"/>
        <v>S-4-18</v>
      </c>
      <c r="I731" s="179">
        <v>53</v>
      </c>
      <c r="J731" s="150">
        <f>IF($E731="","",INDEX('3.サラリースケール'!$R$5:$BH$38,MATCH('7.グレード別年俸表の作成'!$E731,'3.サラリースケール'!$R$5:$R$38,0),MATCH('7.グレード別年俸表の作成'!$I731,'3.サラリースケール'!$R$5:$BH$5,0)))</f>
        <v>421900</v>
      </c>
      <c r="K731" s="194">
        <f t="shared" si="242"/>
        <v>4600</v>
      </c>
      <c r="L731" s="195">
        <f>IF($J731="","",VLOOKUP($E731,'6.モデル年俸表の作成'!$C$6:$F$48,4,0))</f>
        <v>17200</v>
      </c>
      <c r="M731" s="196">
        <f t="shared" si="249"/>
        <v>0.2</v>
      </c>
      <c r="N731" s="197">
        <f t="shared" si="250"/>
        <v>84380</v>
      </c>
      <c r="O731" s="219">
        <f t="shared" si="243"/>
        <v>27</v>
      </c>
      <c r="P731" s="198">
        <f t="shared" si="251"/>
        <v>523480</v>
      </c>
      <c r="Q731" s="195">
        <f t="shared" si="252"/>
        <v>6281760</v>
      </c>
      <c r="R731" s="187">
        <f>IF($J731="","",IF('5.手当・賞与配分の設計'!$O$4=1,ROUNDUP((J731+$L731)*$R$5,-1),ROUNDUP(J731*$R$5,-1)))</f>
        <v>878200</v>
      </c>
      <c r="S731" s="202">
        <f>IF($J731="","",IF('5.手当・賞与配分の設計'!$O$4=1,ROUNDUP(($J731+$L731)*$U$4*$S$3,-1),ROUNDUP($J731*$U$4*$S$3,-1)))</f>
        <v>1317300</v>
      </c>
      <c r="T731" s="186">
        <f>IF($J731="","",IF('5.手当・賞与配分の設計'!$O$4=1,ROUNDUP(($J731+$L731)*$U$4*$T$3,-1),ROUNDUP($J731*$U$4*$T$3,-1)))</f>
        <v>1207530</v>
      </c>
      <c r="U731" s="186">
        <f>IF($J731="","",IF('5.手当・賞与配分の設計'!$O$4=1,ROUNDUP(($J731+$L731)*$U$4*$U$3,-1),ROUNDUP($J731*$U$4*$U$3,-1)))</f>
        <v>1097750</v>
      </c>
      <c r="V731" s="186">
        <f>IF($J731="","",IF('5.手当・賞与配分の設計'!$O$4=1,ROUNDUP(($J731+$L731)*$U$4*$V$3,-1),ROUNDUP($J731*$U$4*$V$3,-1)))</f>
        <v>987980</v>
      </c>
      <c r="W731" s="203">
        <f>IF($J731="","",IF('5.手当・賞与配分の設計'!$O$4=1,ROUNDUP(($J731+$L731)*$U$4*$W$3,-1),ROUNDUP($J731*$U$4*$W$3,-1)))</f>
        <v>878200</v>
      </c>
      <c r="X731" s="128">
        <f t="shared" si="253"/>
        <v>8477260</v>
      </c>
      <c r="Y731" s="88">
        <f t="shared" si="254"/>
        <v>8367490</v>
      </c>
      <c r="Z731" s="88">
        <f t="shared" si="245"/>
        <v>8257710</v>
      </c>
      <c r="AA731" s="88">
        <f t="shared" si="246"/>
        <v>8147940</v>
      </c>
      <c r="AB731" s="201">
        <f t="shared" si="247"/>
        <v>8038160</v>
      </c>
    </row>
    <row r="732" spans="5:28" ht="18" customHeight="1">
      <c r="E732" s="178" t="str">
        <f t="shared" si="248"/>
        <v>S-4</v>
      </c>
      <c r="F732" s="204">
        <f t="shared" si="239"/>
        <v>19</v>
      </c>
      <c r="G732" s="124">
        <f t="shared" si="240"/>
        <v>19</v>
      </c>
      <c r="H732" s="124" t="str">
        <f t="shared" si="241"/>
        <v>S-4-19</v>
      </c>
      <c r="I732" s="179">
        <v>54</v>
      </c>
      <c r="J732" s="150">
        <f>IF($E732="","",INDEX('3.サラリースケール'!$R$5:$BH$38,MATCH('7.グレード別年俸表の作成'!$E732,'3.サラリースケール'!$R$5:$R$38,0),MATCH('7.グレード別年俸表の作成'!$I732,'3.サラリースケール'!$R$5:$BH$5,0)))</f>
        <v>426500</v>
      </c>
      <c r="K732" s="194">
        <f t="shared" si="242"/>
        <v>4600</v>
      </c>
      <c r="L732" s="195">
        <f>IF($J732="","",VLOOKUP($E732,'6.モデル年俸表の作成'!$C$6:$F$48,4,0))</f>
        <v>17200</v>
      </c>
      <c r="M732" s="196">
        <f t="shared" si="249"/>
        <v>0.2</v>
      </c>
      <c r="N732" s="197">
        <f t="shared" si="250"/>
        <v>85300</v>
      </c>
      <c r="O732" s="219">
        <f t="shared" si="243"/>
        <v>27</v>
      </c>
      <c r="P732" s="198">
        <f t="shared" si="251"/>
        <v>529000</v>
      </c>
      <c r="Q732" s="195">
        <f t="shared" si="252"/>
        <v>6348000</v>
      </c>
      <c r="R732" s="187">
        <f>IF($J732="","",IF('5.手当・賞与配分の設計'!$O$4=1,ROUNDUP((J732+$L732)*$R$5,-1),ROUNDUP(J732*$R$5,-1)))</f>
        <v>887400</v>
      </c>
      <c r="S732" s="202">
        <f>IF($J732="","",IF('5.手当・賞与配分の設計'!$O$4=1,ROUNDUP(($J732+$L732)*$U$4*$S$3,-1),ROUNDUP($J732*$U$4*$S$3,-1)))</f>
        <v>1331100</v>
      </c>
      <c r="T732" s="186">
        <f>IF($J732="","",IF('5.手当・賞与配分の設計'!$O$4=1,ROUNDUP(($J732+$L732)*$U$4*$T$3,-1),ROUNDUP($J732*$U$4*$T$3,-1)))</f>
        <v>1220180</v>
      </c>
      <c r="U732" s="186">
        <f>IF($J732="","",IF('5.手当・賞与配分の設計'!$O$4=1,ROUNDUP(($J732+$L732)*$U$4*$U$3,-1),ROUNDUP($J732*$U$4*$U$3,-1)))</f>
        <v>1109250</v>
      </c>
      <c r="V732" s="186">
        <f>IF($J732="","",IF('5.手当・賞与配分の設計'!$O$4=1,ROUNDUP(($J732+$L732)*$U$4*$V$3,-1),ROUNDUP($J732*$U$4*$V$3,-1)))</f>
        <v>998330</v>
      </c>
      <c r="W732" s="203">
        <f>IF($J732="","",IF('5.手当・賞与配分の設計'!$O$4=1,ROUNDUP(($J732+$L732)*$U$4*$W$3,-1),ROUNDUP($J732*$U$4*$W$3,-1)))</f>
        <v>887400</v>
      </c>
      <c r="X732" s="128">
        <f t="shared" si="253"/>
        <v>8566500</v>
      </c>
      <c r="Y732" s="88">
        <f t="shared" si="254"/>
        <v>8455580</v>
      </c>
      <c r="Z732" s="88">
        <f t="shared" si="245"/>
        <v>8344650</v>
      </c>
      <c r="AA732" s="88">
        <f t="shared" si="246"/>
        <v>8233730</v>
      </c>
      <c r="AB732" s="201">
        <f t="shared" si="247"/>
        <v>8122800</v>
      </c>
    </row>
    <row r="733" spans="5:28" ht="18" customHeight="1">
      <c r="E733" s="178" t="str">
        <f t="shared" si="248"/>
        <v>S-4</v>
      </c>
      <c r="F733" s="204">
        <f t="shared" si="239"/>
        <v>20</v>
      </c>
      <c r="G733" s="124">
        <f t="shared" si="240"/>
        <v>20</v>
      </c>
      <c r="H733" s="124" t="str">
        <f t="shared" si="241"/>
        <v>S-4-20</v>
      </c>
      <c r="I733" s="179">
        <v>55</v>
      </c>
      <c r="J733" s="150">
        <f>IF($E733="","",INDEX('3.サラリースケール'!$R$5:$BH$38,MATCH('7.グレード別年俸表の作成'!$E733,'3.サラリースケール'!$R$5:$R$38,0),MATCH('7.グレード別年俸表の作成'!$I733,'3.サラリースケール'!$R$5:$BH$5,0)))</f>
        <v>431100</v>
      </c>
      <c r="K733" s="194">
        <f t="shared" si="242"/>
        <v>4600</v>
      </c>
      <c r="L733" s="195">
        <f>IF($J733="","",VLOOKUP($E733,'6.モデル年俸表の作成'!$C$6:$F$48,4,0))</f>
        <v>17200</v>
      </c>
      <c r="M733" s="196">
        <f t="shared" si="249"/>
        <v>0.2</v>
      </c>
      <c r="N733" s="197">
        <f t="shared" si="250"/>
        <v>86220</v>
      </c>
      <c r="O733" s="219">
        <f t="shared" si="243"/>
        <v>27</v>
      </c>
      <c r="P733" s="198">
        <f t="shared" si="251"/>
        <v>534520</v>
      </c>
      <c r="Q733" s="195">
        <f t="shared" si="252"/>
        <v>6414240</v>
      </c>
      <c r="R733" s="187">
        <f>IF($J733="","",IF('5.手当・賞与配分の設計'!$O$4=1,ROUNDUP((J733+$L733)*$R$5,-1),ROUNDUP(J733*$R$5,-1)))</f>
        <v>896600</v>
      </c>
      <c r="S733" s="202">
        <f>IF($J733="","",IF('5.手当・賞与配分の設計'!$O$4=1,ROUNDUP(($J733+$L733)*$U$4*$S$3,-1),ROUNDUP($J733*$U$4*$S$3,-1)))</f>
        <v>1344900</v>
      </c>
      <c r="T733" s="186">
        <f>IF($J733="","",IF('5.手当・賞与配分の設計'!$O$4=1,ROUNDUP(($J733+$L733)*$U$4*$T$3,-1),ROUNDUP($J733*$U$4*$T$3,-1)))</f>
        <v>1232830</v>
      </c>
      <c r="U733" s="186">
        <f>IF($J733="","",IF('5.手当・賞与配分の設計'!$O$4=1,ROUNDUP(($J733+$L733)*$U$4*$U$3,-1),ROUNDUP($J733*$U$4*$U$3,-1)))</f>
        <v>1120750</v>
      </c>
      <c r="V733" s="186">
        <f>IF($J733="","",IF('5.手当・賞与配分の設計'!$O$4=1,ROUNDUP(($J733+$L733)*$U$4*$V$3,-1),ROUNDUP($J733*$U$4*$V$3,-1)))</f>
        <v>1008680</v>
      </c>
      <c r="W733" s="203">
        <f>IF($J733="","",IF('5.手当・賞与配分の設計'!$O$4=1,ROUNDUP(($J733+$L733)*$U$4*$W$3,-1),ROUNDUP($J733*$U$4*$W$3,-1)))</f>
        <v>896600</v>
      </c>
      <c r="X733" s="128">
        <f t="shared" si="253"/>
        <v>8655740</v>
      </c>
      <c r="Y733" s="88">
        <f t="shared" si="254"/>
        <v>8543670</v>
      </c>
      <c r="Z733" s="88">
        <f t="shared" si="245"/>
        <v>8431590</v>
      </c>
      <c r="AA733" s="88">
        <f t="shared" si="246"/>
        <v>8319520</v>
      </c>
      <c r="AB733" s="201">
        <f t="shared" si="247"/>
        <v>8207440</v>
      </c>
    </row>
    <row r="734" spans="5:28" ht="18" customHeight="1">
      <c r="E734" s="178" t="str">
        <f t="shared" si="248"/>
        <v>S-4</v>
      </c>
      <c r="F734" s="204">
        <f t="shared" si="239"/>
        <v>21</v>
      </c>
      <c r="G734" s="124">
        <f t="shared" si="240"/>
        <v>21</v>
      </c>
      <c r="H734" s="124" t="str">
        <f t="shared" si="241"/>
        <v>S-4-21</v>
      </c>
      <c r="I734" s="179">
        <v>56</v>
      </c>
      <c r="J734" s="150">
        <f>IF($E734="","",INDEX('3.サラリースケール'!$R$5:$BH$38,MATCH('7.グレード別年俸表の作成'!$E734,'3.サラリースケール'!$R$5:$R$38,0),MATCH('7.グレード別年俸表の作成'!$I734,'3.サラリースケール'!$R$5:$BH$5,0)))</f>
        <v>435700</v>
      </c>
      <c r="K734" s="194">
        <f t="shared" si="242"/>
        <v>4600</v>
      </c>
      <c r="L734" s="195">
        <f>IF($J734="","",VLOOKUP($E734,'6.モデル年俸表の作成'!$C$6:$F$48,4,0))</f>
        <v>17200</v>
      </c>
      <c r="M734" s="196">
        <f t="shared" si="249"/>
        <v>0.2</v>
      </c>
      <c r="N734" s="197">
        <f t="shared" si="250"/>
        <v>87140</v>
      </c>
      <c r="O734" s="219">
        <f t="shared" si="243"/>
        <v>27</v>
      </c>
      <c r="P734" s="198">
        <f t="shared" si="251"/>
        <v>540040</v>
      </c>
      <c r="Q734" s="195">
        <f t="shared" si="252"/>
        <v>6480480</v>
      </c>
      <c r="R734" s="187">
        <f>IF($J734="","",IF('5.手当・賞与配分の設計'!$O$4=1,ROUNDUP((J734+$L734)*$R$5,-1),ROUNDUP(J734*$R$5,-1)))</f>
        <v>905800</v>
      </c>
      <c r="S734" s="202">
        <f>IF($J734="","",IF('5.手当・賞与配分の設計'!$O$4=1,ROUNDUP(($J734+$L734)*$U$4*$S$3,-1),ROUNDUP($J734*$U$4*$S$3,-1)))</f>
        <v>1358700</v>
      </c>
      <c r="T734" s="186">
        <f>IF($J734="","",IF('5.手当・賞与配分の設計'!$O$4=1,ROUNDUP(($J734+$L734)*$U$4*$T$3,-1),ROUNDUP($J734*$U$4*$T$3,-1)))</f>
        <v>1245480</v>
      </c>
      <c r="U734" s="186">
        <f>IF($J734="","",IF('5.手当・賞与配分の設計'!$O$4=1,ROUNDUP(($J734+$L734)*$U$4*$U$3,-1),ROUNDUP($J734*$U$4*$U$3,-1)))</f>
        <v>1132250</v>
      </c>
      <c r="V734" s="186">
        <f>IF($J734="","",IF('5.手当・賞与配分の設計'!$O$4=1,ROUNDUP(($J734+$L734)*$U$4*$V$3,-1),ROUNDUP($J734*$U$4*$V$3,-1)))</f>
        <v>1019030</v>
      </c>
      <c r="W734" s="203">
        <f>IF($J734="","",IF('5.手当・賞与配分の設計'!$O$4=1,ROUNDUP(($J734+$L734)*$U$4*$W$3,-1),ROUNDUP($J734*$U$4*$W$3,-1)))</f>
        <v>905800</v>
      </c>
      <c r="X734" s="128">
        <f t="shared" si="253"/>
        <v>8744980</v>
      </c>
      <c r="Y734" s="88">
        <f t="shared" si="254"/>
        <v>8631760</v>
      </c>
      <c r="Z734" s="88">
        <f t="shared" si="245"/>
        <v>8518530</v>
      </c>
      <c r="AA734" s="88">
        <f t="shared" si="246"/>
        <v>8405310</v>
      </c>
      <c r="AB734" s="201">
        <f t="shared" si="247"/>
        <v>8292080</v>
      </c>
    </row>
    <row r="735" spans="5:28" ht="18" customHeight="1">
      <c r="E735" s="178" t="str">
        <f t="shared" si="248"/>
        <v>S-4</v>
      </c>
      <c r="F735" s="204">
        <f t="shared" si="239"/>
        <v>21</v>
      </c>
      <c r="G735" s="124">
        <f t="shared" si="240"/>
        <v>21</v>
      </c>
      <c r="H735" s="124" t="str">
        <f t="shared" si="241"/>
        <v/>
      </c>
      <c r="I735" s="179">
        <v>57</v>
      </c>
      <c r="J735" s="150">
        <f>IF($E735="","",INDEX('3.サラリースケール'!$R$5:$BH$38,MATCH('7.グレード別年俸表の作成'!$E735,'3.サラリースケール'!$R$5:$R$38,0),MATCH('7.グレード別年俸表の作成'!$I735,'3.サラリースケール'!$R$5:$BH$5,0)))</f>
        <v>435700</v>
      </c>
      <c r="K735" s="194">
        <f t="shared" si="242"/>
        <v>0</v>
      </c>
      <c r="L735" s="195">
        <f>IF($J735="","",VLOOKUP($E735,'6.モデル年俸表の作成'!$C$6:$F$48,4,0))</f>
        <v>17200</v>
      </c>
      <c r="M735" s="196">
        <f t="shared" si="249"/>
        <v>0.2</v>
      </c>
      <c r="N735" s="197">
        <f t="shared" si="250"/>
        <v>87140</v>
      </c>
      <c r="O735" s="219">
        <f t="shared" si="243"/>
        <v>27</v>
      </c>
      <c r="P735" s="198">
        <f t="shared" si="251"/>
        <v>540040</v>
      </c>
      <c r="Q735" s="195">
        <f t="shared" si="252"/>
        <v>6480480</v>
      </c>
      <c r="R735" s="187">
        <f>IF($J735="","",IF('5.手当・賞与配分の設計'!$O$4=1,ROUNDUP((J735+$L735)*$R$5,-1),ROUNDUP(J735*$R$5,-1)))</f>
        <v>905800</v>
      </c>
      <c r="S735" s="202">
        <f>IF($J735="","",IF('5.手当・賞与配分の設計'!$O$4=1,ROUNDUP(($J735+$L735)*$U$4*$S$3,-1),ROUNDUP($J735*$U$4*$S$3,-1)))</f>
        <v>1358700</v>
      </c>
      <c r="T735" s="186">
        <f>IF($J735="","",IF('5.手当・賞与配分の設計'!$O$4=1,ROUNDUP(($J735+$L735)*$U$4*$T$3,-1),ROUNDUP($J735*$U$4*$T$3,-1)))</f>
        <v>1245480</v>
      </c>
      <c r="U735" s="186">
        <f>IF($J735="","",IF('5.手当・賞与配分の設計'!$O$4=1,ROUNDUP(($J735+$L735)*$U$4*$U$3,-1),ROUNDUP($J735*$U$4*$U$3,-1)))</f>
        <v>1132250</v>
      </c>
      <c r="V735" s="186">
        <f>IF($J735="","",IF('5.手当・賞与配分の設計'!$O$4=1,ROUNDUP(($J735+$L735)*$U$4*$V$3,-1),ROUNDUP($J735*$U$4*$V$3,-1)))</f>
        <v>1019030</v>
      </c>
      <c r="W735" s="203">
        <f>IF($J735="","",IF('5.手当・賞与配分の設計'!$O$4=1,ROUNDUP(($J735+$L735)*$U$4*$W$3,-1),ROUNDUP($J735*$U$4*$W$3,-1)))</f>
        <v>905800</v>
      </c>
      <c r="X735" s="128">
        <f t="shared" si="253"/>
        <v>8744980</v>
      </c>
      <c r="Y735" s="88">
        <f t="shared" si="254"/>
        <v>8631760</v>
      </c>
      <c r="Z735" s="88">
        <f t="shared" si="245"/>
        <v>8518530</v>
      </c>
      <c r="AA735" s="88">
        <f t="shared" si="246"/>
        <v>8405310</v>
      </c>
      <c r="AB735" s="201">
        <f t="shared" si="247"/>
        <v>8292080</v>
      </c>
    </row>
    <row r="736" spans="5:28" ht="18" customHeight="1">
      <c r="E736" s="178" t="str">
        <f t="shared" si="248"/>
        <v>S-4</v>
      </c>
      <c r="F736" s="204">
        <f t="shared" si="239"/>
        <v>21</v>
      </c>
      <c r="G736" s="124">
        <f t="shared" si="240"/>
        <v>21</v>
      </c>
      <c r="H736" s="124" t="str">
        <f t="shared" si="241"/>
        <v/>
      </c>
      <c r="I736" s="179">
        <v>58</v>
      </c>
      <c r="J736" s="150">
        <f>IF($E736="","",INDEX('3.サラリースケール'!$R$5:$BH$38,MATCH('7.グレード別年俸表の作成'!$E736,'3.サラリースケール'!$R$5:$R$38,0),MATCH('7.グレード別年俸表の作成'!$I736,'3.サラリースケール'!$R$5:$BH$5,0)))</f>
        <v>435700</v>
      </c>
      <c r="K736" s="194">
        <f t="shared" si="242"/>
        <v>0</v>
      </c>
      <c r="L736" s="195">
        <f>IF($J736="","",VLOOKUP($E736,'6.モデル年俸表の作成'!$C$6:$F$48,4,0))</f>
        <v>17200</v>
      </c>
      <c r="M736" s="196">
        <f t="shared" si="249"/>
        <v>0.2</v>
      </c>
      <c r="N736" s="197">
        <f t="shared" si="250"/>
        <v>87140</v>
      </c>
      <c r="O736" s="219">
        <f t="shared" si="243"/>
        <v>27</v>
      </c>
      <c r="P736" s="198">
        <f t="shared" si="251"/>
        <v>540040</v>
      </c>
      <c r="Q736" s="195">
        <f t="shared" si="252"/>
        <v>6480480</v>
      </c>
      <c r="R736" s="187">
        <f>IF($J736="","",IF('5.手当・賞与配分の設計'!$O$4=1,ROUNDUP((J736+$L736)*$R$5,-1),ROUNDUP(J736*$R$5,-1)))</f>
        <v>905800</v>
      </c>
      <c r="S736" s="202">
        <f>IF($J736="","",IF('5.手当・賞与配分の設計'!$O$4=1,ROUNDUP(($J736+$L736)*$U$4*$S$3,-1),ROUNDUP($J736*$U$4*$S$3,-1)))</f>
        <v>1358700</v>
      </c>
      <c r="T736" s="186">
        <f>IF($J736="","",IF('5.手当・賞与配分の設計'!$O$4=1,ROUNDUP(($J736+$L736)*$U$4*$T$3,-1),ROUNDUP($J736*$U$4*$T$3,-1)))</f>
        <v>1245480</v>
      </c>
      <c r="U736" s="186">
        <f>IF($J736="","",IF('5.手当・賞与配分の設計'!$O$4=1,ROUNDUP(($J736+$L736)*$U$4*$U$3,-1),ROUNDUP($J736*$U$4*$U$3,-1)))</f>
        <v>1132250</v>
      </c>
      <c r="V736" s="186">
        <f>IF($J736="","",IF('5.手当・賞与配分の設計'!$O$4=1,ROUNDUP(($J736+$L736)*$U$4*$V$3,-1),ROUNDUP($J736*$U$4*$V$3,-1)))</f>
        <v>1019030</v>
      </c>
      <c r="W736" s="203">
        <f>IF($J736="","",IF('5.手当・賞与配分の設計'!$O$4=1,ROUNDUP(($J736+$L736)*$U$4*$W$3,-1),ROUNDUP($J736*$U$4*$W$3,-1)))</f>
        <v>905800</v>
      </c>
      <c r="X736" s="128">
        <f t="shared" si="253"/>
        <v>8744980</v>
      </c>
      <c r="Y736" s="88">
        <f t="shared" si="254"/>
        <v>8631760</v>
      </c>
      <c r="Z736" s="88">
        <f t="shared" si="245"/>
        <v>8518530</v>
      </c>
      <c r="AA736" s="88">
        <f t="shared" si="246"/>
        <v>8405310</v>
      </c>
      <c r="AB736" s="201">
        <f t="shared" si="247"/>
        <v>8292080</v>
      </c>
    </row>
    <row r="737" spans="5:28" ht="18" customHeight="1" thickBot="1">
      <c r="E737" s="178" t="str">
        <f t="shared" si="248"/>
        <v>S-4</v>
      </c>
      <c r="F737" s="204">
        <f t="shared" si="239"/>
        <v>21</v>
      </c>
      <c r="G737" s="124">
        <f t="shared" si="240"/>
        <v>21</v>
      </c>
      <c r="H737" s="124" t="str">
        <f t="shared" si="241"/>
        <v/>
      </c>
      <c r="I737" s="179">
        <v>59</v>
      </c>
      <c r="J737" s="205">
        <f>IF($E737="","",INDEX('3.サラリースケール'!$R$5:$BH$38,MATCH('7.グレード別年俸表の作成'!$E737,'3.サラリースケール'!$R$5:$R$38,0),MATCH('7.グレード別年俸表の作成'!$I737,'3.サラリースケール'!$R$5:$BH$5,0)))</f>
        <v>435700</v>
      </c>
      <c r="K737" s="206">
        <f t="shared" si="242"/>
        <v>0</v>
      </c>
      <c r="L737" s="207">
        <f>IF($J737="","",VLOOKUP($E737,'6.モデル年俸表の作成'!$C$6:$F$48,4,0))</f>
        <v>17200</v>
      </c>
      <c r="M737" s="208">
        <f t="shared" si="249"/>
        <v>0.2</v>
      </c>
      <c r="N737" s="209">
        <f t="shared" si="250"/>
        <v>87140</v>
      </c>
      <c r="O737" s="220">
        <f t="shared" si="243"/>
        <v>27</v>
      </c>
      <c r="P737" s="210">
        <f t="shared" si="251"/>
        <v>540040</v>
      </c>
      <c r="Q737" s="207">
        <f t="shared" si="252"/>
        <v>6480480</v>
      </c>
      <c r="R737" s="211">
        <f>IF($J737="","",IF('5.手当・賞与配分の設計'!$O$4=1,ROUNDUP((J737+$L737)*$R$5,-1),ROUNDUP(J737*$R$5,-1)))</f>
        <v>905800</v>
      </c>
      <c r="S737" s="212">
        <f>IF($J737="","",IF('5.手当・賞与配分の設計'!$O$4=1,ROUNDUP(($J737+$L737)*$U$4*$S$3,-1),ROUNDUP($J737*$U$4*$S$3,-1)))</f>
        <v>1358700</v>
      </c>
      <c r="T737" s="213">
        <f>IF($J737="","",IF('5.手当・賞与配分の設計'!$O$4=1,ROUNDUP(($J737+$L737)*$U$4*$T$3,-1),ROUNDUP($J737*$U$4*$T$3,-1)))</f>
        <v>1245480</v>
      </c>
      <c r="U737" s="213">
        <f>IF($J737="","",IF('5.手当・賞与配分の設計'!$O$4=1,ROUNDUP(($J737+$L737)*$U$4*$U$3,-1),ROUNDUP($J737*$U$4*$U$3,-1)))</f>
        <v>1132250</v>
      </c>
      <c r="V737" s="213">
        <f>IF($J737="","",IF('5.手当・賞与配分の設計'!$O$4=1,ROUNDUP(($J737+$L737)*$U$4*$V$3,-1),ROUNDUP($J737*$U$4*$V$3,-1)))</f>
        <v>1019030</v>
      </c>
      <c r="W737" s="214">
        <f>IF($J737="","",IF('5.手当・賞与配分の設計'!$O$4=1,ROUNDUP(($J737+$L737)*$U$4*$W$3,-1),ROUNDUP($J737*$U$4*$W$3,-1)))</f>
        <v>905800</v>
      </c>
      <c r="X737" s="215">
        <f t="shared" si="253"/>
        <v>8744980</v>
      </c>
      <c r="Y737" s="216">
        <f t="shared" si="254"/>
        <v>8631760</v>
      </c>
      <c r="Z737" s="216">
        <f t="shared" si="245"/>
        <v>8518530</v>
      </c>
      <c r="AA737" s="216">
        <f t="shared" si="246"/>
        <v>8405310</v>
      </c>
      <c r="AB737" s="217">
        <f t="shared" si="247"/>
        <v>8292080</v>
      </c>
    </row>
    <row r="738" spans="5:28" ht="9" customHeight="1">
      <c r="M738" s="99"/>
    </row>
    <row r="739" spans="5:28" ht="20.100000000000001" customHeight="1" thickBot="1">
      <c r="E739" s="102"/>
      <c r="F739" s="102"/>
      <c r="G739" s="102"/>
      <c r="H739" s="102"/>
      <c r="L739" s="102"/>
      <c r="O739" s="98" t="s">
        <v>95</v>
      </c>
      <c r="S739" s="218"/>
      <c r="T739" s="218"/>
    </row>
    <row r="740" spans="5:28" ht="23.1" customHeight="1" thickBot="1">
      <c r="E740" s="161" t="s">
        <v>84</v>
      </c>
      <c r="F740" s="162" t="s">
        <v>29</v>
      </c>
      <c r="G740" s="537" t="s">
        <v>85</v>
      </c>
      <c r="H740" s="537" t="s">
        <v>29</v>
      </c>
      <c r="I740" s="539" t="s">
        <v>92</v>
      </c>
      <c r="J740" s="543" t="s">
        <v>96</v>
      </c>
      <c r="K740" s="535" t="s">
        <v>98</v>
      </c>
      <c r="L740" s="541" t="s">
        <v>94</v>
      </c>
      <c r="M740" s="531" t="s">
        <v>130</v>
      </c>
      <c r="N740" s="532"/>
      <c r="O740" s="163">
        <f>IF($E741="","",'5.手当・賞与配分の設計'!$L$4)</f>
        <v>173</v>
      </c>
      <c r="P740" s="533" t="s">
        <v>89</v>
      </c>
      <c r="Q740" s="535" t="s">
        <v>90</v>
      </c>
      <c r="R740" s="164" t="s">
        <v>91</v>
      </c>
      <c r="S740" s="524" t="s">
        <v>131</v>
      </c>
      <c r="T740" s="525"/>
      <c r="U740" s="526">
        <f>IF($E741="","",'5.手当・賞与配分の設計'!$O$11)</f>
        <v>2.5</v>
      </c>
      <c r="V740" s="527"/>
      <c r="W740" s="165"/>
      <c r="X740" s="528" t="s">
        <v>132</v>
      </c>
      <c r="Y740" s="529"/>
      <c r="Z740" s="529"/>
      <c r="AA740" s="529"/>
      <c r="AB740" s="530"/>
    </row>
    <row r="741" spans="5:28" ht="27.9" customHeight="1" thickBot="1">
      <c r="E741" s="168" t="str">
        <f>IF(C$21="","",$C$21)</f>
        <v>S-5</v>
      </c>
      <c r="F741" s="162">
        <v>0</v>
      </c>
      <c r="G741" s="538"/>
      <c r="H741" s="538"/>
      <c r="I741" s="540"/>
      <c r="J741" s="544"/>
      <c r="K741" s="536"/>
      <c r="L741" s="542"/>
      <c r="M741" s="169">
        <f>IF($E741="","",VLOOKUP($E741,'5.手当・賞与配分の設計'!$C$7:$L$48,8,0))</f>
        <v>0.2</v>
      </c>
      <c r="N741" s="170" t="s">
        <v>87</v>
      </c>
      <c r="O741" s="171" t="s">
        <v>88</v>
      </c>
      <c r="P741" s="534"/>
      <c r="Q741" s="536"/>
      <c r="R741" s="400">
        <f>IF($E741="","",'5.手当・賞与配分の設計'!$N$11)</f>
        <v>2</v>
      </c>
      <c r="S741" s="172" t="str">
        <f>IF('5.手当・賞与配分の設計'!$N$16="","",'5.手当・賞与配分の設計'!$N$16)</f>
        <v>S</v>
      </c>
      <c r="T741" s="173" t="str">
        <f>IF('5.手当・賞与配分の設計'!$N$17="","",'5.手当・賞与配分の設計'!$N$17)</f>
        <v>A</v>
      </c>
      <c r="U741" s="174" t="str">
        <f>IF('5.手当・賞与配分の設計'!$N$18="","",'5.手当・賞与配分の設計'!$N$18)</f>
        <v>B</v>
      </c>
      <c r="V741" s="174" t="str">
        <f>IF('5.手当・賞与配分の設計'!$N$19="","",'5.手当・賞与配分の設計'!$N$19)</f>
        <v>C</v>
      </c>
      <c r="W741" s="175" t="str">
        <f>IF('5.手当・賞与配分の設計'!$N$20="","",'5.手当・賞与配分の設計'!$N$20)</f>
        <v>D</v>
      </c>
      <c r="X741" s="176" t="str">
        <f>IF($E741="","",$E741&amp;"-"&amp;S741)</f>
        <v>S-5-S</v>
      </c>
      <c r="Y741" s="170" t="str">
        <f>IF($E741="","",$E741&amp;"-"&amp;T741)</f>
        <v>S-5-A</v>
      </c>
      <c r="Z741" s="170" t="str">
        <f>IF($E741="","",$E741&amp;"-"&amp;U741)</f>
        <v>S-5-B</v>
      </c>
      <c r="AA741" s="170" t="str">
        <f>IF($E741="","",$E741&amp;"-"&amp;V741)</f>
        <v>S-5-C</v>
      </c>
      <c r="AB741" s="177" t="str">
        <f>IF($E741="","",$E741&amp;"-"&amp;W741)</f>
        <v>S-5-D</v>
      </c>
    </row>
    <row r="742" spans="5:28" ht="18" customHeight="1">
      <c r="E742" s="178" t="str">
        <f>IF($E$741="","",$E$741)</f>
        <v>S-5</v>
      </c>
      <c r="F742" s="124">
        <f t="shared" ref="F742:F783" si="255">IF(J742="",0,IF(AND(J741&lt;J742,J742=J743),F741+1,IF(J742&lt;J743,F741+1,F741)))</f>
        <v>0</v>
      </c>
      <c r="G742" s="124" t="str">
        <f t="shared" ref="G742:G783" si="256">IF(AND(F742=0,J742=""),"",IF(AND(F742=0,J742&gt;0),1,IF(F742=0,"",F742)))</f>
        <v/>
      </c>
      <c r="H742" s="124" t="str">
        <f t="shared" ref="H742:H783" si="257">IF($G742="","",IF(F741&lt;F742,$E742&amp;"-"&amp;$G742,""))</f>
        <v/>
      </c>
      <c r="I742" s="179">
        <v>18</v>
      </c>
      <c r="J742" s="180" t="str">
        <f>IF($E742="","",INDEX('3.サラリースケール'!$R$5:$BH$38,MATCH('7.グレード別年俸表の作成'!$E742,'3.サラリースケール'!$R$5:$R$38,0),MATCH('7.グレード別年俸表の作成'!$I742,'3.サラリースケール'!$R$5:$BH$5,0)))</f>
        <v/>
      </c>
      <c r="K742" s="181" t="str">
        <f t="shared" ref="K742:K783" si="258">IF($F742&lt;=1,"",IF($J741="",0,$J742-$J741))</f>
        <v/>
      </c>
      <c r="L742" s="182" t="str">
        <f>IF($J742="","",VLOOKUP($E742,'6.モデル年俸表の作成'!$C$6:$F$48,4,0))</f>
        <v/>
      </c>
      <c r="M742" s="183" t="str">
        <f>IF($G742="","",$M$695)</f>
        <v/>
      </c>
      <c r="N742" s="184" t="str">
        <f>IF($J742="","",ROUNDUP((J742*$M742),-1))</f>
        <v/>
      </c>
      <c r="O742" s="185" t="str">
        <f t="shared" ref="O742:O783" si="259">IF($J742="","",ROUNDDOWN($N742/($J742/$O$4*1.25),0))</f>
        <v/>
      </c>
      <c r="P742" s="186" t="str">
        <f>IF($J742="","",$J742+$L742+$N742)</f>
        <v/>
      </c>
      <c r="Q742" s="182" t="str">
        <f>IF($J742="","",$P742*12)</f>
        <v/>
      </c>
      <c r="R742" s="187" t="str">
        <f>IF($J742="","",IF('5.手当・賞与配分の設計'!$O$4=1,ROUNDUP((J742+$L742)*$R$5,-1),ROUNDUP(J742*$R$5,-1)))</f>
        <v/>
      </c>
      <c r="S742" s="188" t="str">
        <f>IF($J742="","",IF('5.手当・賞与配分の設計'!$O$4=1,ROUNDUP(($J742+$L742)*$U$4*$S$3,-1),ROUNDUP($J742*$U$4*$S$3,-1)))</f>
        <v/>
      </c>
      <c r="T742" s="189" t="str">
        <f>IF($J742="","",IF('5.手当・賞与配分の設計'!$O$4=1,ROUNDUP(($J742+$L742)*$U$4*$T$3,-1),ROUNDUP($J742*$U$4*$T$3,-1)))</f>
        <v/>
      </c>
      <c r="U742" s="189" t="str">
        <f>IF($J742="","",IF('5.手当・賞与配分の設計'!$O$4=1,ROUNDUP(($J742+$L742)*$U$4*$U$3,-1),ROUNDUP($J742*$U$4*$U$3,-1)))</f>
        <v/>
      </c>
      <c r="V742" s="189" t="str">
        <f>IF($J742="","",IF('5.手当・賞与配分の設計'!$O$4=1,ROUNDUP(($J742+$L742)*$U$4*$V$3,-1),ROUNDUP($J742*$U$4*$V$3,-1)))</f>
        <v/>
      </c>
      <c r="W742" s="190" t="str">
        <f>IF($J742="","",IF('5.手当・賞与配分の設計'!$O$4=1,ROUNDUP(($J742+$L742)*$U$4*$W$3,-1),ROUNDUP($J742*$U$4*$W$3,-1)))</f>
        <v/>
      </c>
      <c r="X742" s="191" t="str">
        <f>IF($J742="","",$Q742+$R742+S742)</f>
        <v/>
      </c>
      <c r="Y742" s="152" t="str">
        <f t="shared" ref="Y742:Y766" si="260">IF($J742="","",$Q742+$R742+T742)</f>
        <v/>
      </c>
      <c r="Z742" s="152" t="str">
        <f t="shared" ref="Z742:Z783" si="261">IF($J742="","",$Q742+$R742+U742)</f>
        <v/>
      </c>
      <c r="AA742" s="152" t="str">
        <f t="shared" ref="AA742:AA783" si="262">IF($J742="","",$Q742+$R742+V742)</f>
        <v/>
      </c>
      <c r="AB742" s="192" t="str">
        <f t="shared" ref="AB742:AB783" si="263">IF($J742="","",$Q742+$R742+W742)</f>
        <v/>
      </c>
    </row>
    <row r="743" spans="5:28" ht="18" customHeight="1">
      <c r="E743" s="178" t="str">
        <f t="shared" ref="E743:E783" si="264">IF($E$741="","",$E$741)</f>
        <v>S-5</v>
      </c>
      <c r="F743" s="124">
        <f t="shared" si="255"/>
        <v>0</v>
      </c>
      <c r="G743" s="124" t="str">
        <f t="shared" si="256"/>
        <v/>
      </c>
      <c r="H743" s="124" t="str">
        <f t="shared" si="257"/>
        <v/>
      </c>
      <c r="I743" s="179">
        <v>19</v>
      </c>
      <c r="J743" s="180" t="str">
        <f>IF($E743="","",INDEX('3.サラリースケール'!$R$5:$BH$38,MATCH('7.グレード別年俸表の作成'!$E743,'3.サラリースケール'!$R$5:$R$38,0),MATCH('7.グレード別年俸表の作成'!$I743,'3.サラリースケール'!$R$5:$BH$5,0)))</f>
        <v/>
      </c>
      <c r="K743" s="194" t="str">
        <f t="shared" si="258"/>
        <v/>
      </c>
      <c r="L743" s="195" t="str">
        <f>IF($J743="","",VLOOKUP($E743,'6.モデル年俸表の作成'!$C$6:$F$48,4,0))</f>
        <v/>
      </c>
      <c r="M743" s="196" t="str">
        <f t="shared" ref="M743:M783" si="265">IF($G743="","",$M$695)</f>
        <v/>
      </c>
      <c r="N743" s="197" t="str">
        <f t="shared" ref="N743:N783" si="266">IF($J743="","",ROUNDUP((J743*$M743),-1))</f>
        <v/>
      </c>
      <c r="O743" s="219" t="str">
        <f t="shared" si="259"/>
        <v/>
      </c>
      <c r="P743" s="198" t="str">
        <f t="shared" ref="P743:P783" si="267">IF($J743="","",$J743+$L743+$N743)</f>
        <v/>
      </c>
      <c r="Q743" s="195" t="str">
        <f t="shared" ref="Q743:Q783" si="268">IF($J743="","",$P743*12)</f>
        <v/>
      </c>
      <c r="R743" s="187" t="str">
        <f>IF($J743="","",IF('5.手当・賞与配分の設計'!$O$4=1,ROUNDUP((J743+$L743)*$R$5,-1),ROUNDUP(J743*$R$5,-1)))</f>
        <v/>
      </c>
      <c r="S743" s="199" t="str">
        <f>IF($J743="","",IF('5.手当・賞与配分の設計'!$O$4=1,ROUNDUP(($J743+$L743)*$U$4*$S$3,-1),ROUNDUP($J743*$U$4*$S$3,-1)))</f>
        <v/>
      </c>
      <c r="T743" s="198" t="str">
        <f>IF($J743="","",IF('5.手当・賞与配分の設計'!$O$4=1,ROUNDUP(($J743+$L743)*$U$4*$T$3,-1),ROUNDUP($J743*$U$4*$T$3,-1)))</f>
        <v/>
      </c>
      <c r="U743" s="198" t="str">
        <f>IF($J743="","",IF('5.手当・賞与配分の設計'!$O$4=1,ROUNDUP(($J743+$L743)*$U$4*$U$3,-1),ROUNDUP($J743*$U$4*$U$3,-1)))</f>
        <v/>
      </c>
      <c r="V743" s="198" t="str">
        <f>IF($J743="","",IF('5.手当・賞与配分の設計'!$O$4=1,ROUNDUP(($J743+$L743)*$U$4*$V$3,-1),ROUNDUP($J743*$U$4*$V$3,-1)))</f>
        <v/>
      </c>
      <c r="W743" s="200" t="str">
        <f>IF($J743="","",IF('5.手当・賞与配分の設計'!$O$4=1,ROUNDUP(($J743+$L743)*$U$4*$W$3,-1),ROUNDUP($J743*$U$4*$W$3,-1)))</f>
        <v/>
      </c>
      <c r="X743" s="128" t="str">
        <f>IF($J743="","",$Q743+$R743+S743)</f>
        <v/>
      </c>
      <c r="Y743" s="88" t="str">
        <f t="shared" si="260"/>
        <v/>
      </c>
      <c r="Z743" s="88" t="str">
        <f t="shared" si="261"/>
        <v/>
      </c>
      <c r="AA743" s="88" t="str">
        <f t="shared" si="262"/>
        <v/>
      </c>
      <c r="AB743" s="201" t="str">
        <f t="shared" si="263"/>
        <v/>
      </c>
    </row>
    <row r="744" spans="5:28" ht="18" customHeight="1">
      <c r="E744" s="178" t="str">
        <f t="shared" si="264"/>
        <v>S-5</v>
      </c>
      <c r="F744" s="124">
        <f t="shared" si="255"/>
        <v>0</v>
      </c>
      <c r="G744" s="124" t="str">
        <f t="shared" si="256"/>
        <v/>
      </c>
      <c r="H744" s="124" t="str">
        <f t="shared" si="257"/>
        <v/>
      </c>
      <c r="I744" s="179">
        <v>20</v>
      </c>
      <c r="J744" s="150" t="str">
        <f>IF($E744="","",INDEX('3.サラリースケール'!$R$5:$BH$38,MATCH('7.グレード別年俸表の作成'!$E744,'3.サラリースケール'!$R$5:$R$38,0),MATCH('7.グレード別年俸表の作成'!$I744,'3.サラリースケール'!$R$5:$BH$5,0)))</f>
        <v/>
      </c>
      <c r="K744" s="194" t="str">
        <f t="shared" si="258"/>
        <v/>
      </c>
      <c r="L744" s="195" t="str">
        <f>IF($J744="","",VLOOKUP($E744,'6.モデル年俸表の作成'!$C$6:$F$48,4,0))</f>
        <v/>
      </c>
      <c r="M744" s="196" t="str">
        <f t="shared" si="265"/>
        <v/>
      </c>
      <c r="N744" s="197" t="str">
        <f t="shared" si="266"/>
        <v/>
      </c>
      <c r="O744" s="219" t="str">
        <f t="shared" si="259"/>
        <v/>
      </c>
      <c r="P744" s="198" t="str">
        <f t="shared" si="267"/>
        <v/>
      </c>
      <c r="Q744" s="195" t="str">
        <f t="shared" si="268"/>
        <v/>
      </c>
      <c r="R744" s="187" t="str">
        <f>IF($J744="","",IF('5.手当・賞与配分の設計'!$O$4=1,ROUNDUP((J744+$L744)*$R$5,-1),ROUNDUP(J744*$R$5,-1)))</f>
        <v/>
      </c>
      <c r="S744" s="199" t="str">
        <f>IF($J744="","",IF('5.手当・賞与配分の設計'!$O$4=1,ROUNDUP(($J744+$L744)*$U$4*$S$3,-1),ROUNDUP($J744*$U$4*$S$3,-1)))</f>
        <v/>
      </c>
      <c r="T744" s="198" t="str">
        <f>IF($J744="","",IF('5.手当・賞与配分の設計'!$O$4=1,ROUNDUP(($J744+$L744)*$U$4*$T$3,-1),ROUNDUP($J744*$U$4*$T$3,-1)))</f>
        <v/>
      </c>
      <c r="U744" s="198" t="str">
        <f>IF($J744="","",IF('5.手当・賞与配分の設計'!$O$4=1,ROUNDUP(($J744+$L744)*$U$4*$U$3,-1),ROUNDUP($J744*$U$4*$U$3,-1)))</f>
        <v/>
      </c>
      <c r="V744" s="198" t="str">
        <f>IF($J744="","",IF('5.手当・賞与配分の設計'!$O$4=1,ROUNDUP(($J744+$L744)*$U$4*$V$3,-1),ROUNDUP($J744*$U$4*$V$3,-1)))</f>
        <v/>
      </c>
      <c r="W744" s="200" t="str">
        <f>IF($J744="","",IF('5.手当・賞与配分の設計'!$O$4=1,ROUNDUP(($J744+$L744)*$U$4*$W$3,-1),ROUNDUP($J744*$U$4*$W$3,-1)))</f>
        <v/>
      </c>
      <c r="X744" s="128" t="str">
        <f>IF($J744="","",$Q744+$R744+S744)</f>
        <v/>
      </c>
      <c r="Y744" s="88" t="str">
        <f t="shared" si="260"/>
        <v/>
      </c>
      <c r="Z744" s="88" t="str">
        <f t="shared" si="261"/>
        <v/>
      </c>
      <c r="AA744" s="88" t="str">
        <f t="shared" si="262"/>
        <v/>
      </c>
      <c r="AB744" s="201" t="str">
        <f t="shared" si="263"/>
        <v/>
      </c>
    </row>
    <row r="745" spans="5:28" ht="18" customHeight="1">
      <c r="E745" s="178" t="str">
        <f t="shared" si="264"/>
        <v>S-5</v>
      </c>
      <c r="F745" s="124">
        <f t="shared" si="255"/>
        <v>0</v>
      </c>
      <c r="G745" s="124" t="str">
        <f t="shared" si="256"/>
        <v/>
      </c>
      <c r="H745" s="124" t="str">
        <f t="shared" si="257"/>
        <v/>
      </c>
      <c r="I745" s="179">
        <v>21</v>
      </c>
      <c r="J745" s="150" t="str">
        <f>IF($E745="","",INDEX('3.サラリースケール'!$R$5:$BH$38,MATCH('7.グレード別年俸表の作成'!$E745,'3.サラリースケール'!$R$5:$R$38,0),MATCH('7.グレード別年俸表の作成'!$I745,'3.サラリースケール'!$R$5:$BH$5,0)))</f>
        <v/>
      </c>
      <c r="K745" s="194" t="str">
        <f t="shared" si="258"/>
        <v/>
      </c>
      <c r="L745" s="195" t="str">
        <f>IF($J745="","",VLOOKUP($E745,'6.モデル年俸表の作成'!$C$6:$F$48,4,0))</f>
        <v/>
      </c>
      <c r="M745" s="196" t="str">
        <f t="shared" si="265"/>
        <v/>
      </c>
      <c r="N745" s="197" t="str">
        <f t="shared" si="266"/>
        <v/>
      </c>
      <c r="O745" s="219" t="str">
        <f t="shared" si="259"/>
        <v/>
      </c>
      <c r="P745" s="198" t="str">
        <f t="shared" si="267"/>
        <v/>
      </c>
      <c r="Q745" s="195" t="str">
        <f t="shared" si="268"/>
        <v/>
      </c>
      <c r="R745" s="187" t="str">
        <f>IF($J745="","",IF('5.手当・賞与配分の設計'!$O$4=1,ROUNDUP((J745+$L745)*$R$5,-1),ROUNDUP(J745*$R$5,-1)))</f>
        <v/>
      </c>
      <c r="S745" s="202" t="str">
        <f>IF($J745="","",IF('5.手当・賞与配分の設計'!$O$4=1,ROUNDUP(($J745+$L745)*$U$4*$S$3,-1),ROUNDUP($J745*$U$4*$S$3,-1)))</f>
        <v/>
      </c>
      <c r="T745" s="186" t="str">
        <f>IF($J745="","",IF('5.手当・賞与配分の設計'!$O$4=1,ROUNDUP(($J745+$L745)*$U$4*$T$3,-1),ROUNDUP($J745*$U$4*$T$3,-1)))</f>
        <v/>
      </c>
      <c r="U745" s="186" t="str">
        <f>IF($J745="","",IF('5.手当・賞与配分の設計'!$O$4=1,ROUNDUP(($J745+$L745)*$U$4*$U$3,-1),ROUNDUP($J745*$U$4*$U$3,-1)))</f>
        <v/>
      </c>
      <c r="V745" s="186" t="str">
        <f>IF($J745="","",IF('5.手当・賞与配分の設計'!$O$4=1,ROUNDUP(($J745+$L745)*$U$4*$V$3,-1),ROUNDUP($J745*$U$4*$V$3,-1)))</f>
        <v/>
      </c>
      <c r="W745" s="203" t="str">
        <f>IF($J745="","",IF('5.手当・賞与配分の設計'!$O$4=1,ROUNDUP(($J745+$L745)*$U$4*$W$3,-1),ROUNDUP($J745*$U$4*$W$3,-1)))</f>
        <v/>
      </c>
      <c r="X745" s="128" t="str">
        <f t="shared" ref="X745:X783" si="269">IF($J745="","",$Q745+$R745+S745)</f>
        <v/>
      </c>
      <c r="Y745" s="88" t="str">
        <f t="shared" si="260"/>
        <v/>
      </c>
      <c r="Z745" s="88" t="str">
        <f t="shared" si="261"/>
        <v/>
      </c>
      <c r="AA745" s="88" t="str">
        <f t="shared" si="262"/>
        <v/>
      </c>
      <c r="AB745" s="201" t="str">
        <f t="shared" si="263"/>
        <v/>
      </c>
    </row>
    <row r="746" spans="5:28" ht="18" customHeight="1">
      <c r="E746" s="178" t="str">
        <f t="shared" si="264"/>
        <v>S-5</v>
      </c>
      <c r="F746" s="124">
        <f t="shared" si="255"/>
        <v>0</v>
      </c>
      <c r="G746" s="124" t="str">
        <f t="shared" si="256"/>
        <v/>
      </c>
      <c r="H746" s="124" t="str">
        <f t="shared" si="257"/>
        <v/>
      </c>
      <c r="I746" s="179">
        <v>22</v>
      </c>
      <c r="J746" s="150" t="str">
        <f>IF($E746="","",INDEX('3.サラリースケール'!$R$5:$BH$38,MATCH('7.グレード別年俸表の作成'!$E746,'3.サラリースケール'!$R$5:$R$38,0),MATCH('7.グレード別年俸表の作成'!$I746,'3.サラリースケール'!$R$5:$BH$5,0)))</f>
        <v/>
      </c>
      <c r="K746" s="194" t="str">
        <f t="shared" si="258"/>
        <v/>
      </c>
      <c r="L746" s="195" t="str">
        <f>IF($J746="","",VLOOKUP($E746,'6.モデル年俸表の作成'!$C$6:$F$48,4,0))</f>
        <v/>
      </c>
      <c r="M746" s="196" t="str">
        <f t="shared" si="265"/>
        <v/>
      </c>
      <c r="N746" s="197" t="str">
        <f t="shared" si="266"/>
        <v/>
      </c>
      <c r="O746" s="219" t="str">
        <f t="shared" si="259"/>
        <v/>
      </c>
      <c r="P746" s="198" t="str">
        <f t="shared" si="267"/>
        <v/>
      </c>
      <c r="Q746" s="195" t="str">
        <f t="shared" si="268"/>
        <v/>
      </c>
      <c r="R746" s="187" t="str">
        <f>IF($J746="","",IF('5.手当・賞与配分の設計'!$O$4=1,ROUNDUP((J746+$L746)*$R$5,-1),ROUNDUP(J746*$R$5,-1)))</f>
        <v/>
      </c>
      <c r="S746" s="202" t="str">
        <f>IF($J746="","",IF('5.手当・賞与配分の設計'!$O$4=1,ROUNDUP(($J746+$L746)*$U$4*$S$3,-1),ROUNDUP($J746*$U$4*$S$3,-1)))</f>
        <v/>
      </c>
      <c r="T746" s="186" t="str">
        <f>IF($J746="","",IF('5.手当・賞与配分の設計'!$O$4=1,ROUNDUP(($J746+$L746)*$U$4*$T$3,-1),ROUNDUP($J746*$U$4*$T$3,-1)))</f>
        <v/>
      </c>
      <c r="U746" s="186" t="str">
        <f>IF($J746="","",IF('5.手当・賞与配分の設計'!$O$4=1,ROUNDUP(($J746+$L746)*$U$4*$U$3,-1),ROUNDUP($J746*$U$4*$U$3,-1)))</f>
        <v/>
      </c>
      <c r="V746" s="186" t="str">
        <f>IF($J746="","",IF('5.手当・賞与配分の設計'!$O$4=1,ROUNDUP(($J746+$L746)*$U$4*$V$3,-1),ROUNDUP($J746*$U$4*$V$3,-1)))</f>
        <v/>
      </c>
      <c r="W746" s="203" t="str">
        <f>IF($J746="","",IF('5.手当・賞与配分の設計'!$O$4=1,ROUNDUP(($J746+$L746)*$U$4*$W$3,-1),ROUNDUP($J746*$U$4*$W$3,-1)))</f>
        <v/>
      </c>
      <c r="X746" s="128" t="str">
        <f t="shared" si="269"/>
        <v/>
      </c>
      <c r="Y746" s="88" t="str">
        <f t="shared" si="260"/>
        <v/>
      </c>
      <c r="Z746" s="88" t="str">
        <f t="shared" si="261"/>
        <v/>
      </c>
      <c r="AA746" s="88" t="str">
        <f t="shared" si="262"/>
        <v/>
      </c>
      <c r="AB746" s="201" t="str">
        <f t="shared" si="263"/>
        <v/>
      </c>
    </row>
    <row r="747" spans="5:28" ht="18" customHeight="1">
      <c r="E747" s="178" t="str">
        <f t="shared" si="264"/>
        <v>S-5</v>
      </c>
      <c r="F747" s="124">
        <f t="shared" si="255"/>
        <v>0</v>
      </c>
      <c r="G747" s="124" t="str">
        <f t="shared" si="256"/>
        <v/>
      </c>
      <c r="H747" s="124" t="str">
        <f t="shared" si="257"/>
        <v/>
      </c>
      <c r="I747" s="179">
        <v>23</v>
      </c>
      <c r="J747" s="150" t="str">
        <f>IF($E747="","",INDEX('3.サラリースケール'!$R$5:$BH$38,MATCH('7.グレード別年俸表の作成'!$E747,'3.サラリースケール'!$R$5:$R$38,0),MATCH('7.グレード別年俸表の作成'!$I747,'3.サラリースケール'!$R$5:$BH$5,0)))</f>
        <v/>
      </c>
      <c r="K747" s="194" t="str">
        <f t="shared" si="258"/>
        <v/>
      </c>
      <c r="L747" s="195" t="str">
        <f>IF($J747="","",VLOOKUP($E747,'6.モデル年俸表の作成'!$C$6:$F$48,4,0))</f>
        <v/>
      </c>
      <c r="M747" s="196" t="str">
        <f t="shared" si="265"/>
        <v/>
      </c>
      <c r="N747" s="197" t="str">
        <f t="shared" si="266"/>
        <v/>
      </c>
      <c r="O747" s="219" t="str">
        <f>IF($J747="","",ROUNDDOWN($N747/($J747/$O$4*1.25),0))</f>
        <v/>
      </c>
      <c r="P747" s="198" t="str">
        <f t="shared" si="267"/>
        <v/>
      </c>
      <c r="Q747" s="195" t="str">
        <f t="shared" si="268"/>
        <v/>
      </c>
      <c r="R747" s="187" t="str">
        <f>IF($J747="","",IF('5.手当・賞与配分の設計'!$O$4=1,ROUNDUP((J747+$L747)*$R$5,-1),ROUNDUP(J747*$R$5,-1)))</f>
        <v/>
      </c>
      <c r="S747" s="202" t="str">
        <f>IF($J747="","",IF('5.手当・賞与配分の設計'!$O$4=1,ROUNDUP(($J747+$L747)*$U$4*$S$3,-1),ROUNDUP($J747*$U$4*$S$3,-1)))</f>
        <v/>
      </c>
      <c r="T747" s="186" t="str">
        <f>IF($J747="","",IF('5.手当・賞与配分の設計'!$O$4=1,ROUNDUP(($J747+$L747)*$U$4*$T$3,-1),ROUNDUP($J747*$U$4*$T$3,-1)))</f>
        <v/>
      </c>
      <c r="U747" s="186" t="str">
        <f>IF($J747="","",IF('5.手当・賞与配分の設計'!$O$4=1,ROUNDUP(($J747+$L747)*$U$4*$U$3,-1),ROUNDUP($J747*$U$4*$U$3,-1)))</f>
        <v/>
      </c>
      <c r="V747" s="186" t="str">
        <f>IF($J747="","",IF('5.手当・賞与配分の設計'!$O$4=1,ROUNDUP(($J747+$L747)*$U$4*$V$3,-1),ROUNDUP($J747*$U$4*$V$3,-1)))</f>
        <v/>
      </c>
      <c r="W747" s="203" t="str">
        <f>IF($J747="","",IF('5.手当・賞与配分の設計'!$O$4=1,ROUNDUP(($J747+$L747)*$U$4*$W$3,-1),ROUNDUP($J747*$U$4*$W$3,-1)))</f>
        <v/>
      </c>
      <c r="X747" s="128" t="str">
        <f t="shared" si="269"/>
        <v/>
      </c>
      <c r="Y747" s="88" t="str">
        <f t="shared" si="260"/>
        <v/>
      </c>
      <c r="Z747" s="88" t="str">
        <f t="shared" si="261"/>
        <v/>
      </c>
      <c r="AA747" s="88" t="str">
        <f t="shared" si="262"/>
        <v/>
      </c>
      <c r="AB747" s="201" t="str">
        <f t="shared" si="263"/>
        <v/>
      </c>
    </row>
    <row r="748" spans="5:28" ht="18" customHeight="1">
      <c r="E748" s="178" t="str">
        <f t="shared" si="264"/>
        <v>S-5</v>
      </c>
      <c r="F748" s="124">
        <f t="shared" si="255"/>
        <v>0</v>
      </c>
      <c r="G748" s="124" t="str">
        <f t="shared" si="256"/>
        <v/>
      </c>
      <c r="H748" s="124" t="str">
        <f t="shared" si="257"/>
        <v/>
      </c>
      <c r="I748" s="179">
        <v>24</v>
      </c>
      <c r="J748" s="150" t="str">
        <f>IF($E748="","",INDEX('3.サラリースケール'!$R$5:$BH$38,MATCH('7.グレード別年俸表の作成'!$E748,'3.サラリースケール'!$R$5:$R$38,0),MATCH('7.グレード別年俸表の作成'!$I748,'3.サラリースケール'!$R$5:$BH$5,0)))</f>
        <v/>
      </c>
      <c r="K748" s="194" t="str">
        <f t="shared" si="258"/>
        <v/>
      </c>
      <c r="L748" s="195" t="str">
        <f>IF($J748="","",VLOOKUP($E748,'6.モデル年俸表の作成'!$C$6:$F$48,4,0))</f>
        <v/>
      </c>
      <c r="M748" s="196" t="str">
        <f t="shared" si="265"/>
        <v/>
      </c>
      <c r="N748" s="197" t="str">
        <f t="shared" si="266"/>
        <v/>
      </c>
      <c r="O748" s="219" t="str">
        <f t="shared" si="259"/>
        <v/>
      </c>
      <c r="P748" s="198" t="str">
        <f t="shared" si="267"/>
        <v/>
      </c>
      <c r="Q748" s="195" t="str">
        <f t="shared" si="268"/>
        <v/>
      </c>
      <c r="R748" s="187" t="str">
        <f>IF($J748="","",IF('5.手当・賞与配分の設計'!$O$4=1,ROUNDUP((J748+$L748)*$R$5,-1),ROUNDUP(J748*$R$5,-1)))</f>
        <v/>
      </c>
      <c r="S748" s="202" t="str">
        <f>IF($J748="","",IF('5.手当・賞与配分の設計'!$O$4=1,ROUNDUP(($J748+$L748)*$U$4*$S$3,-1),ROUNDUP($J748*$U$4*$S$3,-1)))</f>
        <v/>
      </c>
      <c r="T748" s="186" t="str">
        <f>IF($J748="","",IF('5.手当・賞与配分の設計'!$O$4=1,ROUNDUP(($J748+$L748)*$U$4*$T$3,-1),ROUNDUP($J748*$U$4*$T$3,-1)))</f>
        <v/>
      </c>
      <c r="U748" s="186" t="str">
        <f>IF($J748="","",IF('5.手当・賞与配分の設計'!$O$4=1,ROUNDUP(($J748+$L748)*$U$4*$U$3,-1),ROUNDUP($J748*$U$4*$U$3,-1)))</f>
        <v/>
      </c>
      <c r="V748" s="186" t="str">
        <f>IF($J748="","",IF('5.手当・賞与配分の設計'!$O$4=1,ROUNDUP(($J748+$L748)*$U$4*$V$3,-1),ROUNDUP($J748*$U$4*$V$3,-1)))</f>
        <v/>
      </c>
      <c r="W748" s="203" t="str">
        <f>IF($J748="","",IF('5.手当・賞与配分の設計'!$O$4=1,ROUNDUP(($J748+$L748)*$U$4*$W$3,-1),ROUNDUP($J748*$U$4*$W$3,-1)))</f>
        <v/>
      </c>
      <c r="X748" s="128" t="str">
        <f t="shared" si="269"/>
        <v/>
      </c>
      <c r="Y748" s="88" t="str">
        <f t="shared" si="260"/>
        <v/>
      </c>
      <c r="Z748" s="88" t="str">
        <f t="shared" si="261"/>
        <v/>
      </c>
      <c r="AA748" s="88" t="str">
        <f t="shared" si="262"/>
        <v/>
      </c>
      <c r="AB748" s="201" t="str">
        <f t="shared" si="263"/>
        <v/>
      </c>
    </row>
    <row r="749" spans="5:28" ht="18" customHeight="1">
      <c r="E749" s="178" t="str">
        <f t="shared" si="264"/>
        <v>S-5</v>
      </c>
      <c r="F749" s="124">
        <f t="shared" si="255"/>
        <v>0</v>
      </c>
      <c r="G749" s="124" t="str">
        <f t="shared" si="256"/>
        <v/>
      </c>
      <c r="H749" s="124" t="str">
        <f t="shared" si="257"/>
        <v/>
      </c>
      <c r="I749" s="179">
        <v>25</v>
      </c>
      <c r="J749" s="150" t="str">
        <f>IF($E749="","",INDEX('3.サラリースケール'!$R$5:$BH$38,MATCH('7.グレード別年俸表の作成'!$E749,'3.サラリースケール'!$R$5:$R$38,0),MATCH('7.グレード別年俸表の作成'!$I749,'3.サラリースケール'!$R$5:$BH$5,0)))</f>
        <v/>
      </c>
      <c r="K749" s="194" t="str">
        <f t="shared" si="258"/>
        <v/>
      </c>
      <c r="L749" s="195" t="str">
        <f>IF($J749="","",VLOOKUP($E749,'6.モデル年俸表の作成'!$C$6:$F$48,4,0))</f>
        <v/>
      </c>
      <c r="M749" s="196" t="str">
        <f t="shared" si="265"/>
        <v/>
      </c>
      <c r="N749" s="197" t="str">
        <f t="shared" si="266"/>
        <v/>
      </c>
      <c r="O749" s="219" t="str">
        <f t="shared" si="259"/>
        <v/>
      </c>
      <c r="P749" s="198" t="str">
        <f t="shared" si="267"/>
        <v/>
      </c>
      <c r="Q749" s="195" t="str">
        <f t="shared" si="268"/>
        <v/>
      </c>
      <c r="R749" s="187" t="str">
        <f>IF($J749="","",IF('5.手当・賞与配分の設計'!$O$4=1,ROUNDUP((J749+$L749)*$R$5,-1),ROUNDUP(J749*$R$5,-1)))</f>
        <v/>
      </c>
      <c r="S749" s="202" t="str">
        <f>IF($J749="","",IF('5.手当・賞与配分の設計'!$O$4=1,ROUNDUP(($J749+$L749)*$U$4*$S$3,-1),ROUNDUP($J749*$U$4*$S$3,-1)))</f>
        <v/>
      </c>
      <c r="T749" s="186" t="str">
        <f>IF($J749="","",IF('5.手当・賞与配分の設計'!$O$4=1,ROUNDUP(($J749+$L749)*$U$4*$T$3,-1),ROUNDUP($J749*$U$4*$T$3,-1)))</f>
        <v/>
      </c>
      <c r="U749" s="186" t="str">
        <f>IF($J749="","",IF('5.手当・賞与配分の設計'!$O$4=1,ROUNDUP(($J749+$L749)*$U$4*$U$3,-1),ROUNDUP($J749*$U$4*$U$3,-1)))</f>
        <v/>
      </c>
      <c r="V749" s="186" t="str">
        <f>IF($J749="","",IF('5.手当・賞与配分の設計'!$O$4=1,ROUNDUP(($J749+$L749)*$U$4*$V$3,-1),ROUNDUP($J749*$U$4*$V$3,-1)))</f>
        <v/>
      </c>
      <c r="W749" s="203" t="str">
        <f>IF($J749="","",IF('5.手当・賞与配分の設計'!$O$4=1,ROUNDUP(($J749+$L749)*$U$4*$W$3,-1),ROUNDUP($J749*$U$4*$W$3,-1)))</f>
        <v/>
      </c>
      <c r="X749" s="128" t="str">
        <f t="shared" si="269"/>
        <v/>
      </c>
      <c r="Y749" s="88" t="str">
        <f t="shared" si="260"/>
        <v/>
      </c>
      <c r="Z749" s="88" t="str">
        <f t="shared" si="261"/>
        <v/>
      </c>
      <c r="AA749" s="88" t="str">
        <f t="shared" si="262"/>
        <v/>
      </c>
      <c r="AB749" s="201" t="str">
        <f t="shared" si="263"/>
        <v/>
      </c>
    </row>
    <row r="750" spans="5:28" ht="18" customHeight="1">
      <c r="E750" s="178" t="str">
        <f t="shared" si="264"/>
        <v>S-5</v>
      </c>
      <c r="F750" s="124">
        <f t="shared" si="255"/>
        <v>0</v>
      </c>
      <c r="G750" s="124" t="str">
        <f t="shared" si="256"/>
        <v/>
      </c>
      <c r="H750" s="124" t="str">
        <f t="shared" si="257"/>
        <v/>
      </c>
      <c r="I750" s="179">
        <v>26</v>
      </c>
      <c r="J750" s="150" t="str">
        <f>IF($E750="","",INDEX('3.サラリースケール'!$R$5:$BH$38,MATCH('7.グレード別年俸表の作成'!$E750,'3.サラリースケール'!$R$5:$R$38,0),MATCH('7.グレード別年俸表の作成'!$I750,'3.サラリースケール'!$R$5:$BH$5,0)))</f>
        <v/>
      </c>
      <c r="K750" s="194" t="str">
        <f t="shared" si="258"/>
        <v/>
      </c>
      <c r="L750" s="195" t="str">
        <f>IF($J750="","",VLOOKUP($E750,'6.モデル年俸表の作成'!$C$6:$F$48,4,0))</f>
        <v/>
      </c>
      <c r="M750" s="196" t="str">
        <f t="shared" si="265"/>
        <v/>
      </c>
      <c r="N750" s="197" t="str">
        <f t="shared" si="266"/>
        <v/>
      </c>
      <c r="O750" s="219" t="str">
        <f t="shared" si="259"/>
        <v/>
      </c>
      <c r="P750" s="198" t="str">
        <f t="shared" si="267"/>
        <v/>
      </c>
      <c r="Q750" s="195" t="str">
        <f t="shared" si="268"/>
        <v/>
      </c>
      <c r="R750" s="187" t="str">
        <f>IF($J750="","",IF('5.手当・賞与配分の設計'!$O$4=1,ROUNDUP((J750+$L750)*$R$5,-1),ROUNDUP(J750*$R$5,-1)))</f>
        <v/>
      </c>
      <c r="S750" s="202" t="str">
        <f>IF($J750="","",IF('5.手当・賞与配分の設計'!$O$4=1,ROUNDUP(($J750+$L750)*$U$4*$S$3,-1),ROUNDUP($J750*$U$4*$S$3,-1)))</f>
        <v/>
      </c>
      <c r="T750" s="186" t="str">
        <f>IF($J750="","",IF('5.手当・賞与配分の設計'!$O$4=1,ROUNDUP(($J750+$L750)*$U$4*$T$3,-1),ROUNDUP($J750*$U$4*$T$3,-1)))</f>
        <v/>
      </c>
      <c r="U750" s="186" t="str">
        <f>IF($J750="","",IF('5.手当・賞与配分の設計'!$O$4=1,ROUNDUP(($J750+$L750)*$U$4*$U$3,-1),ROUNDUP($J750*$U$4*$U$3,-1)))</f>
        <v/>
      </c>
      <c r="V750" s="186" t="str">
        <f>IF($J750="","",IF('5.手当・賞与配分の設計'!$O$4=1,ROUNDUP(($J750+$L750)*$U$4*$V$3,-1),ROUNDUP($J750*$U$4*$V$3,-1)))</f>
        <v/>
      </c>
      <c r="W750" s="203" t="str">
        <f>IF($J750="","",IF('5.手当・賞与配分の設計'!$O$4=1,ROUNDUP(($J750+$L750)*$U$4*$W$3,-1),ROUNDUP($J750*$U$4*$W$3,-1)))</f>
        <v/>
      </c>
      <c r="X750" s="128" t="str">
        <f t="shared" si="269"/>
        <v/>
      </c>
      <c r="Y750" s="88" t="str">
        <f t="shared" si="260"/>
        <v/>
      </c>
      <c r="Z750" s="88" t="str">
        <f t="shared" si="261"/>
        <v/>
      </c>
      <c r="AA750" s="88" t="str">
        <f t="shared" si="262"/>
        <v/>
      </c>
      <c r="AB750" s="201" t="str">
        <f t="shared" si="263"/>
        <v/>
      </c>
    </row>
    <row r="751" spans="5:28" ht="18" customHeight="1">
      <c r="E751" s="178" t="str">
        <f t="shared" si="264"/>
        <v>S-5</v>
      </c>
      <c r="F751" s="124">
        <f t="shared" si="255"/>
        <v>0</v>
      </c>
      <c r="G751" s="124" t="str">
        <f t="shared" si="256"/>
        <v/>
      </c>
      <c r="H751" s="124" t="str">
        <f t="shared" si="257"/>
        <v/>
      </c>
      <c r="I751" s="179">
        <v>27</v>
      </c>
      <c r="J751" s="150" t="str">
        <f>IF($E751="","",INDEX('3.サラリースケール'!$R$5:$BH$38,MATCH('7.グレード別年俸表の作成'!$E751,'3.サラリースケール'!$R$5:$R$38,0),MATCH('7.グレード別年俸表の作成'!$I751,'3.サラリースケール'!$R$5:$BH$5,0)))</f>
        <v/>
      </c>
      <c r="K751" s="194" t="str">
        <f t="shared" si="258"/>
        <v/>
      </c>
      <c r="L751" s="195" t="str">
        <f>IF($J751="","",VLOOKUP($E751,'6.モデル年俸表の作成'!$C$6:$F$48,4,0))</f>
        <v/>
      </c>
      <c r="M751" s="196" t="str">
        <f t="shared" si="265"/>
        <v/>
      </c>
      <c r="N751" s="197" t="str">
        <f t="shared" si="266"/>
        <v/>
      </c>
      <c r="O751" s="219" t="str">
        <f t="shared" si="259"/>
        <v/>
      </c>
      <c r="P751" s="198" t="str">
        <f t="shared" si="267"/>
        <v/>
      </c>
      <c r="Q751" s="195" t="str">
        <f t="shared" si="268"/>
        <v/>
      </c>
      <c r="R751" s="187" t="str">
        <f>IF($J751="","",IF('5.手当・賞与配分の設計'!$O$4=1,ROUNDUP((J751+$L751)*$R$5,-1),ROUNDUP(J751*$R$5,-1)))</f>
        <v/>
      </c>
      <c r="S751" s="202" t="str">
        <f>IF($J751="","",IF('5.手当・賞与配分の設計'!$O$4=1,ROUNDUP(($J751+$L751)*$U$4*$S$3,-1),ROUNDUP($J751*$U$4*$S$3,-1)))</f>
        <v/>
      </c>
      <c r="T751" s="186" t="str">
        <f>IF($J751="","",IF('5.手当・賞与配分の設計'!$O$4=1,ROUNDUP(($J751+$L751)*$U$4*$T$3,-1),ROUNDUP($J751*$U$4*$T$3,-1)))</f>
        <v/>
      </c>
      <c r="U751" s="186" t="str">
        <f>IF($J751="","",IF('5.手当・賞与配分の設計'!$O$4=1,ROUNDUP(($J751+$L751)*$U$4*$U$3,-1),ROUNDUP($J751*$U$4*$U$3,-1)))</f>
        <v/>
      </c>
      <c r="V751" s="186" t="str">
        <f>IF($J751="","",IF('5.手当・賞与配分の設計'!$O$4=1,ROUNDUP(($J751+$L751)*$U$4*$V$3,-1),ROUNDUP($J751*$U$4*$V$3,-1)))</f>
        <v/>
      </c>
      <c r="W751" s="203" t="str">
        <f>IF($J751="","",IF('5.手当・賞与配分の設計'!$O$4=1,ROUNDUP(($J751+$L751)*$U$4*$W$3,-1),ROUNDUP($J751*$U$4*$W$3,-1)))</f>
        <v/>
      </c>
      <c r="X751" s="128" t="str">
        <f t="shared" si="269"/>
        <v/>
      </c>
      <c r="Y751" s="88" t="str">
        <f t="shared" si="260"/>
        <v/>
      </c>
      <c r="Z751" s="88" t="str">
        <f t="shared" si="261"/>
        <v/>
      </c>
      <c r="AA751" s="88" t="str">
        <f t="shared" si="262"/>
        <v/>
      </c>
      <c r="AB751" s="201" t="str">
        <f t="shared" si="263"/>
        <v/>
      </c>
    </row>
    <row r="752" spans="5:28" ht="18" customHeight="1">
      <c r="E752" s="178" t="str">
        <f t="shared" si="264"/>
        <v>S-5</v>
      </c>
      <c r="F752" s="124">
        <f t="shared" si="255"/>
        <v>0</v>
      </c>
      <c r="G752" s="124" t="str">
        <f t="shared" si="256"/>
        <v/>
      </c>
      <c r="H752" s="124" t="str">
        <f t="shared" si="257"/>
        <v/>
      </c>
      <c r="I752" s="179">
        <v>28</v>
      </c>
      <c r="J752" s="150" t="str">
        <f>IF($E752="","",INDEX('3.サラリースケール'!$R$5:$BH$38,MATCH('7.グレード別年俸表の作成'!$E752,'3.サラリースケール'!$R$5:$R$38,0),MATCH('7.グレード別年俸表の作成'!$I752,'3.サラリースケール'!$R$5:$BH$5,0)))</f>
        <v/>
      </c>
      <c r="K752" s="194" t="str">
        <f t="shared" si="258"/>
        <v/>
      </c>
      <c r="L752" s="195" t="str">
        <f>IF($J752="","",VLOOKUP($E752,'6.モデル年俸表の作成'!$C$6:$F$48,4,0))</f>
        <v/>
      </c>
      <c r="M752" s="196" t="str">
        <f t="shared" si="265"/>
        <v/>
      </c>
      <c r="N752" s="197" t="str">
        <f t="shared" si="266"/>
        <v/>
      </c>
      <c r="O752" s="219" t="str">
        <f t="shared" si="259"/>
        <v/>
      </c>
      <c r="P752" s="198" t="str">
        <f t="shared" si="267"/>
        <v/>
      </c>
      <c r="Q752" s="195" t="str">
        <f t="shared" si="268"/>
        <v/>
      </c>
      <c r="R752" s="187" t="str">
        <f>IF($J752="","",IF('5.手当・賞与配分の設計'!$O$4=1,ROUNDUP((J752+$L752)*$R$5,-1),ROUNDUP(J752*$R$5,-1)))</f>
        <v/>
      </c>
      <c r="S752" s="202" t="str">
        <f>IF($J752="","",IF('5.手当・賞与配分の設計'!$O$4=1,ROUNDUP(($J752+$L752)*$U$4*$S$3,-1),ROUNDUP($J752*$U$4*$S$3,-1)))</f>
        <v/>
      </c>
      <c r="T752" s="186" t="str">
        <f>IF($J752="","",IF('5.手当・賞与配分の設計'!$O$4=1,ROUNDUP(($J752+$L752)*$U$4*$T$3,-1),ROUNDUP($J752*$U$4*$T$3,-1)))</f>
        <v/>
      </c>
      <c r="U752" s="186" t="str">
        <f>IF($J752="","",IF('5.手当・賞与配分の設計'!$O$4=1,ROUNDUP(($J752+$L752)*$U$4*$U$3,-1),ROUNDUP($J752*$U$4*$U$3,-1)))</f>
        <v/>
      </c>
      <c r="V752" s="186" t="str">
        <f>IF($J752="","",IF('5.手当・賞与配分の設計'!$O$4=1,ROUNDUP(($J752+$L752)*$U$4*$V$3,-1),ROUNDUP($J752*$U$4*$V$3,-1)))</f>
        <v/>
      </c>
      <c r="W752" s="203" t="str">
        <f>IF($J752="","",IF('5.手当・賞与配分の設計'!$O$4=1,ROUNDUP(($J752+$L752)*$U$4*$W$3,-1),ROUNDUP($J752*$U$4*$W$3,-1)))</f>
        <v/>
      </c>
      <c r="X752" s="128" t="str">
        <f t="shared" si="269"/>
        <v/>
      </c>
      <c r="Y752" s="88" t="str">
        <f t="shared" si="260"/>
        <v/>
      </c>
      <c r="Z752" s="88" t="str">
        <f t="shared" si="261"/>
        <v/>
      </c>
      <c r="AA752" s="88" t="str">
        <f t="shared" si="262"/>
        <v/>
      </c>
      <c r="AB752" s="201" t="str">
        <f t="shared" si="263"/>
        <v/>
      </c>
    </row>
    <row r="753" spans="5:28" ht="18" customHeight="1">
      <c r="E753" s="178" t="str">
        <f t="shared" si="264"/>
        <v>S-5</v>
      </c>
      <c r="F753" s="124">
        <f t="shared" si="255"/>
        <v>0</v>
      </c>
      <c r="G753" s="124" t="str">
        <f t="shared" si="256"/>
        <v/>
      </c>
      <c r="H753" s="124" t="str">
        <f t="shared" si="257"/>
        <v/>
      </c>
      <c r="I753" s="179">
        <v>29</v>
      </c>
      <c r="J753" s="150" t="str">
        <f>IF($E753="","",INDEX('3.サラリースケール'!$R$5:$BH$38,MATCH('7.グレード別年俸表の作成'!$E753,'3.サラリースケール'!$R$5:$R$38,0),MATCH('7.グレード別年俸表の作成'!$I753,'3.サラリースケール'!$R$5:$BH$5,0)))</f>
        <v/>
      </c>
      <c r="K753" s="194" t="str">
        <f t="shared" si="258"/>
        <v/>
      </c>
      <c r="L753" s="195" t="str">
        <f>IF($J753="","",VLOOKUP($E753,'6.モデル年俸表の作成'!$C$6:$F$48,4,0))</f>
        <v/>
      </c>
      <c r="M753" s="196" t="str">
        <f t="shared" si="265"/>
        <v/>
      </c>
      <c r="N753" s="197" t="str">
        <f t="shared" si="266"/>
        <v/>
      </c>
      <c r="O753" s="219" t="str">
        <f t="shared" si="259"/>
        <v/>
      </c>
      <c r="P753" s="198" t="str">
        <f t="shared" si="267"/>
        <v/>
      </c>
      <c r="Q753" s="195" t="str">
        <f t="shared" si="268"/>
        <v/>
      </c>
      <c r="R753" s="187" t="str">
        <f>IF($J753="","",IF('5.手当・賞与配分の設計'!$O$4=1,ROUNDUP((J753+$L753)*$R$5,-1),ROUNDUP(J753*$R$5,-1)))</f>
        <v/>
      </c>
      <c r="S753" s="202" t="str">
        <f>IF($J753="","",IF('5.手当・賞与配分の設計'!$O$4=1,ROUNDUP(($J753+$L753)*$U$4*$S$3,-1),ROUNDUP($J753*$U$4*$S$3,-1)))</f>
        <v/>
      </c>
      <c r="T753" s="186" t="str">
        <f>IF($J753="","",IF('5.手当・賞与配分の設計'!$O$4=1,ROUNDUP(($J753+$L753)*$U$4*$T$3,-1),ROUNDUP($J753*$U$4*$T$3,-1)))</f>
        <v/>
      </c>
      <c r="U753" s="186" t="str">
        <f>IF($J753="","",IF('5.手当・賞与配分の設計'!$O$4=1,ROUNDUP(($J753+$L753)*$U$4*$U$3,-1),ROUNDUP($J753*$U$4*$U$3,-1)))</f>
        <v/>
      </c>
      <c r="V753" s="186" t="str">
        <f>IF($J753="","",IF('5.手当・賞与配分の設計'!$O$4=1,ROUNDUP(($J753+$L753)*$U$4*$V$3,-1),ROUNDUP($J753*$U$4*$V$3,-1)))</f>
        <v/>
      </c>
      <c r="W753" s="203" t="str">
        <f>IF($J753="","",IF('5.手当・賞与配分の設計'!$O$4=1,ROUNDUP(($J753+$L753)*$U$4*$W$3,-1),ROUNDUP($J753*$U$4*$W$3,-1)))</f>
        <v/>
      </c>
      <c r="X753" s="128" t="str">
        <f t="shared" si="269"/>
        <v/>
      </c>
      <c r="Y753" s="88" t="str">
        <f t="shared" si="260"/>
        <v/>
      </c>
      <c r="Z753" s="88" t="str">
        <f t="shared" si="261"/>
        <v/>
      </c>
      <c r="AA753" s="88" t="str">
        <f t="shared" si="262"/>
        <v/>
      </c>
      <c r="AB753" s="201" t="str">
        <f t="shared" si="263"/>
        <v/>
      </c>
    </row>
    <row r="754" spans="5:28" ht="18" customHeight="1">
      <c r="E754" s="178" t="str">
        <f t="shared" si="264"/>
        <v>S-5</v>
      </c>
      <c r="F754" s="124">
        <f t="shared" si="255"/>
        <v>0</v>
      </c>
      <c r="G754" s="124" t="str">
        <f t="shared" si="256"/>
        <v/>
      </c>
      <c r="H754" s="124" t="str">
        <f t="shared" si="257"/>
        <v/>
      </c>
      <c r="I754" s="179">
        <v>30</v>
      </c>
      <c r="J754" s="150" t="str">
        <f>IF($E754="","",INDEX('3.サラリースケール'!$R$5:$BH$38,MATCH('7.グレード別年俸表の作成'!$E754,'3.サラリースケール'!$R$5:$R$38,0),MATCH('7.グレード別年俸表の作成'!$I754,'3.サラリースケール'!$R$5:$BH$5,0)))</f>
        <v/>
      </c>
      <c r="K754" s="194" t="str">
        <f t="shared" si="258"/>
        <v/>
      </c>
      <c r="L754" s="195" t="str">
        <f>IF($J754="","",VLOOKUP($E754,'6.モデル年俸表の作成'!$C$6:$F$48,4,0))</f>
        <v/>
      </c>
      <c r="M754" s="196" t="str">
        <f t="shared" si="265"/>
        <v/>
      </c>
      <c r="N754" s="197" t="str">
        <f t="shared" si="266"/>
        <v/>
      </c>
      <c r="O754" s="219" t="str">
        <f t="shared" si="259"/>
        <v/>
      </c>
      <c r="P754" s="198" t="str">
        <f t="shared" si="267"/>
        <v/>
      </c>
      <c r="Q754" s="195" t="str">
        <f t="shared" si="268"/>
        <v/>
      </c>
      <c r="R754" s="187" t="str">
        <f>IF($J754="","",IF('5.手当・賞与配分の設計'!$O$4=1,ROUNDUP((J754+$L754)*$R$5,-1),ROUNDUP(J754*$R$5,-1)))</f>
        <v/>
      </c>
      <c r="S754" s="202" t="str">
        <f>IF($J754="","",IF('5.手当・賞与配分の設計'!$O$4=1,ROUNDUP(($J754+$L754)*$U$4*$S$3,-1),ROUNDUP($J754*$U$4*$S$3,-1)))</f>
        <v/>
      </c>
      <c r="T754" s="186" t="str">
        <f>IF($J754="","",IF('5.手当・賞与配分の設計'!$O$4=1,ROUNDUP(($J754+$L754)*$U$4*$T$3,-1),ROUNDUP($J754*$U$4*$T$3,-1)))</f>
        <v/>
      </c>
      <c r="U754" s="186" t="str">
        <f>IF($J754="","",IF('5.手当・賞与配分の設計'!$O$4=1,ROUNDUP(($J754+$L754)*$U$4*$U$3,-1),ROUNDUP($J754*$U$4*$U$3,-1)))</f>
        <v/>
      </c>
      <c r="V754" s="186" t="str">
        <f>IF($J754="","",IF('5.手当・賞与配分の設計'!$O$4=1,ROUNDUP(($J754+$L754)*$U$4*$V$3,-1),ROUNDUP($J754*$U$4*$V$3,-1)))</f>
        <v/>
      </c>
      <c r="W754" s="203" t="str">
        <f>IF($J754="","",IF('5.手当・賞与配分の設計'!$O$4=1,ROUNDUP(($J754+$L754)*$U$4*$W$3,-1),ROUNDUP($J754*$U$4*$W$3,-1)))</f>
        <v/>
      </c>
      <c r="X754" s="128" t="str">
        <f t="shared" si="269"/>
        <v/>
      </c>
      <c r="Y754" s="88" t="str">
        <f t="shared" si="260"/>
        <v/>
      </c>
      <c r="Z754" s="88" t="str">
        <f t="shared" si="261"/>
        <v/>
      </c>
      <c r="AA754" s="88" t="str">
        <f t="shared" si="262"/>
        <v/>
      </c>
      <c r="AB754" s="201" t="str">
        <f t="shared" si="263"/>
        <v/>
      </c>
    </row>
    <row r="755" spans="5:28" ht="18" customHeight="1">
      <c r="E755" s="178" t="str">
        <f t="shared" si="264"/>
        <v>S-5</v>
      </c>
      <c r="F755" s="124">
        <f t="shared" si="255"/>
        <v>0</v>
      </c>
      <c r="G755" s="124" t="str">
        <f t="shared" si="256"/>
        <v/>
      </c>
      <c r="H755" s="124" t="str">
        <f t="shared" si="257"/>
        <v/>
      </c>
      <c r="I755" s="179">
        <v>31</v>
      </c>
      <c r="J755" s="150" t="str">
        <f>IF($E755="","",INDEX('3.サラリースケール'!$R$5:$BH$38,MATCH('7.グレード別年俸表の作成'!$E755,'3.サラリースケール'!$R$5:$R$38,0),MATCH('7.グレード別年俸表の作成'!$I755,'3.サラリースケール'!$R$5:$BH$5,0)))</f>
        <v/>
      </c>
      <c r="K755" s="194" t="str">
        <f t="shared" si="258"/>
        <v/>
      </c>
      <c r="L755" s="195" t="str">
        <f>IF($J755="","",VLOOKUP($E755,'6.モデル年俸表の作成'!$C$6:$F$48,4,0))</f>
        <v/>
      </c>
      <c r="M755" s="196" t="str">
        <f t="shared" si="265"/>
        <v/>
      </c>
      <c r="N755" s="197" t="str">
        <f t="shared" si="266"/>
        <v/>
      </c>
      <c r="O755" s="219" t="str">
        <f t="shared" si="259"/>
        <v/>
      </c>
      <c r="P755" s="198" t="str">
        <f t="shared" si="267"/>
        <v/>
      </c>
      <c r="Q755" s="195" t="str">
        <f t="shared" si="268"/>
        <v/>
      </c>
      <c r="R755" s="187" t="str">
        <f>IF($J755="","",IF('5.手当・賞与配分の設計'!$O$4=1,ROUNDUP((J755+$L755)*$R$5,-1),ROUNDUP(J755*$R$5,-1)))</f>
        <v/>
      </c>
      <c r="S755" s="202" t="str">
        <f>IF($J755="","",IF('5.手当・賞与配分の設計'!$O$4=1,ROUNDUP(($J755+$L755)*$U$4*$S$3,-1),ROUNDUP($J755*$U$4*$S$3,-1)))</f>
        <v/>
      </c>
      <c r="T755" s="186" t="str">
        <f>IF($J755="","",IF('5.手当・賞与配分の設計'!$O$4=1,ROUNDUP(($J755+$L755)*$U$4*$T$3,-1),ROUNDUP($J755*$U$4*$T$3,-1)))</f>
        <v/>
      </c>
      <c r="U755" s="186" t="str">
        <f>IF($J755="","",IF('5.手当・賞与配分の設計'!$O$4=1,ROUNDUP(($J755+$L755)*$U$4*$U$3,-1),ROUNDUP($J755*$U$4*$U$3,-1)))</f>
        <v/>
      </c>
      <c r="V755" s="186" t="str">
        <f>IF($J755="","",IF('5.手当・賞与配分の設計'!$O$4=1,ROUNDUP(($J755+$L755)*$U$4*$V$3,-1),ROUNDUP($J755*$U$4*$V$3,-1)))</f>
        <v/>
      </c>
      <c r="W755" s="203" t="str">
        <f>IF($J755="","",IF('5.手当・賞与配分の設計'!$O$4=1,ROUNDUP(($J755+$L755)*$U$4*$W$3,-1),ROUNDUP($J755*$U$4*$W$3,-1)))</f>
        <v/>
      </c>
      <c r="X755" s="128" t="str">
        <f t="shared" si="269"/>
        <v/>
      </c>
      <c r="Y755" s="88" t="str">
        <f t="shared" si="260"/>
        <v/>
      </c>
      <c r="Z755" s="88" t="str">
        <f t="shared" si="261"/>
        <v/>
      </c>
      <c r="AA755" s="88" t="str">
        <f t="shared" si="262"/>
        <v/>
      </c>
      <c r="AB755" s="201" t="str">
        <f t="shared" si="263"/>
        <v/>
      </c>
    </row>
    <row r="756" spans="5:28" ht="18" customHeight="1">
      <c r="E756" s="178" t="str">
        <f t="shared" si="264"/>
        <v>S-5</v>
      </c>
      <c r="F756" s="124">
        <f t="shared" si="255"/>
        <v>0</v>
      </c>
      <c r="G756" s="124" t="str">
        <f t="shared" si="256"/>
        <v/>
      </c>
      <c r="H756" s="124" t="str">
        <f t="shared" si="257"/>
        <v/>
      </c>
      <c r="I756" s="179">
        <v>32</v>
      </c>
      <c r="J756" s="150" t="str">
        <f>IF($E756="","",INDEX('3.サラリースケール'!$R$5:$BH$38,MATCH('7.グレード別年俸表の作成'!$E756,'3.サラリースケール'!$R$5:$R$38,0),MATCH('7.グレード別年俸表の作成'!$I756,'3.サラリースケール'!$R$5:$BH$5,0)))</f>
        <v/>
      </c>
      <c r="K756" s="194" t="str">
        <f t="shared" si="258"/>
        <v/>
      </c>
      <c r="L756" s="195" t="str">
        <f>IF($J756="","",VLOOKUP($E756,'6.モデル年俸表の作成'!$C$6:$F$48,4,0))</f>
        <v/>
      </c>
      <c r="M756" s="196" t="str">
        <f t="shared" si="265"/>
        <v/>
      </c>
      <c r="N756" s="197" t="str">
        <f t="shared" si="266"/>
        <v/>
      </c>
      <c r="O756" s="219" t="str">
        <f t="shared" si="259"/>
        <v/>
      </c>
      <c r="P756" s="198" t="str">
        <f t="shared" si="267"/>
        <v/>
      </c>
      <c r="Q756" s="195" t="str">
        <f t="shared" si="268"/>
        <v/>
      </c>
      <c r="R756" s="187" t="str">
        <f>IF($J756="","",IF('5.手当・賞与配分の設計'!$O$4=1,ROUNDUP((J756+$L756)*$R$5,-1),ROUNDUP(J756*$R$5,-1)))</f>
        <v/>
      </c>
      <c r="S756" s="202" t="str">
        <f>IF($J756="","",IF('5.手当・賞与配分の設計'!$O$4=1,ROUNDUP(($J756+$L756)*$U$4*$S$3,-1),ROUNDUP($J756*$U$4*$S$3,-1)))</f>
        <v/>
      </c>
      <c r="T756" s="186" t="str">
        <f>IF($J756="","",IF('5.手当・賞与配分の設計'!$O$4=1,ROUNDUP(($J756+$L756)*$U$4*$T$3,-1),ROUNDUP($J756*$U$4*$T$3,-1)))</f>
        <v/>
      </c>
      <c r="U756" s="186" t="str">
        <f>IF($J756="","",IF('5.手当・賞与配分の設計'!$O$4=1,ROUNDUP(($J756+$L756)*$U$4*$U$3,-1),ROUNDUP($J756*$U$4*$U$3,-1)))</f>
        <v/>
      </c>
      <c r="V756" s="186" t="str">
        <f>IF($J756="","",IF('5.手当・賞与配分の設計'!$O$4=1,ROUNDUP(($J756+$L756)*$U$4*$V$3,-1),ROUNDUP($J756*$U$4*$V$3,-1)))</f>
        <v/>
      </c>
      <c r="W756" s="203" t="str">
        <f>IF($J756="","",IF('5.手当・賞与配分の設計'!$O$4=1,ROUNDUP(($J756+$L756)*$U$4*$W$3,-1),ROUNDUP($J756*$U$4*$W$3,-1)))</f>
        <v/>
      </c>
      <c r="X756" s="128" t="str">
        <f t="shared" si="269"/>
        <v/>
      </c>
      <c r="Y756" s="88" t="str">
        <f t="shared" si="260"/>
        <v/>
      </c>
      <c r="Z756" s="88" t="str">
        <f t="shared" si="261"/>
        <v/>
      </c>
      <c r="AA756" s="88" t="str">
        <f t="shared" si="262"/>
        <v/>
      </c>
      <c r="AB756" s="201" t="str">
        <f t="shared" si="263"/>
        <v/>
      </c>
    </row>
    <row r="757" spans="5:28" ht="18" customHeight="1">
      <c r="E757" s="178" t="str">
        <f t="shared" si="264"/>
        <v>S-5</v>
      </c>
      <c r="F757" s="124">
        <f t="shared" si="255"/>
        <v>0</v>
      </c>
      <c r="G757" s="124" t="str">
        <f t="shared" si="256"/>
        <v/>
      </c>
      <c r="H757" s="124" t="str">
        <f t="shared" si="257"/>
        <v/>
      </c>
      <c r="I757" s="179">
        <v>33</v>
      </c>
      <c r="J757" s="150" t="str">
        <f>IF($E757="","",INDEX('3.サラリースケール'!$R$5:$BH$38,MATCH('7.グレード別年俸表の作成'!$E757,'3.サラリースケール'!$R$5:$R$38,0),MATCH('7.グレード別年俸表の作成'!$I757,'3.サラリースケール'!$R$5:$BH$5,0)))</f>
        <v/>
      </c>
      <c r="K757" s="194" t="str">
        <f t="shared" si="258"/>
        <v/>
      </c>
      <c r="L757" s="195" t="str">
        <f>IF($J757="","",VLOOKUP($E757,'6.モデル年俸表の作成'!$C$6:$F$48,4,0))</f>
        <v/>
      </c>
      <c r="M757" s="196" t="str">
        <f t="shared" si="265"/>
        <v/>
      </c>
      <c r="N757" s="197" t="str">
        <f t="shared" si="266"/>
        <v/>
      </c>
      <c r="O757" s="219" t="str">
        <f t="shared" si="259"/>
        <v/>
      </c>
      <c r="P757" s="198" t="str">
        <f t="shared" si="267"/>
        <v/>
      </c>
      <c r="Q757" s="195" t="str">
        <f t="shared" si="268"/>
        <v/>
      </c>
      <c r="R757" s="187" t="str">
        <f>IF($J757="","",IF('5.手当・賞与配分の設計'!$O$4=1,ROUNDUP((J757+$L757)*$R$5,-1),ROUNDUP(J757*$R$5,-1)))</f>
        <v/>
      </c>
      <c r="S757" s="202" t="str">
        <f>IF($J757="","",IF('5.手当・賞与配分の設計'!$O$4=1,ROUNDUP(($J757+$L757)*$U$4*$S$3,-1),ROUNDUP($J757*$U$4*$S$3,-1)))</f>
        <v/>
      </c>
      <c r="T757" s="186" t="str">
        <f>IF($J757="","",IF('5.手当・賞与配分の設計'!$O$4=1,ROUNDUP(($J757+$L757)*$U$4*$T$3,-1),ROUNDUP($J757*$U$4*$T$3,-1)))</f>
        <v/>
      </c>
      <c r="U757" s="186" t="str">
        <f>IF($J757="","",IF('5.手当・賞与配分の設計'!$O$4=1,ROUNDUP(($J757+$L757)*$U$4*$U$3,-1),ROUNDUP($J757*$U$4*$U$3,-1)))</f>
        <v/>
      </c>
      <c r="V757" s="186" t="str">
        <f>IF($J757="","",IF('5.手当・賞与配分の設計'!$O$4=1,ROUNDUP(($J757+$L757)*$U$4*$V$3,-1),ROUNDUP($J757*$U$4*$V$3,-1)))</f>
        <v/>
      </c>
      <c r="W757" s="203" t="str">
        <f>IF($J757="","",IF('5.手当・賞与配分の設計'!$O$4=1,ROUNDUP(($J757+$L757)*$U$4*$W$3,-1),ROUNDUP($J757*$U$4*$W$3,-1)))</f>
        <v/>
      </c>
      <c r="X757" s="128" t="str">
        <f t="shared" si="269"/>
        <v/>
      </c>
      <c r="Y757" s="88" t="str">
        <f t="shared" si="260"/>
        <v/>
      </c>
      <c r="Z757" s="88" t="str">
        <f t="shared" si="261"/>
        <v/>
      </c>
      <c r="AA757" s="88" t="str">
        <f t="shared" si="262"/>
        <v/>
      </c>
      <c r="AB757" s="201" t="str">
        <f t="shared" si="263"/>
        <v/>
      </c>
    </row>
    <row r="758" spans="5:28" ht="18" customHeight="1">
      <c r="E758" s="178" t="str">
        <f t="shared" si="264"/>
        <v>S-5</v>
      </c>
      <c r="F758" s="124">
        <f t="shared" si="255"/>
        <v>0</v>
      </c>
      <c r="G758" s="124" t="str">
        <f t="shared" si="256"/>
        <v/>
      </c>
      <c r="H758" s="124" t="str">
        <f t="shared" si="257"/>
        <v/>
      </c>
      <c r="I758" s="179">
        <v>34</v>
      </c>
      <c r="J758" s="150" t="str">
        <f>IF($E758="","",INDEX('3.サラリースケール'!$R$5:$BH$38,MATCH('7.グレード別年俸表の作成'!$E758,'3.サラリースケール'!$R$5:$R$38,0),MATCH('7.グレード別年俸表の作成'!$I758,'3.サラリースケール'!$R$5:$BH$5,0)))</f>
        <v/>
      </c>
      <c r="K758" s="194" t="str">
        <f t="shared" si="258"/>
        <v/>
      </c>
      <c r="L758" s="195" t="str">
        <f>IF($J758="","",VLOOKUP($E758,'6.モデル年俸表の作成'!$C$6:$F$48,4,0))</f>
        <v/>
      </c>
      <c r="M758" s="196" t="str">
        <f t="shared" si="265"/>
        <v/>
      </c>
      <c r="N758" s="197" t="str">
        <f t="shared" si="266"/>
        <v/>
      </c>
      <c r="O758" s="219" t="str">
        <f t="shared" si="259"/>
        <v/>
      </c>
      <c r="P758" s="198" t="str">
        <f t="shared" si="267"/>
        <v/>
      </c>
      <c r="Q758" s="195" t="str">
        <f t="shared" si="268"/>
        <v/>
      </c>
      <c r="R758" s="187" t="str">
        <f>IF($J758="","",IF('5.手当・賞与配分の設計'!$O$4=1,ROUNDUP((J758+$L758)*$R$5,-1),ROUNDUP(J758*$R$5,-1)))</f>
        <v/>
      </c>
      <c r="S758" s="202" t="str">
        <f>IF($J758="","",IF('5.手当・賞与配分の設計'!$O$4=1,ROUNDUP(($J758+$L758)*$U$4*$S$3,-1),ROUNDUP($J758*$U$4*$S$3,-1)))</f>
        <v/>
      </c>
      <c r="T758" s="186" t="str">
        <f>IF($J758="","",IF('5.手当・賞与配分の設計'!$O$4=1,ROUNDUP(($J758+$L758)*$U$4*$T$3,-1),ROUNDUP($J758*$U$4*$T$3,-1)))</f>
        <v/>
      </c>
      <c r="U758" s="186" t="str">
        <f>IF($J758="","",IF('5.手当・賞与配分の設計'!$O$4=1,ROUNDUP(($J758+$L758)*$U$4*$U$3,-1),ROUNDUP($J758*$U$4*$U$3,-1)))</f>
        <v/>
      </c>
      <c r="V758" s="186" t="str">
        <f>IF($J758="","",IF('5.手当・賞与配分の設計'!$O$4=1,ROUNDUP(($J758+$L758)*$U$4*$V$3,-1),ROUNDUP($J758*$U$4*$V$3,-1)))</f>
        <v/>
      </c>
      <c r="W758" s="203" t="str">
        <f>IF($J758="","",IF('5.手当・賞与配分の設計'!$O$4=1,ROUNDUP(($J758+$L758)*$U$4*$W$3,-1),ROUNDUP($J758*$U$4*$W$3,-1)))</f>
        <v/>
      </c>
      <c r="X758" s="128" t="str">
        <f t="shared" si="269"/>
        <v/>
      </c>
      <c r="Y758" s="88" t="str">
        <f t="shared" si="260"/>
        <v/>
      </c>
      <c r="Z758" s="88" t="str">
        <f t="shared" si="261"/>
        <v/>
      </c>
      <c r="AA758" s="88" t="str">
        <f t="shared" si="262"/>
        <v/>
      </c>
      <c r="AB758" s="201" t="str">
        <f t="shared" si="263"/>
        <v/>
      </c>
    </row>
    <row r="759" spans="5:28" ht="18" customHeight="1">
      <c r="E759" s="178" t="str">
        <f t="shared" si="264"/>
        <v>S-5</v>
      </c>
      <c r="F759" s="124">
        <f t="shared" si="255"/>
        <v>0</v>
      </c>
      <c r="G759" s="124" t="str">
        <f t="shared" si="256"/>
        <v/>
      </c>
      <c r="H759" s="124" t="str">
        <f t="shared" si="257"/>
        <v/>
      </c>
      <c r="I759" s="179">
        <v>35</v>
      </c>
      <c r="J759" s="150" t="str">
        <f>IF($E759="","",INDEX('3.サラリースケール'!$R$5:$BH$38,MATCH('7.グレード別年俸表の作成'!$E759,'3.サラリースケール'!$R$5:$R$38,0),MATCH('7.グレード別年俸表の作成'!$I759,'3.サラリースケール'!$R$5:$BH$5,0)))</f>
        <v/>
      </c>
      <c r="K759" s="194" t="str">
        <f t="shared" si="258"/>
        <v/>
      </c>
      <c r="L759" s="195" t="str">
        <f>IF($J759="","",VLOOKUP($E759,'6.モデル年俸表の作成'!$C$6:$F$48,4,0))</f>
        <v/>
      </c>
      <c r="M759" s="196" t="str">
        <f t="shared" si="265"/>
        <v/>
      </c>
      <c r="N759" s="197" t="str">
        <f t="shared" si="266"/>
        <v/>
      </c>
      <c r="O759" s="219" t="str">
        <f t="shared" si="259"/>
        <v/>
      </c>
      <c r="P759" s="198" t="str">
        <f t="shared" si="267"/>
        <v/>
      </c>
      <c r="Q759" s="195" t="str">
        <f t="shared" si="268"/>
        <v/>
      </c>
      <c r="R759" s="187" t="str">
        <f>IF($J759="","",IF('5.手当・賞与配分の設計'!$O$4=1,ROUNDUP((J759+$L759)*$R$5,-1),ROUNDUP(J759*$R$5,-1)))</f>
        <v/>
      </c>
      <c r="S759" s="202" t="str">
        <f>IF($J759="","",IF('5.手当・賞与配分の設計'!$O$4=1,ROUNDUP(($J759+$L759)*$U$4*$S$3,-1),ROUNDUP($J759*$U$4*$S$3,-1)))</f>
        <v/>
      </c>
      <c r="T759" s="186" t="str">
        <f>IF($J759="","",IF('5.手当・賞与配分の設計'!$O$4=1,ROUNDUP(($J759+$L759)*$U$4*$T$3,-1),ROUNDUP($J759*$U$4*$T$3,-1)))</f>
        <v/>
      </c>
      <c r="U759" s="186" t="str">
        <f>IF($J759="","",IF('5.手当・賞与配分の設計'!$O$4=1,ROUNDUP(($J759+$L759)*$U$4*$U$3,-1),ROUNDUP($J759*$U$4*$U$3,-1)))</f>
        <v/>
      </c>
      <c r="V759" s="186" t="str">
        <f>IF($J759="","",IF('5.手当・賞与配分の設計'!$O$4=1,ROUNDUP(($J759+$L759)*$U$4*$V$3,-1),ROUNDUP($J759*$U$4*$V$3,-1)))</f>
        <v/>
      </c>
      <c r="W759" s="203" t="str">
        <f>IF($J759="","",IF('5.手当・賞与配分の設計'!$O$4=1,ROUNDUP(($J759+$L759)*$U$4*$W$3,-1),ROUNDUP($J759*$U$4*$W$3,-1)))</f>
        <v/>
      </c>
      <c r="X759" s="128" t="str">
        <f t="shared" si="269"/>
        <v/>
      </c>
      <c r="Y759" s="88" t="str">
        <f t="shared" si="260"/>
        <v/>
      </c>
      <c r="Z759" s="88" t="str">
        <f t="shared" si="261"/>
        <v/>
      </c>
      <c r="AA759" s="88" t="str">
        <f t="shared" si="262"/>
        <v/>
      </c>
      <c r="AB759" s="201" t="str">
        <f t="shared" si="263"/>
        <v/>
      </c>
    </row>
    <row r="760" spans="5:28" ht="18" customHeight="1">
      <c r="E760" s="178" t="str">
        <f t="shared" si="264"/>
        <v>S-5</v>
      </c>
      <c r="F760" s="124">
        <f t="shared" si="255"/>
        <v>0</v>
      </c>
      <c r="G760" s="124" t="str">
        <f t="shared" si="256"/>
        <v/>
      </c>
      <c r="H760" s="124" t="str">
        <f t="shared" si="257"/>
        <v/>
      </c>
      <c r="I760" s="179">
        <v>36</v>
      </c>
      <c r="J760" s="150" t="str">
        <f>IF($E760="","",INDEX('3.サラリースケール'!$R$5:$BH$38,MATCH('7.グレード別年俸表の作成'!$E760,'3.サラリースケール'!$R$5:$R$38,0),MATCH('7.グレード別年俸表の作成'!$I760,'3.サラリースケール'!$R$5:$BH$5,0)))</f>
        <v/>
      </c>
      <c r="K760" s="194" t="str">
        <f t="shared" si="258"/>
        <v/>
      </c>
      <c r="L760" s="195" t="str">
        <f>IF($J760="","",VLOOKUP($E760,'6.モデル年俸表の作成'!$C$6:$F$48,4,0))</f>
        <v/>
      </c>
      <c r="M760" s="196" t="str">
        <f t="shared" si="265"/>
        <v/>
      </c>
      <c r="N760" s="197" t="str">
        <f t="shared" si="266"/>
        <v/>
      </c>
      <c r="O760" s="219" t="str">
        <f t="shared" si="259"/>
        <v/>
      </c>
      <c r="P760" s="198" t="str">
        <f t="shared" si="267"/>
        <v/>
      </c>
      <c r="Q760" s="195" t="str">
        <f t="shared" si="268"/>
        <v/>
      </c>
      <c r="R760" s="187" t="str">
        <f>IF($J760="","",IF('5.手当・賞与配分の設計'!$O$4=1,ROUNDUP((J760+$L760)*$R$5,-1),ROUNDUP(J760*$R$5,-1)))</f>
        <v/>
      </c>
      <c r="S760" s="202" t="str">
        <f>IF($J760="","",IF('5.手当・賞与配分の設計'!$O$4=1,ROUNDUP(($J760+$L760)*$U$4*$S$3,-1),ROUNDUP($J760*$U$4*$S$3,-1)))</f>
        <v/>
      </c>
      <c r="T760" s="186" t="str">
        <f>IF($J760="","",IF('5.手当・賞与配分の設計'!$O$4=1,ROUNDUP(($J760+$L760)*$U$4*$T$3,-1),ROUNDUP($J760*$U$4*$T$3,-1)))</f>
        <v/>
      </c>
      <c r="U760" s="186" t="str">
        <f>IF($J760="","",IF('5.手当・賞与配分の設計'!$O$4=1,ROUNDUP(($J760+$L760)*$U$4*$U$3,-1),ROUNDUP($J760*$U$4*$U$3,-1)))</f>
        <v/>
      </c>
      <c r="V760" s="186" t="str">
        <f>IF($J760="","",IF('5.手当・賞与配分の設計'!$O$4=1,ROUNDUP(($J760+$L760)*$U$4*$V$3,-1),ROUNDUP($J760*$U$4*$V$3,-1)))</f>
        <v/>
      </c>
      <c r="W760" s="203" t="str">
        <f>IF($J760="","",IF('5.手当・賞与配分の設計'!$O$4=1,ROUNDUP(($J760+$L760)*$U$4*$W$3,-1),ROUNDUP($J760*$U$4*$W$3,-1)))</f>
        <v/>
      </c>
      <c r="X760" s="128" t="str">
        <f t="shared" si="269"/>
        <v/>
      </c>
      <c r="Y760" s="88" t="str">
        <f t="shared" si="260"/>
        <v/>
      </c>
      <c r="Z760" s="88" t="str">
        <f t="shared" si="261"/>
        <v/>
      </c>
      <c r="AA760" s="88" t="str">
        <f t="shared" si="262"/>
        <v/>
      </c>
      <c r="AB760" s="201" t="str">
        <f t="shared" si="263"/>
        <v/>
      </c>
    </row>
    <row r="761" spans="5:28" ht="18" customHeight="1">
      <c r="E761" s="178" t="str">
        <f t="shared" si="264"/>
        <v>S-5</v>
      </c>
      <c r="F761" s="124">
        <f t="shared" si="255"/>
        <v>0</v>
      </c>
      <c r="G761" s="124" t="str">
        <f t="shared" si="256"/>
        <v/>
      </c>
      <c r="H761" s="124" t="str">
        <f t="shared" si="257"/>
        <v/>
      </c>
      <c r="I761" s="179">
        <v>37</v>
      </c>
      <c r="J761" s="150" t="str">
        <f>IF($E761="","",INDEX('3.サラリースケール'!$R$5:$BH$38,MATCH('7.グレード別年俸表の作成'!$E761,'3.サラリースケール'!$R$5:$R$38,0),MATCH('7.グレード別年俸表の作成'!$I761,'3.サラリースケール'!$R$5:$BH$5,0)))</f>
        <v/>
      </c>
      <c r="K761" s="194" t="str">
        <f t="shared" si="258"/>
        <v/>
      </c>
      <c r="L761" s="195" t="str">
        <f>IF($J761="","",VLOOKUP($E761,'6.モデル年俸表の作成'!$C$6:$F$48,4,0))</f>
        <v/>
      </c>
      <c r="M761" s="196" t="str">
        <f t="shared" si="265"/>
        <v/>
      </c>
      <c r="N761" s="197" t="str">
        <f t="shared" si="266"/>
        <v/>
      </c>
      <c r="O761" s="219" t="str">
        <f t="shared" si="259"/>
        <v/>
      </c>
      <c r="P761" s="198" t="str">
        <f t="shared" si="267"/>
        <v/>
      </c>
      <c r="Q761" s="195" t="str">
        <f t="shared" si="268"/>
        <v/>
      </c>
      <c r="R761" s="187" t="str">
        <f>IF($J761="","",IF('5.手当・賞与配分の設計'!$O$4=1,ROUNDUP((J761+$L761)*$R$5,-1),ROUNDUP(J761*$R$5,-1)))</f>
        <v/>
      </c>
      <c r="S761" s="202" t="str">
        <f>IF($J761="","",IF('5.手当・賞与配分の設計'!$O$4=1,ROUNDUP(($J761+$L761)*$U$4*$S$3,-1),ROUNDUP($J761*$U$4*$S$3,-1)))</f>
        <v/>
      </c>
      <c r="T761" s="186" t="str">
        <f>IF($J761="","",IF('5.手当・賞与配分の設計'!$O$4=1,ROUNDUP(($J761+$L761)*$U$4*$T$3,-1),ROUNDUP($J761*$U$4*$T$3,-1)))</f>
        <v/>
      </c>
      <c r="U761" s="186" t="str">
        <f>IF($J761="","",IF('5.手当・賞与配分の設計'!$O$4=1,ROUNDUP(($J761+$L761)*$U$4*$U$3,-1),ROUNDUP($J761*$U$4*$U$3,-1)))</f>
        <v/>
      </c>
      <c r="V761" s="186" t="str">
        <f>IF($J761="","",IF('5.手当・賞与配分の設計'!$O$4=1,ROUNDUP(($J761+$L761)*$U$4*$V$3,-1),ROUNDUP($J761*$U$4*$V$3,-1)))</f>
        <v/>
      </c>
      <c r="W761" s="203" t="str">
        <f>IF($J761="","",IF('5.手当・賞与配分の設計'!$O$4=1,ROUNDUP(($J761+$L761)*$U$4*$W$3,-1),ROUNDUP($J761*$U$4*$W$3,-1)))</f>
        <v/>
      </c>
      <c r="X761" s="128" t="str">
        <f t="shared" si="269"/>
        <v/>
      </c>
      <c r="Y761" s="88" t="str">
        <f t="shared" si="260"/>
        <v/>
      </c>
      <c r="Z761" s="88" t="str">
        <f t="shared" si="261"/>
        <v/>
      </c>
      <c r="AA761" s="88" t="str">
        <f t="shared" si="262"/>
        <v/>
      </c>
      <c r="AB761" s="201" t="str">
        <f t="shared" si="263"/>
        <v/>
      </c>
    </row>
    <row r="762" spans="5:28" ht="18" customHeight="1">
      <c r="E762" s="178" t="str">
        <f t="shared" si="264"/>
        <v>S-5</v>
      </c>
      <c r="F762" s="124">
        <f t="shared" si="255"/>
        <v>1</v>
      </c>
      <c r="G762" s="124">
        <f t="shared" si="256"/>
        <v>1</v>
      </c>
      <c r="H762" s="124" t="str">
        <f t="shared" si="257"/>
        <v>S-5-1</v>
      </c>
      <c r="I762" s="179">
        <v>38</v>
      </c>
      <c r="J762" s="150">
        <f>IF($E762="","",INDEX('3.サラリースケール'!$R$5:$BH$38,MATCH('7.グレード別年俸表の作成'!$E762,'3.サラリースケール'!$R$5:$R$38,0),MATCH('7.グレード別年俸表の作成'!$I762,'3.サラリースケール'!$R$5:$BH$5,0)))</f>
        <v>356600</v>
      </c>
      <c r="K762" s="194" t="str">
        <f t="shared" si="258"/>
        <v/>
      </c>
      <c r="L762" s="195">
        <f>IF($J762="","",VLOOKUP($E762,'6.モデル年俸表の作成'!$C$6:$F$48,4,0))</f>
        <v>17900</v>
      </c>
      <c r="M762" s="196">
        <f t="shared" si="265"/>
        <v>0.2</v>
      </c>
      <c r="N762" s="197">
        <f t="shared" si="266"/>
        <v>71320</v>
      </c>
      <c r="O762" s="219">
        <f t="shared" si="259"/>
        <v>27</v>
      </c>
      <c r="P762" s="198">
        <f t="shared" si="267"/>
        <v>445820</v>
      </c>
      <c r="Q762" s="195">
        <f t="shared" si="268"/>
        <v>5349840</v>
      </c>
      <c r="R762" s="187">
        <f>IF($J762="","",IF('5.手当・賞与配分の設計'!$O$4=1,ROUNDUP((J762+$L762)*$R$5,-1),ROUNDUP(J762*$R$5,-1)))</f>
        <v>749000</v>
      </c>
      <c r="S762" s="202">
        <f>IF($J762="","",IF('5.手当・賞与配分の設計'!$O$4=1,ROUNDUP(($J762+$L762)*$U$4*$S$3,-1),ROUNDUP($J762*$U$4*$S$3,-1)))</f>
        <v>1123500</v>
      </c>
      <c r="T762" s="186">
        <f>IF($J762="","",IF('5.手当・賞与配分の設計'!$O$4=1,ROUNDUP(($J762+$L762)*$U$4*$T$3,-1),ROUNDUP($J762*$U$4*$T$3,-1)))</f>
        <v>1029880</v>
      </c>
      <c r="U762" s="186">
        <f>IF($J762="","",IF('5.手当・賞与配分の設計'!$O$4=1,ROUNDUP(($J762+$L762)*$U$4*$U$3,-1),ROUNDUP($J762*$U$4*$U$3,-1)))</f>
        <v>936250</v>
      </c>
      <c r="V762" s="186">
        <f>IF($J762="","",IF('5.手当・賞与配分の設計'!$O$4=1,ROUNDUP(($J762+$L762)*$U$4*$V$3,-1),ROUNDUP($J762*$U$4*$V$3,-1)))</f>
        <v>842630</v>
      </c>
      <c r="W762" s="203">
        <f>IF($J762="","",IF('5.手当・賞与配分の設計'!$O$4=1,ROUNDUP(($J762+$L762)*$U$4*$W$3,-1),ROUNDUP($J762*$U$4*$W$3,-1)))</f>
        <v>749000</v>
      </c>
      <c r="X762" s="128">
        <f t="shared" si="269"/>
        <v>7222340</v>
      </c>
      <c r="Y762" s="88">
        <f t="shared" si="260"/>
        <v>7128720</v>
      </c>
      <c r="Z762" s="88">
        <f t="shared" si="261"/>
        <v>7035090</v>
      </c>
      <c r="AA762" s="88">
        <f t="shared" si="262"/>
        <v>6941470</v>
      </c>
      <c r="AB762" s="201">
        <f t="shared" si="263"/>
        <v>6847840</v>
      </c>
    </row>
    <row r="763" spans="5:28" ht="18" customHeight="1">
      <c r="E763" s="178" t="str">
        <f t="shared" si="264"/>
        <v>S-5</v>
      </c>
      <c r="F763" s="124">
        <f t="shared" si="255"/>
        <v>2</v>
      </c>
      <c r="G763" s="124">
        <f t="shared" si="256"/>
        <v>2</v>
      </c>
      <c r="H763" s="124" t="str">
        <f t="shared" si="257"/>
        <v>S-5-2</v>
      </c>
      <c r="I763" s="179">
        <v>39</v>
      </c>
      <c r="J763" s="150">
        <f>IF($E763="","",INDEX('3.サラリースケール'!$R$5:$BH$38,MATCH('7.グレード別年俸表の作成'!$E763,'3.サラリースケール'!$R$5:$R$38,0),MATCH('7.グレード別年俸表の作成'!$I763,'3.サラリースケール'!$R$5:$BH$5,0)))</f>
        <v>361200</v>
      </c>
      <c r="K763" s="194">
        <f t="shared" si="258"/>
        <v>4600</v>
      </c>
      <c r="L763" s="195">
        <f>IF($J763="","",VLOOKUP($E763,'6.モデル年俸表の作成'!$C$6:$F$48,4,0))</f>
        <v>17900</v>
      </c>
      <c r="M763" s="196">
        <f t="shared" si="265"/>
        <v>0.2</v>
      </c>
      <c r="N763" s="197">
        <f t="shared" si="266"/>
        <v>72240</v>
      </c>
      <c r="O763" s="219">
        <f t="shared" si="259"/>
        <v>27</v>
      </c>
      <c r="P763" s="198">
        <f t="shared" si="267"/>
        <v>451340</v>
      </c>
      <c r="Q763" s="195">
        <f t="shared" si="268"/>
        <v>5416080</v>
      </c>
      <c r="R763" s="187">
        <f>IF($J763="","",IF('5.手当・賞与配分の設計'!$O$4=1,ROUNDUP((J763+$L763)*$R$5,-1),ROUNDUP(J763*$R$5,-1)))</f>
        <v>758200</v>
      </c>
      <c r="S763" s="202">
        <f>IF($J763="","",IF('5.手当・賞与配分の設計'!$O$4=1,ROUNDUP(($J763+$L763)*$U$4*$S$3,-1),ROUNDUP($J763*$U$4*$S$3,-1)))</f>
        <v>1137300</v>
      </c>
      <c r="T763" s="186">
        <f>IF($J763="","",IF('5.手当・賞与配分の設計'!$O$4=1,ROUNDUP(($J763+$L763)*$U$4*$T$3,-1),ROUNDUP($J763*$U$4*$T$3,-1)))</f>
        <v>1042530</v>
      </c>
      <c r="U763" s="186">
        <f>IF($J763="","",IF('5.手当・賞与配分の設計'!$O$4=1,ROUNDUP(($J763+$L763)*$U$4*$U$3,-1),ROUNDUP($J763*$U$4*$U$3,-1)))</f>
        <v>947750</v>
      </c>
      <c r="V763" s="186">
        <f>IF($J763="","",IF('5.手当・賞与配分の設計'!$O$4=1,ROUNDUP(($J763+$L763)*$U$4*$V$3,-1),ROUNDUP($J763*$U$4*$V$3,-1)))</f>
        <v>852980</v>
      </c>
      <c r="W763" s="203">
        <f>IF($J763="","",IF('5.手当・賞与配分の設計'!$O$4=1,ROUNDUP(($J763+$L763)*$U$4*$W$3,-1),ROUNDUP($J763*$U$4*$W$3,-1)))</f>
        <v>758200</v>
      </c>
      <c r="X763" s="128">
        <f t="shared" si="269"/>
        <v>7311580</v>
      </c>
      <c r="Y763" s="88">
        <f t="shared" si="260"/>
        <v>7216810</v>
      </c>
      <c r="Z763" s="88">
        <f t="shared" si="261"/>
        <v>7122030</v>
      </c>
      <c r="AA763" s="88">
        <f t="shared" si="262"/>
        <v>7027260</v>
      </c>
      <c r="AB763" s="201">
        <f t="shared" si="263"/>
        <v>6932480</v>
      </c>
    </row>
    <row r="764" spans="5:28" ht="18" customHeight="1">
      <c r="E764" s="178" t="str">
        <f t="shared" si="264"/>
        <v>S-5</v>
      </c>
      <c r="F764" s="124">
        <f t="shared" si="255"/>
        <v>3</v>
      </c>
      <c r="G764" s="124">
        <f t="shared" si="256"/>
        <v>3</v>
      </c>
      <c r="H764" s="124" t="str">
        <f t="shared" si="257"/>
        <v>S-5-3</v>
      </c>
      <c r="I764" s="179">
        <v>40</v>
      </c>
      <c r="J764" s="150">
        <f>IF($E764="","",INDEX('3.サラリースケール'!$R$5:$BH$38,MATCH('7.グレード別年俸表の作成'!$E764,'3.サラリースケール'!$R$5:$R$38,0),MATCH('7.グレード別年俸表の作成'!$I764,'3.サラリースケール'!$R$5:$BH$5,0)))</f>
        <v>365800</v>
      </c>
      <c r="K764" s="194">
        <f t="shared" si="258"/>
        <v>4600</v>
      </c>
      <c r="L764" s="195">
        <f>IF($J764="","",VLOOKUP($E764,'6.モデル年俸表の作成'!$C$6:$F$48,4,0))</f>
        <v>17900</v>
      </c>
      <c r="M764" s="196">
        <f t="shared" si="265"/>
        <v>0.2</v>
      </c>
      <c r="N764" s="197">
        <f t="shared" si="266"/>
        <v>73160</v>
      </c>
      <c r="O764" s="219">
        <f t="shared" si="259"/>
        <v>27</v>
      </c>
      <c r="P764" s="198">
        <f t="shared" si="267"/>
        <v>456860</v>
      </c>
      <c r="Q764" s="195">
        <f t="shared" si="268"/>
        <v>5482320</v>
      </c>
      <c r="R764" s="187">
        <f>IF($J764="","",IF('5.手当・賞与配分の設計'!$O$4=1,ROUNDUP((J764+$L764)*$R$5,-1),ROUNDUP(J764*$R$5,-1)))</f>
        <v>767400</v>
      </c>
      <c r="S764" s="202">
        <f>IF($J764="","",IF('5.手当・賞与配分の設計'!$O$4=1,ROUNDUP(($J764+$L764)*$U$4*$S$3,-1),ROUNDUP($J764*$U$4*$S$3,-1)))</f>
        <v>1151100</v>
      </c>
      <c r="T764" s="186">
        <f>IF($J764="","",IF('5.手当・賞与配分の設計'!$O$4=1,ROUNDUP(($J764+$L764)*$U$4*$T$3,-1),ROUNDUP($J764*$U$4*$T$3,-1)))</f>
        <v>1055180</v>
      </c>
      <c r="U764" s="186">
        <f>IF($J764="","",IF('5.手当・賞与配分の設計'!$O$4=1,ROUNDUP(($J764+$L764)*$U$4*$U$3,-1),ROUNDUP($J764*$U$4*$U$3,-1)))</f>
        <v>959250</v>
      </c>
      <c r="V764" s="186">
        <f>IF($J764="","",IF('5.手当・賞与配分の設計'!$O$4=1,ROUNDUP(($J764+$L764)*$U$4*$V$3,-1),ROUNDUP($J764*$U$4*$V$3,-1)))</f>
        <v>863330</v>
      </c>
      <c r="W764" s="203">
        <f>IF($J764="","",IF('5.手当・賞与配分の設計'!$O$4=1,ROUNDUP(($J764+$L764)*$U$4*$W$3,-1),ROUNDUP($J764*$U$4*$W$3,-1)))</f>
        <v>767400</v>
      </c>
      <c r="X764" s="128">
        <f t="shared" si="269"/>
        <v>7400820</v>
      </c>
      <c r="Y764" s="88">
        <f t="shared" si="260"/>
        <v>7304900</v>
      </c>
      <c r="Z764" s="88">
        <f t="shared" si="261"/>
        <v>7208970</v>
      </c>
      <c r="AA764" s="88">
        <f t="shared" si="262"/>
        <v>7113050</v>
      </c>
      <c r="AB764" s="201">
        <f t="shared" si="263"/>
        <v>7017120</v>
      </c>
    </row>
    <row r="765" spans="5:28" ht="18" customHeight="1">
      <c r="E765" s="178" t="str">
        <f t="shared" si="264"/>
        <v>S-5</v>
      </c>
      <c r="F765" s="124">
        <f t="shared" si="255"/>
        <v>4</v>
      </c>
      <c r="G765" s="124">
        <f t="shared" si="256"/>
        <v>4</v>
      </c>
      <c r="H765" s="124" t="str">
        <f t="shared" si="257"/>
        <v>S-5-4</v>
      </c>
      <c r="I765" s="179">
        <v>41</v>
      </c>
      <c r="J765" s="150">
        <f>IF($E765="","",INDEX('3.サラリースケール'!$R$5:$BH$38,MATCH('7.グレード別年俸表の作成'!$E765,'3.サラリースケール'!$R$5:$R$38,0),MATCH('7.グレード別年俸表の作成'!$I765,'3.サラリースケール'!$R$5:$BH$5,0)))</f>
        <v>370400</v>
      </c>
      <c r="K765" s="194">
        <f t="shared" si="258"/>
        <v>4600</v>
      </c>
      <c r="L765" s="195">
        <f>IF($J765="","",VLOOKUP($E765,'6.モデル年俸表の作成'!$C$6:$F$48,4,0))</f>
        <v>17900</v>
      </c>
      <c r="M765" s="196">
        <f t="shared" si="265"/>
        <v>0.2</v>
      </c>
      <c r="N765" s="197">
        <f t="shared" si="266"/>
        <v>74080</v>
      </c>
      <c r="O765" s="219">
        <f t="shared" si="259"/>
        <v>27</v>
      </c>
      <c r="P765" s="198">
        <f t="shared" si="267"/>
        <v>462380</v>
      </c>
      <c r="Q765" s="195">
        <f t="shared" si="268"/>
        <v>5548560</v>
      </c>
      <c r="R765" s="187">
        <f>IF($J765="","",IF('5.手当・賞与配分の設計'!$O$4=1,ROUNDUP((J765+$L765)*$R$5,-1),ROUNDUP(J765*$R$5,-1)))</f>
        <v>776600</v>
      </c>
      <c r="S765" s="202">
        <f>IF($J765="","",IF('5.手当・賞与配分の設計'!$O$4=1,ROUNDUP(($J765+$L765)*$U$4*$S$3,-1),ROUNDUP($J765*$U$4*$S$3,-1)))</f>
        <v>1164900</v>
      </c>
      <c r="T765" s="186">
        <f>IF($J765="","",IF('5.手当・賞与配分の設計'!$O$4=1,ROUNDUP(($J765+$L765)*$U$4*$T$3,-1),ROUNDUP($J765*$U$4*$T$3,-1)))</f>
        <v>1067830</v>
      </c>
      <c r="U765" s="186">
        <f>IF($J765="","",IF('5.手当・賞与配分の設計'!$O$4=1,ROUNDUP(($J765+$L765)*$U$4*$U$3,-1),ROUNDUP($J765*$U$4*$U$3,-1)))</f>
        <v>970750</v>
      </c>
      <c r="V765" s="186">
        <f>IF($J765="","",IF('5.手当・賞与配分の設計'!$O$4=1,ROUNDUP(($J765+$L765)*$U$4*$V$3,-1),ROUNDUP($J765*$U$4*$V$3,-1)))</f>
        <v>873680</v>
      </c>
      <c r="W765" s="203">
        <f>IF($J765="","",IF('5.手当・賞与配分の設計'!$O$4=1,ROUNDUP(($J765+$L765)*$U$4*$W$3,-1),ROUNDUP($J765*$U$4*$W$3,-1)))</f>
        <v>776600</v>
      </c>
      <c r="X765" s="128">
        <f t="shared" si="269"/>
        <v>7490060</v>
      </c>
      <c r="Y765" s="88">
        <f t="shared" si="260"/>
        <v>7392990</v>
      </c>
      <c r="Z765" s="88">
        <f t="shared" si="261"/>
        <v>7295910</v>
      </c>
      <c r="AA765" s="88">
        <f t="shared" si="262"/>
        <v>7198840</v>
      </c>
      <c r="AB765" s="201">
        <f t="shared" si="263"/>
        <v>7101760</v>
      </c>
    </row>
    <row r="766" spans="5:28" ht="18" customHeight="1">
      <c r="E766" s="178" t="str">
        <f t="shared" si="264"/>
        <v>S-5</v>
      </c>
      <c r="F766" s="124">
        <f t="shared" si="255"/>
        <v>5</v>
      </c>
      <c r="G766" s="124">
        <f t="shared" si="256"/>
        <v>5</v>
      </c>
      <c r="H766" s="124" t="str">
        <f t="shared" si="257"/>
        <v>S-5-5</v>
      </c>
      <c r="I766" s="179">
        <v>42</v>
      </c>
      <c r="J766" s="150">
        <f>IF($E766="","",INDEX('3.サラリースケール'!$R$5:$BH$38,MATCH('7.グレード別年俸表の作成'!$E766,'3.サラリースケール'!$R$5:$R$38,0),MATCH('7.グレード別年俸表の作成'!$I766,'3.サラリースケール'!$R$5:$BH$5,0)))</f>
        <v>375000</v>
      </c>
      <c r="K766" s="194">
        <f t="shared" si="258"/>
        <v>4600</v>
      </c>
      <c r="L766" s="195">
        <f>IF($J766="","",VLOOKUP($E766,'6.モデル年俸表の作成'!$C$6:$F$48,4,0))</f>
        <v>17900</v>
      </c>
      <c r="M766" s="196">
        <f t="shared" si="265"/>
        <v>0.2</v>
      </c>
      <c r="N766" s="197">
        <f t="shared" si="266"/>
        <v>75000</v>
      </c>
      <c r="O766" s="219">
        <f t="shared" si="259"/>
        <v>27</v>
      </c>
      <c r="P766" s="198">
        <f t="shared" si="267"/>
        <v>467900</v>
      </c>
      <c r="Q766" s="195">
        <f t="shared" si="268"/>
        <v>5614800</v>
      </c>
      <c r="R766" s="187">
        <f>IF($J766="","",IF('5.手当・賞与配分の設計'!$O$4=1,ROUNDUP((J766+$L766)*$R$5,-1),ROUNDUP(J766*$R$5,-1)))</f>
        <v>785800</v>
      </c>
      <c r="S766" s="202">
        <f>IF($J766="","",IF('5.手当・賞与配分の設計'!$O$4=1,ROUNDUP(($J766+$L766)*$U$4*$S$3,-1),ROUNDUP($J766*$U$4*$S$3,-1)))</f>
        <v>1178700</v>
      </c>
      <c r="T766" s="186">
        <f>IF($J766="","",IF('5.手当・賞与配分の設計'!$O$4=1,ROUNDUP(($J766+$L766)*$U$4*$T$3,-1),ROUNDUP($J766*$U$4*$T$3,-1)))</f>
        <v>1080480</v>
      </c>
      <c r="U766" s="186">
        <f>IF($J766="","",IF('5.手当・賞与配分の設計'!$O$4=1,ROUNDUP(($J766+$L766)*$U$4*$U$3,-1),ROUNDUP($J766*$U$4*$U$3,-1)))</f>
        <v>982250</v>
      </c>
      <c r="V766" s="186">
        <f>IF($J766="","",IF('5.手当・賞与配分の設計'!$O$4=1,ROUNDUP(($J766+$L766)*$U$4*$V$3,-1),ROUNDUP($J766*$U$4*$V$3,-1)))</f>
        <v>884030</v>
      </c>
      <c r="W766" s="203">
        <f>IF($J766="","",IF('5.手当・賞与配分の設計'!$O$4=1,ROUNDUP(($J766+$L766)*$U$4*$W$3,-1),ROUNDUP($J766*$U$4*$W$3,-1)))</f>
        <v>785800</v>
      </c>
      <c r="X766" s="128">
        <f t="shared" si="269"/>
        <v>7579300</v>
      </c>
      <c r="Y766" s="88">
        <f t="shared" si="260"/>
        <v>7481080</v>
      </c>
      <c r="Z766" s="88">
        <f t="shared" si="261"/>
        <v>7382850</v>
      </c>
      <c r="AA766" s="88">
        <f t="shared" si="262"/>
        <v>7284630</v>
      </c>
      <c r="AB766" s="201">
        <f t="shared" si="263"/>
        <v>7186400</v>
      </c>
    </row>
    <row r="767" spans="5:28" ht="18" customHeight="1">
      <c r="E767" s="178" t="str">
        <f t="shared" si="264"/>
        <v>S-5</v>
      </c>
      <c r="F767" s="204">
        <f t="shared" si="255"/>
        <v>6</v>
      </c>
      <c r="G767" s="124">
        <f t="shared" si="256"/>
        <v>6</v>
      </c>
      <c r="H767" s="124" t="str">
        <f t="shared" si="257"/>
        <v>S-5-6</v>
      </c>
      <c r="I767" s="179">
        <v>43</v>
      </c>
      <c r="J767" s="150">
        <f>IF($E767="","",INDEX('3.サラリースケール'!$R$5:$BH$38,MATCH('7.グレード別年俸表の作成'!$E767,'3.サラリースケール'!$R$5:$R$38,0),MATCH('7.グレード別年俸表の作成'!$I767,'3.サラリースケール'!$R$5:$BH$5,0)))</f>
        <v>379600</v>
      </c>
      <c r="K767" s="194">
        <f t="shared" si="258"/>
        <v>4600</v>
      </c>
      <c r="L767" s="195">
        <f>IF($J767="","",VLOOKUP($E767,'6.モデル年俸表の作成'!$C$6:$F$48,4,0))</f>
        <v>17900</v>
      </c>
      <c r="M767" s="196">
        <f t="shared" si="265"/>
        <v>0.2</v>
      </c>
      <c r="N767" s="197">
        <f t="shared" si="266"/>
        <v>75920</v>
      </c>
      <c r="O767" s="219">
        <f t="shared" si="259"/>
        <v>27</v>
      </c>
      <c r="P767" s="198">
        <f t="shared" si="267"/>
        <v>473420</v>
      </c>
      <c r="Q767" s="195">
        <f t="shared" si="268"/>
        <v>5681040</v>
      </c>
      <c r="R767" s="187">
        <f>IF($J767="","",IF('5.手当・賞与配分の設計'!$O$4=1,ROUNDUP((J767+$L767)*$R$5,-1),ROUNDUP(J767*$R$5,-1)))</f>
        <v>795000</v>
      </c>
      <c r="S767" s="202">
        <f>IF($J767="","",IF('5.手当・賞与配分の設計'!$O$4=1,ROUNDUP(($J767+$L767)*$U$4*$S$3,-1),ROUNDUP($J767*$U$4*$S$3,-1)))</f>
        <v>1192500</v>
      </c>
      <c r="T767" s="186">
        <f>IF($J767="","",IF('5.手当・賞与配分の設計'!$O$4=1,ROUNDUP(($J767+$L767)*$U$4*$T$3,-1),ROUNDUP($J767*$U$4*$T$3,-1)))</f>
        <v>1093130</v>
      </c>
      <c r="U767" s="186">
        <f>IF($J767="","",IF('5.手当・賞与配分の設計'!$O$4=1,ROUNDUP(($J767+$L767)*$U$4*$U$3,-1),ROUNDUP($J767*$U$4*$U$3,-1)))</f>
        <v>993750</v>
      </c>
      <c r="V767" s="186">
        <f>IF($J767="","",IF('5.手当・賞与配分の設計'!$O$4=1,ROUNDUP(($J767+$L767)*$U$4*$V$3,-1),ROUNDUP($J767*$U$4*$V$3,-1)))</f>
        <v>894380</v>
      </c>
      <c r="W767" s="203">
        <f>IF($J767="","",IF('5.手当・賞与配分の設計'!$O$4=1,ROUNDUP(($J767+$L767)*$U$4*$W$3,-1),ROUNDUP($J767*$U$4*$W$3,-1)))</f>
        <v>795000</v>
      </c>
      <c r="X767" s="128">
        <f t="shared" si="269"/>
        <v>7668540</v>
      </c>
      <c r="Y767" s="88">
        <f>IF($J767="","",$Q767+$R767+T767)</f>
        <v>7569170</v>
      </c>
      <c r="Z767" s="88">
        <f t="shared" si="261"/>
        <v>7469790</v>
      </c>
      <c r="AA767" s="88">
        <f t="shared" si="262"/>
        <v>7370420</v>
      </c>
      <c r="AB767" s="201">
        <f t="shared" si="263"/>
        <v>7271040</v>
      </c>
    </row>
    <row r="768" spans="5:28" ht="18" customHeight="1">
      <c r="E768" s="178" t="str">
        <f t="shared" si="264"/>
        <v>S-5</v>
      </c>
      <c r="F768" s="204">
        <f t="shared" si="255"/>
        <v>7</v>
      </c>
      <c r="G768" s="124">
        <f t="shared" si="256"/>
        <v>7</v>
      </c>
      <c r="H768" s="124" t="str">
        <f t="shared" si="257"/>
        <v>S-5-7</v>
      </c>
      <c r="I768" s="179">
        <v>44</v>
      </c>
      <c r="J768" s="150">
        <f>IF($E768="","",INDEX('3.サラリースケール'!$R$5:$BH$38,MATCH('7.グレード別年俸表の作成'!$E768,'3.サラリースケール'!$R$5:$R$38,0),MATCH('7.グレード別年俸表の作成'!$I768,'3.サラリースケール'!$R$5:$BH$5,0)))</f>
        <v>384200</v>
      </c>
      <c r="K768" s="194">
        <f t="shared" si="258"/>
        <v>4600</v>
      </c>
      <c r="L768" s="195">
        <f>IF($J768="","",VLOOKUP($E768,'6.モデル年俸表の作成'!$C$6:$F$48,4,0))</f>
        <v>17900</v>
      </c>
      <c r="M768" s="196">
        <f t="shared" si="265"/>
        <v>0.2</v>
      </c>
      <c r="N768" s="197">
        <f t="shared" si="266"/>
        <v>76840</v>
      </c>
      <c r="O768" s="219">
        <f t="shared" si="259"/>
        <v>27</v>
      </c>
      <c r="P768" s="198">
        <f t="shared" si="267"/>
        <v>478940</v>
      </c>
      <c r="Q768" s="195">
        <f t="shared" si="268"/>
        <v>5747280</v>
      </c>
      <c r="R768" s="187">
        <f>IF($J768="","",IF('5.手当・賞与配分の設計'!$O$4=1,ROUNDUP((J768+$L768)*$R$5,-1),ROUNDUP(J768*$R$5,-1)))</f>
        <v>804200</v>
      </c>
      <c r="S768" s="202">
        <f>IF($J768="","",IF('5.手当・賞与配分の設計'!$O$4=1,ROUNDUP(($J768+$L768)*$U$4*$S$3,-1),ROUNDUP($J768*$U$4*$S$3,-1)))</f>
        <v>1206300</v>
      </c>
      <c r="T768" s="186">
        <f>IF($J768="","",IF('5.手当・賞与配分の設計'!$O$4=1,ROUNDUP(($J768+$L768)*$U$4*$T$3,-1),ROUNDUP($J768*$U$4*$T$3,-1)))</f>
        <v>1105780</v>
      </c>
      <c r="U768" s="186">
        <f>IF($J768="","",IF('5.手当・賞与配分の設計'!$O$4=1,ROUNDUP(($J768+$L768)*$U$4*$U$3,-1),ROUNDUP($J768*$U$4*$U$3,-1)))</f>
        <v>1005250</v>
      </c>
      <c r="V768" s="186">
        <f>IF($J768="","",IF('5.手当・賞与配分の設計'!$O$4=1,ROUNDUP(($J768+$L768)*$U$4*$V$3,-1),ROUNDUP($J768*$U$4*$V$3,-1)))</f>
        <v>904730</v>
      </c>
      <c r="W768" s="203">
        <f>IF($J768="","",IF('5.手当・賞与配分の設計'!$O$4=1,ROUNDUP(($J768+$L768)*$U$4*$W$3,-1),ROUNDUP($J768*$U$4*$W$3,-1)))</f>
        <v>804200</v>
      </c>
      <c r="X768" s="128">
        <f t="shared" si="269"/>
        <v>7757780</v>
      </c>
      <c r="Y768" s="88">
        <f t="shared" ref="Y768:Y783" si="270">IF($J768="","",$Q768+$R768+T768)</f>
        <v>7657260</v>
      </c>
      <c r="Z768" s="88">
        <f t="shared" si="261"/>
        <v>7556730</v>
      </c>
      <c r="AA768" s="88">
        <f t="shared" si="262"/>
        <v>7456210</v>
      </c>
      <c r="AB768" s="201">
        <f t="shared" si="263"/>
        <v>7355680</v>
      </c>
    </row>
    <row r="769" spans="5:28" ht="18" customHeight="1">
      <c r="E769" s="178" t="str">
        <f t="shared" si="264"/>
        <v>S-5</v>
      </c>
      <c r="F769" s="204">
        <f t="shared" si="255"/>
        <v>8</v>
      </c>
      <c r="G769" s="124">
        <f t="shared" si="256"/>
        <v>8</v>
      </c>
      <c r="H769" s="124" t="str">
        <f t="shared" si="257"/>
        <v>S-5-8</v>
      </c>
      <c r="I769" s="179">
        <v>45</v>
      </c>
      <c r="J769" s="150">
        <f>IF($E769="","",INDEX('3.サラリースケール'!$R$5:$BH$38,MATCH('7.グレード別年俸表の作成'!$E769,'3.サラリースケール'!$R$5:$R$38,0),MATCH('7.グレード別年俸表の作成'!$I769,'3.サラリースケール'!$R$5:$BH$5,0)))</f>
        <v>388800</v>
      </c>
      <c r="K769" s="194">
        <f t="shared" si="258"/>
        <v>4600</v>
      </c>
      <c r="L769" s="195">
        <f>IF($J769="","",VLOOKUP($E769,'6.モデル年俸表の作成'!$C$6:$F$48,4,0))</f>
        <v>17900</v>
      </c>
      <c r="M769" s="196">
        <f t="shared" si="265"/>
        <v>0.2</v>
      </c>
      <c r="N769" s="197">
        <f t="shared" si="266"/>
        <v>77760</v>
      </c>
      <c r="O769" s="219">
        <f t="shared" si="259"/>
        <v>27</v>
      </c>
      <c r="P769" s="198">
        <f t="shared" si="267"/>
        <v>484460</v>
      </c>
      <c r="Q769" s="195">
        <f t="shared" si="268"/>
        <v>5813520</v>
      </c>
      <c r="R769" s="187">
        <f>IF($J769="","",IF('5.手当・賞与配分の設計'!$O$4=1,ROUNDUP((J769+$L769)*$R$5,-1),ROUNDUP(J769*$R$5,-1)))</f>
        <v>813400</v>
      </c>
      <c r="S769" s="202">
        <f>IF($J769="","",IF('5.手当・賞与配分の設計'!$O$4=1,ROUNDUP(($J769+$L769)*$U$4*$S$3,-1),ROUNDUP($J769*$U$4*$S$3,-1)))</f>
        <v>1220100</v>
      </c>
      <c r="T769" s="186">
        <f>IF($J769="","",IF('5.手当・賞与配分の設計'!$O$4=1,ROUNDUP(($J769+$L769)*$U$4*$T$3,-1),ROUNDUP($J769*$U$4*$T$3,-1)))</f>
        <v>1118430</v>
      </c>
      <c r="U769" s="186">
        <f>IF($J769="","",IF('5.手当・賞与配分の設計'!$O$4=1,ROUNDUP(($J769+$L769)*$U$4*$U$3,-1),ROUNDUP($J769*$U$4*$U$3,-1)))</f>
        <v>1016750</v>
      </c>
      <c r="V769" s="186">
        <f>IF($J769="","",IF('5.手当・賞与配分の設計'!$O$4=1,ROUNDUP(($J769+$L769)*$U$4*$V$3,-1),ROUNDUP($J769*$U$4*$V$3,-1)))</f>
        <v>915080</v>
      </c>
      <c r="W769" s="203">
        <f>IF($J769="","",IF('5.手当・賞与配分の設計'!$O$4=1,ROUNDUP(($J769+$L769)*$U$4*$W$3,-1),ROUNDUP($J769*$U$4*$W$3,-1)))</f>
        <v>813400</v>
      </c>
      <c r="X769" s="128">
        <f t="shared" si="269"/>
        <v>7847020</v>
      </c>
      <c r="Y769" s="88">
        <f t="shared" si="270"/>
        <v>7745350</v>
      </c>
      <c r="Z769" s="88">
        <f t="shared" si="261"/>
        <v>7643670</v>
      </c>
      <c r="AA769" s="88">
        <f t="shared" si="262"/>
        <v>7542000</v>
      </c>
      <c r="AB769" s="201">
        <f t="shared" si="263"/>
        <v>7440320</v>
      </c>
    </row>
    <row r="770" spans="5:28" ht="18" customHeight="1">
      <c r="E770" s="178" t="str">
        <f t="shared" si="264"/>
        <v>S-5</v>
      </c>
      <c r="F770" s="204">
        <f t="shared" si="255"/>
        <v>9</v>
      </c>
      <c r="G770" s="124">
        <f t="shared" si="256"/>
        <v>9</v>
      </c>
      <c r="H770" s="124" t="str">
        <f t="shared" si="257"/>
        <v>S-5-9</v>
      </c>
      <c r="I770" s="179">
        <v>46</v>
      </c>
      <c r="J770" s="150">
        <f>IF($E770="","",INDEX('3.サラリースケール'!$R$5:$BH$38,MATCH('7.グレード別年俸表の作成'!$E770,'3.サラリースケール'!$R$5:$R$38,0),MATCH('7.グレード別年俸表の作成'!$I770,'3.サラリースケール'!$R$5:$BH$5,0)))</f>
        <v>393400</v>
      </c>
      <c r="K770" s="194">
        <f t="shared" si="258"/>
        <v>4600</v>
      </c>
      <c r="L770" s="195">
        <f>IF($J770="","",VLOOKUP($E770,'6.モデル年俸表の作成'!$C$6:$F$48,4,0))</f>
        <v>17900</v>
      </c>
      <c r="M770" s="196">
        <f t="shared" si="265"/>
        <v>0.2</v>
      </c>
      <c r="N770" s="197">
        <f t="shared" si="266"/>
        <v>78680</v>
      </c>
      <c r="O770" s="219">
        <f t="shared" si="259"/>
        <v>27</v>
      </c>
      <c r="P770" s="198">
        <f t="shared" si="267"/>
        <v>489980</v>
      </c>
      <c r="Q770" s="195">
        <f t="shared" si="268"/>
        <v>5879760</v>
      </c>
      <c r="R770" s="187">
        <f>IF($J770="","",IF('5.手当・賞与配分の設計'!$O$4=1,ROUNDUP((J770+$L770)*$R$5,-1),ROUNDUP(J770*$R$5,-1)))</f>
        <v>822600</v>
      </c>
      <c r="S770" s="202">
        <f>IF($J770="","",IF('5.手当・賞与配分の設計'!$O$4=1,ROUNDUP(($J770+$L770)*$U$4*$S$3,-1),ROUNDUP($J770*$U$4*$S$3,-1)))</f>
        <v>1233900</v>
      </c>
      <c r="T770" s="186">
        <f>IF($J770="","",IF('5.手当・賞与配分の設計'!$O$4=1,ROUNDUP(($J770+$L770)*$U$4*$T$3,-1),ROUNDUP($J770*$U$4*$T$3,-1)))</f>
        <v>1131080</v>
      </c>
      <c r="U770" s="186">
        <f>IF($J770="","",IF('5.手当・賞与配分の設計'!$O$4=1,ROUNDUP(($J770+$L770)*$U$4*$U$3,-1),ROUNDUP($J770*$U$4*$U$3,-1)))</f>
        <v>1028250</v>
      </c>
      <c r="V770" s="186">
        <f>IF($J770="","",IF('5.手当・賞与配分の設計'!$O$4=1,ROUNDUP(($J770+$L770)*$U$4*$V$3,-1),ROUNDUP($J770*$U$4*$V$3,-1)))</f>
        <v>925430</v>
      </c>
      <c r="W770" s="203">
        <f>IF($J770="","",IF('5.手当・賞与配分の設計'!$O$4=1,ROUNDUP(($J770+$L770)*$U$4*$W$3,-1),ROUNDUP($J770*$U$4*$W$3,-1)))</f>
        <v>822600</v>
      </c>
      <c r="X770" s="128">
        <f t="shared" si="269"/>
        <v>7936260</v>
      </c>
      <c r="Y770" s="88">
        <f t="shared" si="270"/>
        <v>7833440</v>
      </c>
      <c r="Z770" s="88">
        <f t="shared" si="261"/>
        <v>7730610</v>
      </c>
      <c r="AA770" s="88">
        <f t="shared" si="262"/>
        <v>7627790</v>
      </c>
      <c r="AB770" s="201">
        <f t="shared" si="263"/>
        <v>7524960</v>
      </c>
    </row>
    <row r="771" spans="5:28" ht="18" customHeight="1">
      <c r="E771" s="178" t="str">
        <f t="shared" si="264"/>
        <v>S-5</v>
      </c>
      <c r="F771" s="204">
        <f t="shared" si="255"/>
        <v>10</v>
      </c>
      <c r="G771" s="124">
        <f t="shared" si="256"/>
        <v>10</v>
      </c>
      <c r="H771" s="124" t="str">
        <f t="shared" si="257"/>
        <v>S-5-10</v>
      </c>
      <c r="I771" s="179">
        <v>47</v>
      </c>
      <c r="J771" s="150">
        <f>IF($E771="","",INDEX('3.サラリースケール'!$R$5:$BH$38,MATCH('7.グレード別年俸表の作成'!$E771,'3.サラリースケール'!$R$5:$R$38,0),MATCH('7.グレード別年俸表の作成'!$I771,'3.サラリースケール'!$R$5:$BH$5,0)))</f>
        <v>398000</v>
      </c>
      <c r="K771" s="194">
        <f t="shared" si="258"/>
        <v>4600</v>
      </c>
      <c r="L771" s="195">
        <f>IF($J771="","",VLOOKUP($E771,'6.モデル年俸表の作成'!$C$6:$F$48,4,0))</f>
        <v>17900</v>
      </c>
      <c r="M771" s="196">
        <f t="shared" si="265"/>
        <v>0.2</v>
      </c>
      <c r="N771" s="197">
        <f t="shared" si="266"/>
        <v>79600</v>
      </c>
      <c r="O771" s="219">
        <f t="shared" si="259"/>
        <v>27</v>
      </c>
      <c r="P771" s="198">
        <f t="shared" si="267"/>
        <v>495500</v>
      </c>
      <c r="Q771" s="195">
        <f t="shared" si="268"/>
        <v>5946000</v>
      </c>
      <c r="R771" s="187">
        <f>IF($J771="","",IF('5.手当・賞与配分の設計'!$O$4=1,ROUNDUP((J771+$L771)*$R$5,-1),ROUNDUP(J771*$R$5,-1)))</f>
        <v>831800</v>
      </c>
      <c r="S771" s="202">
        <f>IF($J771="","",IF('5.手当・賞与配分の設計'!$O$4=1,ROUNDUP(($J771+$L771)*$U$4*$S$3,-1),ROUNDUP($J771*$U$4*$S$3,-1)))</f>
        <v>1247700</v>
      </c>
      <c r="T771" s="186">
        <f>IF($J771="","",IF('5.手当・賞与配分の設計'!$O$4=1,ROUNDUP(($J771+$L771)*$U$4*$T$3,-1),ROUNDUP($J771*$U$4*$T$3,-1)))</f>
        <v>1143730</v>
      </c>
      <c r="U771" s="186">
        <f>IF($J771="","",IF('5.手当・賞与配分の設計'!$O$4=1,ROUNDUP(($J771+$L771)*$U$4*$U$3,-1),ROUNDUP($J771*$U$4*$U$3,-1)))</f>
        <v>1039750</v>
      </c>
      <c r="V771" s="186">
        <f>IF($J771="","",IF('5.手当・賞与配分の設計'!$O$4=1,ROUNDUP(($J771+$L771)*$U$4*$V$3,-1),ROUNDUP($J771*$U$4*$V$3,-1)))</f>
        <v>935780</v>
      </c>
      <c r="W771" s="203">
        <f>IF($J771="","",IF('5.手当・賞与配分の設計'!$O$4=1,ROUNDUP(($J771+$L771)*$U$4*$W$3,-1),ROUNDUP($J771*$U$4*$W$3,-1)))</f>
        <v>831800</v>
      </c>
      <c r="X771" s="128">
        <f t="shared" si="269"/>
        <v>8025500</v>
      </c>
      <c r="Y771" s="88">
        <f t="shared" si="270"/>
        <v>7921530</v>
      </c>
      <c r="Z771" s="88">
        <f t="shared" si="261"/>
        <v>7817550</v>
      </c>
      <c r="AA771" s="88">
        <f t="shared" si="262"/>
        <v>7713580</v>
      </c>
      <c r="AB771" s="201">
        <f t="shared" si="263"/>
        <v>7609600</v>
      </c>
    </row>
    <row r="772" spans="5:28" ht="18" customHeight="1">
      <c r="E772" s="178" t="str">
        <f t="shared" si="264"/>
        <v>S-5</v>
      </c>
      <c r="F772" s="204">
        <f t="shared" si="255"/>
        <v>11</v>
      </c>
      <c r="G772" s="124">
        <f t="shared" si="256"/>
        <v>11</v>
      </c>
      <c r="H772" s="124" t="str">
        <f t="shared" si="257"/>
        <v>S-5-11</v>
      </c>
      <c r="I772" s="179">
        <v>48</v>
      </c>
      <c r="J772" s="150">
        <f>IF($E772="","",INDEX('3.サラリースケール'!$R$5:$BH$38,MATCH('7.グレード別年俸表の作成'!$E772,'3.サラリースケール'!$R$5:$R$38,0),MATCH('7.グレード別年俸表の作成'!$I772,'3.サラリースケール'!$R$5:$BH$5,0)))</f>
        <v>402600</v>
      </c>
      <c r="K772" s="194">
        <f t="shared" si="258"/>
        <v>4600</v>
      </c>
      <c r="L772" s="195">
        <f>IF($J772="","",VLOOKUP($E772,'6.モデル年俸表の作成'!$C$6:$F$48,4,0))</f>
        <v>17900</v>
      </c>
      <c r="M772" s="196">
        <f t="shared" si="265"/>
        <v>0.2</v>
      </c>
      <c r="N772" s="197">
        <f t="shared" si="266"/>
        <v>80520</v>
      </c>
      <c r="O772" s="219">
        <f t="shared" si="259"/>
        <v>27</v>
      </c>
      <c r="P772" s="198">
        <f t="shared" si="267"/>
        <v>501020</v>
      </c>
      <c r="Q772" s="195">
        <f t="shared" si="268"/>
        <v>6012240</v>
      </c>
      <c r="R772" s="187">
        <f>IF($J772="","",IF('5.手当・賞与配分の設計'!$O$4=1,ROUNDUP((J772+$L772)*$R$5,-1),ROUNDUP(J772*$R$5,-1)))</f>
        <v>841000</v>
      </c>
      <c r="S772" s="202">
        <f>IF($J772="","",IF('5.手当・賞与配分の設計'!$O$4=1,ROUNDUP(($J772+$L772)*$U$4*$S$3,-1),ROUNDUP($J772*$U$4*$S$3,-1)))</f>
        <v>1261500</v>
      </c>
      <c r="T772" s="186">
        <f>IF($J772="","",IF('5.手当・賞与配分の設計'!$O$4=1,ROUNDUP(($J772+$L772)*$U$4*$T$3,-1),ROUNDUP($J772*$U$4*$T$3,-1)))</f>
        <v>1156380</v>
      </c>
      <c r="U772" s="186">
        <f>IF($J772="","",IF('5.手当・賞与配分の設計'!$O$4=1,ROUNDUP(($J772+$L772)*$U$4*$U$3,-1),ROUNDUP($J772*$U$4*$U$3,-1)))</f>
        <v>1051250</v>
      </c>
      <c r="V772" s="186">
        <f>IF($J772="","",IF('5.手当・賞与配分の設計'!$O$4=1,ROUNDUP(($J772+$L772)*$U$4*$V$3,-1),ROUNDUP($J772*$U$4*$V$3,-1)))</f>
        <v>946130</v>
      </c>
      <c r="W772" s="203">
        <f>IF($J772="","",IF('5.手当・賞与配分の設計'!$O$4=1,ROUNDUP(($J772+$L772)*$U$4*$W$3,-1),ROUNDUP($J772*$U$4*$W$3,-1)))</f>
        <v>841000</v>
      </c>
      <c r="X772" s="128">
        <f t="shared" si="269"/>
        <v>8114740</v>
      </c>
      <c r="Y772" s="88">
        <f t="shared" si="270"/>
        <v>8009620</v>
      </c>
      <c r="Z772" s="88">
        <f t="shared" si="261"/>
        <v>7904490</v>
      </c>
      <c r="AA772" s="88">
        <f t="shared" si="262"/>
        <v>7799370</v>
      </c>
      <c r="AB772" s="201">
        <f t="shared" si="263"/>
        <v>7694240</v>
      </c>
    </row>
    <row r="773" spans="5:28" ht="18" customHeight="1">
      <c r="E773" s="178" t="str">
        <f t="shared" si="264"/>
        <v>S-5</v>
      </c>
      <c r="F773" s="204">
        <f t="shared" si="255"/>
        <v>12</v>
      </c>
      <c r="G773" s="124">
        <f t="shared" si="256"/>
        <v>12</v>
      </c>
      <c r="H773" s="124" t="str">
        <f t="shared" si="257"/>
        <v>S-5-12</v>
      </c>
      <c r="I773" s="179">
        <v>49</v>
      </c>
      <c r="J773" s="150">
        <f>IF($E773="","",INDEX('3.サラリースケール'!$R$5:$BH$38,MATCH('7.グレード別年俸表の作成'!$E773,'3.サラリースケール'!$R$5:$R$38,0),MATCH('7.グレード別年俸表の作成'!$I773,'3.サラリースケール'!$R$5:$BH$5,0)))</f>
        <v>407200</v>
      </c>
      <c r="K773" s="194">
        <f t="shared" si="258"/>
        <v>4600</v>
      </c>
      <c r="L773" s="195">
        <f>IF($J773="","",VLOOKUP($E773,'6.モデル年俸表の作成'!$C$6:$F$48,4,0))</f>
        <v>17900</v>
      </c>
      <c r="M773" s="196">
        <f t="shared" si="265"/>
        <v>0.2</v>
      </c>
      <c r="N773" s="197">
        <f t="shared" si="266"/>
        <v>81440</v>
      </c>
      <c r="O773" s="219">
        <f t="shared" si="259"/>
        <v>27</v>
      </c>
      <c r="P773" s="198">
        <f t="shared" si="267"/>
        <v>506540</v>
      </c>
      <c r="Q773" s="195">
        <f t="shared" si="268"/>
        <v>6078480</v>
      </c>
      <c r="R773" s="187">
        <f>IF($J773="","",IF('5.手当・賞与配分の設計'!$O$4=1,ROUNDUP((J773+$L773)*$R$5,-1),ROUNDUP(J773*$R$5,-1)))</f>
        <v>850200</v>
      </c>
      <c r="S773" s="202">
        <f>IF($J773="","",IF('5.手当・賞与配分の設計'!$O$4=1,ROUNDUP(($J773+$L773)*$U$4*$S$3,-1),ROUNDUP($J773*$U$4*$S$3,-1)))</f>
        <v>1275300</v>
      </c>
      <c r="T773" s="186">
        <f>IF($J773="","",IF('5.手当・賞与配分の設計'!$O$4=1,ROUNDUP(($J773+$L773)*$U$4*$T$3,-1),ROUNDUP($J773*$U$4*$T$3,-1)))</f>
        <v>1169030</v>
      </c>
      <c r="U773" s="186">
        <f>IF($J773="","",IF('5.手当・賞与配分の設計'!$O$4=1,ROUNDUP(($J773+$L773)*$U$4*$U$3,-1),ROUNDUP($J773*$U$4*$U$3,-1)))</f>
        <v>1062750</v>
      </c>
      <c r="V773" s="186">
        <f>IF($J773="","",IF('5.手当・賞与配分の設計'!$O$4=1,ROUNDUP(($J773+$L773)*$U$4*$V$3,-1),ROUNDUP($J773*$U$4*$V$3,-1)))</f>
        <v>956480</v>
      </c>
      <c r="W773" s="203">
        <f>IF($J773="","",IF('5.手当・賞与配分の設計'!$O$4=1,ROUNDUP(($J773+$L773)*$U$4*$W$3,-1),ROUNDUP($J773*$U$4*$W$3,-1)))</f>
        <v>850200</v>
      </c>
      <c r="X773" s="128">
        <f t="shared" si="269"/>
        <v>8203980</v>
      </c>
      <c r="Y773" s="88">
        <f t="shared" si="270"/>
        <v>8097710</v>
      </c>
      <c r="Z773" s="88">
        <f t="shared" si="261"/>
        <v>7991430</v>
      </c>
      <c r="AA773" s="88">
        <f t="shared" si="262"/>
        <v>7885160</v>
      </c>
      <c r="AB773" s="201">
        <f t="shared" si="263"/>
        <v>7778880</v>
      </c>
    </row>
    <row r="774" spans="5:28" ht="18" customHeight="1">
      <c r="E774" s="178" t="str">
        <f t="shared" si="264"/>
        <v>S-5</v>
      </c>
      <c r="F774" s="204">
        <f t="shared" si="255"/>
        <v>13</v>
      </c>
      <c r="G774" s="124">
        <f t="shared" si="256"/>
        <v>13</v>
      </c>
      <c r="H774" s="124" t="str">
        <f t="shared" si="257"/>
        <v>S-5-13</v>
      </c>
      <c r="I774" s="179">
        <v>50</v>
      </c>
      <c r="J774" s="150">
        <f>IF($E774="","",INDEX('3.サラリースケール'!$R$5:$BH$38,MATCH('7.グレード別年俸表の作成'!$E774,'3.サラリースケール'!$R$5:$R$38,0),MATCH('7.グレード別年俸表の作成'!$I774,'3.サラリースケール'!$R$5:$BH$5,0)))</f>
        <v>411800</v>
      </c>
      <c r="K774" s="194">
        <f t="shared" si="258"/>
        <v>4600</v>
      </c>
      <c r="L774" s="195">
        <f>IF($J774="","",VLOOKUP($E774,'6.モデル年俸表の作成'!$C$6:$F$48,4,0))</f>
        <v>17900</v>
      </c>
      <c r="M774" s="196">
        <f t="shared" si="265"/>
        <v>0.2</v>
      </c>
      <c r="N774" s="197">
        <f t="shared" si="266"/>
        <v>82360</v>
      </c>
      <c r="O774" s="219">
        <f t="shared" si="259"/>
        <v>27</v>
      </c>
      <c r="P774" s="198">
        <f t="shared" si="267"/>
        <v>512060</v>
      </c>
      <c r="Q774" s="195">
        <f t="shared" si="268"/>
        <v>6144720</v>
      </c>
      <c r="R774" s="187">
        <f>IF($J774="","",IF('5.手当・賞与配分の設計'!$O$4=1,ROUNDUP((J774+$L774)*$R$5,-1),ROUNDUP(J774*$R$5,-1)))</f>
        <v>859400</v>
      </c>
      <c r="S774" s="202">
        <f>IF($J774="","",IF('5.手当・賞与配分の設計'!$O$4=1,ROUNDUP(($J774+$L774)*$U$4*$S$3,-1),ROUNDUP($J774*$U$4*$S$3,-1)))</f>
        <v>1289100</v>
      </c>
      <c r="T774" s="186">
        <f>IF($J774="","",IF('5.手当・賞与配分の設計'!$O$4=1,ROUNDUP(($J774+$L774)*$U$4*$T$3,-1),ROUNDUP($J774*$U$4*$T$3,-1)))</f>
        <v>1181680</v>
      </c>
      <c r="U774" s="186">
        <f>IF($J774="","",IF('5.手当・賞与配分の設計'!$O$4=1,ROUNDUP(($J774+$L774)*$U$4*$U$3,-1),ROUNDUP($J774*$U$4*$U$3,-1)))</f>
        <v>1074250</v>
      </c>
      <c r="V774" s="186">
        <f>IF($J774="","",IF('5.手当・賞与配分の設計'!$O$4=1,ROUNDUP(($J774+$L774)*$U$4*$V$3,-1),ROUNDUP($J774*$U$4*$V$3,-1)))</f>
        <v>966830</v>
      </c>
      <c r="W774" s="203">
        <f>IF($J774="","",IF('5.手当・賞与配分の設計'!$O$4=1,ROUNDUP(($J774+$L774)*$U$4*$W$3,-1),ROUNDUP($J774*$U$4*$W$3,-1)))</f>
        <v>859400</v>
      </c>
      <c r="X774" s="128">
        <f t="shared" si="269"/>
        <v>8293220</v>
      </c>
      <c r="Y774" s="88">
        <f t="shared" si="270"/>
        <v>8185800</v>
      </c>
      <c r="Z774" s="88">
        <f t="shared" si="261"/>
        <v>8078370</v>
      </c>
      <c r="AA774" s="88">
        <f t="shared" si="262"/>
        <v>7970950</v>
      </c>
      <c r="AB774" s="201">
        <f t="shared" si="263"/>
        <v>7863520</v>
      </c>
    </row>
    <row r="775" spans="5:28" ht="18" customHeight="1">
      <c r="E775" s="178" t="str">
        <f t="shared" si="264"/>
        <v>S-5</v>
      </c>
      <c r="F775" s="204">
        <f t="shared" si="255"/>
        <v>14</v>
      </c>
      <c r="G775" s="124">
        <f t="shared" si="256"/>
        <v>14</v>
      </c>
      <c r="H775" s="124" t="str">
        <f t="shared" si="257"/>
        <v>S-5-14</v>
      </c>
      <c r="I775" s="179">
        <v>51</v>
      </c>
      <c r="J775" s="150">
        <f>IF($E775="","",INDEX('3.サラリースケール'!$R$5:$BH$38,MATCH('7.グレード別年俸表の作成'!$E775,'3.サラリースケール'!$R$5:$R$38,0),MATCH('7.グレード別年俸表の作成'!$I775,'3.サラリースケール'!$R$5:$BH$5,0)))</f>
        <v>416400</v>
      </c>
      <c r="K775" s="194">
        <f t="shared" si="258"/>
        <v>4600</v>
      </c>
      <c r="L775" s="195">
        <f>IF($J775="","",VLOOKUP($E775,'6.モデル年俸表の作成'!$C$6:$F$48,4,0))</f>
        <v>17900</v>
      </c>
      <c r="M775" s="196">
        <f t="shared" si="265"/>
        <v>0.2</v>
      </c>
      <c r="N775" s="197">
        <f t="shared" si="266"/>
        <v>83280</v>
      </c>
      <c r="O775" s="219">
        <f t="shared" si="259"/>
        <v>27</v>
      </c>
      <c r="P775" s="198">
        <f t="shared" si="267"/>
        <v>517580</v>
      </c>
      <c r="Q775" s="195">
        <f t="shared" si="268"/>
        <v>6210960</v>
      </c>
      <c r="R775" s="187">
        <f>IF($J775="","",IF('5.手当・賞与配分の設計'!$O$4=1,ROUNDUP((J775+$L775)*$R$5,-1),ROUNDUP(J775*$R$5,-1)))</f>
        <v>868600</v>
      </c>
      <c r="S775" s="202">
        <f>IF($J775="","",IF('5.手当・賞与配分の設計'!$O$4=1,ROUNDUP(($J775+$L775)*$U$4*$S$3,-1),ROUNDUP($J775*$U$4*$S$3,-1)))</f>
        <v>1302900</v>
      </c>
      <c r="T775" s="186">
        <f>IF($J775="","",IF('5.手当・賞与配分の設計'!$O$4=1,ROUNDUP(($J775+$L775)*$U$4*$T$3,-1),ROUNDUP($J775*$U$4*$T$3,-1)))</f>
        <v>1194330</v>
      </c>
      <c r="U775" s="186">
        <f>IF($J775="","",IF('5.手当・賞与配分の設計'!$O$4=1,ROUNDUP(($J775+$L775)*$U$4*$U$3,-1),ROUNDUP($J775*$U$4*$U$3,-1)))</f>
        <v>1085750</v>
      </c>
      <c r="V775" s="186">
        <f>IF($J775="","",IF('5.手当・賞与配分の設計'!$O$4=1,ROUNDUP(($J775+$L775)*$U$4*$V$3,-1),ROUNDUP($J775*$U$4*$V$3,-1)))</f>
        <v>977180</v>
      </c>
      <c r="W775" s="203">
        <f>IF($J775="","",IF('5.手当・賞与配分の設計'!$O$4=1,ROUNDUP(($J775+$L775)*$U$4*$W$3,-1),ROUNDUP($J775*$U$4*$W$3,-1)))</f>
        <v>868600</v>
      </c>
      <c r="X775" s="128">
        <f t="shared" si="269"/>
        <v>8382460</v>
      </c>
      <c r="Y775" s="88">
        <f t="shared" si="270"/>
        <v>8273890</v>
      </c>
      <c r="Z775" s="88">
        <f t="shared" si="261"/>
        <v>8165310</v>
      </c>
      <c r="AA775" s="88">
        <f t="shared" si="262"/>
        <v>8056740</v>
      </c>
      <c r="AB775" s="201">
        <f t="shared" si="263"/>
        <v>7948160</v>
      </c>
    </row>
    <row r="776" spans="5:28" ht="18" customHeight="1">
      <c r="E776" s="178" t="str">
        <f t="shared" si="264"/>
        <v>S-5</v>
      </c>
      <c r="F776" s="204">
        <f t="shared" si="255"/>
        <v>15</v>
      </c>
      <c r="G776" s="124">
        <f t="shared" si="256"/>
        <v>15</v>
      </c>
      <c r="H776" s="124" t="str">
        <f t="shared" si="257"/>
        <v>S-5-15</v>
      </c>
      <c r="I776" s="179">
        <v>52</v>
      </c>
      <c r="J776" s="150">
        <f>IF($E776="","",INDEX('3.サラリースケール'!$R$5:$BH$38,MATCH('7.グレード別年俸表の作成'!$E776,'3.サラリースケール'!$R$5:$R$38,0),MATCH('7.グレード別年俸表の作成'!$I776,'3.サラリースケール'!$R$5:$BH$5,0)))</f>
        <v>421000</v>
      </c>
      <c r="K776" s="194">
        <f t="shared" si="258"/>
        <v>4600</v>
      </c>
      <c r="L776" s="195">
        <f>IF($J776="","",VLOOKUP($E776,'6.モデル年俸表の作成'!$C$6:$F$48,4,0))</f>
        <v>17900</v>
      </c>
      <c r="M776" s="196">
        <f t="shared" si="265"/>
        <v>0.2</v>
      </c>
      <c r="N776" s="197">
        <f t="shared" si="266"/>
        <v>84200</v>
      </c>
      <c r="O776" s="219">
        <f t="shared" si="259"/>
        <v>27</v>
      </c>
      <c r="P776" s="198">
        <f t="shared" si="267"/>
        <v>523100</v>
      </c>
      <c r="Q776" s="195">
        <f t="shared" si="268"/>
        <v>6277200</v>
      </c>
      <c r="R776" s="187">
        <f>IF($J776="","",IF('5.手当・賞与配分の設計'!$O$4=1,ROUNDUP((J776+$L776)*$R$5,-1),ROUNDUP(J776*$R$5,-1)))</f>
        <v>877800</v>
      </c>
      <c r="S776" s="202">
        <f>IF($J776="","",IF('5.手当・賞与配分の設計'!$O$4=1,ROUNDUP(($J776+$L776)*$U$4*$S$3,-1),ROUNDUP($J776*$U$4*$S$3,-1)))</f>
        <v>1316700</v>
      </c>
      <c r="T776" s="186">
        <f>IF($J776="","",IF('5.手当・賞与配分の設計'!$O$4=1,ROUNDUP(($J776+$L776)*$U$4*$T$3,-1),ROUNDUP($J776*$U$4*$T$3,-1)))</f>
        <v>1206980</v>
      </c>
      <c r="U776" s="186">
        <f>IF($J776="","",IF('5.手当・賞与配分の設計'!$O$4=1,ROUNDUP(($J776+$L776)*$U$4*$U$3,-1),ROUNDUP($J776*$U$4*$U$3,-1)))</f>
        <v>1097250</v>
      </c>
      <c r="V776" s="186">
        <f>IF($J776="","",IF('5.手当・賞与配分の設計'!$O$4=1,ROUNDUP(($J776+$L776)*$U$4*$V$3,-1),ROUNDUP($J776*$U$4*$V$3,-1)))</f>
        <v>987530</v>
      </c>
      <c r="W776" s="203">
        <f>IF($J776="","",IF('5.手当・賞与配分の設計'!$O$4=1,ROUNDUP(($J776+$L776)*$U$4*$W$3,-1),ROUNDUP($J776*$U$4*$W$3,-1)))</f>
        <v>877800</v>
      </c>
      <c r="X776" s="128">
        <f t="shared" si="269"/>
        <v>8471700</v>
      </c>
      <c r="Y776" s="88">
        <f t="shared" si="270"/>
        <v>8361980</v>
      </c>
      <c r="Z776" s="88">
        <f t="shared" si="261"/>
        <v>8252250</v>
      </c>
      <c r="AA776" s="88">
        <f t="shared" si="262"/>
        <v>8142530</v>
      </c>
      <c r="AB776" s="201">
        <f t="shared" si="263"/>
        <v>8032800</v>
      </c>
    </row>
    <row r="777" spans="5:28" ht="18" customHeight="1">
      <c r="E777" s="178" t="str">
        <f t="shared" si="264"/>
        <v>S-5</v>
      </c>
      <c r="F777" s="204">
        <f t="shared" si="255"/>
        <v>16</v>
      </c>
      <c r="G777" s="124">
        <f t="shared" si="256"/>
        <v>16</v>
      </c>
      <c r="H777" s="124" t="str">
        <f t="shared" si="257"/>
        <v>S-5-16</v>
      </c>
      <c r="I777" s="179">
        <v>53</v>
      </c>
      <c r="J777" s="150">
        <f>IF($E777="","",INDEX('3.サラリースケール'!$R$5:$BH$38,MATCH('7.グレード別年俸表の作成'!$E777,'3.サラリースケール'!$R$5:$R$38,0),MATCH('7.グレード別年俸表の作成'!$I777,'3.サラリースケール'!$R$5:$BH$5,0)))</f>
        <v>425600</v>
      </c>
      <c r="K777" s="194">
        <f t="shared" si="258"/>
        <v>4600</v>
      </c>
      <c r="L777" s="195">
        <f>IF($J777="","",VLOOKUP($E777,'6.モデル年俸表の作成'!$C$6:$F$48,4,0))</f>
        <v>17900</v>
      </c>
      <c r="M777" s="196">
        <f t="shared" si="265"/>
        <v>0.2</v>
      </c>
      <c r="N777" s="197">
        <f t="shared" si="266"/>
        <v>85120</v>
      </c>
      <c r="O777" s="219">
        <f t="shared" si="259"/>
        <v>27</v>
      </c>
      <c r="P777" s="198">
        <f t="shared" si="267"/>
        <v>528620</v>
      </c>
      <c r="Q777" s="195">
        <f t="shared" si="268"/>
        <v>6343440</v>
      </c>
      <c r="R777" s="187">
        <f>IF($J777="","",IF('5.手当・賞与配分の設計'!$O$4=1,ROUNDUP((J777+$L777)*$R$5,-1),ROUNDUP(J777*$R$5,-1)))</f>
        <v>887000</v>
      </c>
      <c r="S777" s="202">
        <f>IF($J777="","",IF('5.手当・賞与配分の設計'!$O$4=1,ROUNDUP(($J777+$L777)*$U$4*$S$3,-1),ROUNDUP($J777*$U$4*$S$3,-1)))</f>
        <v>1330500</v>
      </c>
      <c r="T777" s="186">
        <f>IF($J777="","",IF('5.手当・賞与配分の設計'!$O$4=1,ROUNDUP(($J777+$L777)*$U$4*$T$3,-1),ROUNDUP($J777*$U$4*$T$3,-1)))</f>
        <v>1219630</v>
      </c>
      <c r="U777" s="186">
        <f>IF($J777="","",IF('5.手当・賞与配分の設計'!$O$4=1,ROUNDUP(($J777+$L777)*$U$4*$U$3,-1),ROUNDUP($J777*$U$4*$U$3,-1)))</f>
        <v>1108750</v>
      </c>
      <c r="V777" s="186">
        <f>IF($J777="","",IF('5.手当・賞与配分の設計'!$O$4=1,ROUNDUP(($J777+$L777)*$U$4*$V$3,-1),ROUNDUP($J777*$U$4*$V$3,-1)))</f>
        <v>997880</v>
      </c>
      <c r="W777" s="203">
        <f>IF($J777="","",IF('5.手当・賞与配分の設計'!$O$4=1,ROUNDUP(($J777+$L777)*$U$4*$W$3,-1),ROUNDUP($J777*$U$4*$W$3,-1)))</f>
        <v>887000</v>
      </c>
      <c r="X777" s="128">
        <f t="shared" si="269"/>
        <v>8560940</v>
      </c>
      <c r="Y777" s="88">
        <f t="shared" si="270"/>
        <v>8450070</v>
      </c>
      <c r="Z777" s="88">
        <f t="shared" si="261"/>
        <v>8339190</v>
      </c>
      <c r="AA777" s="88">
        <f t="shared" si="262"/>
        <v>8228320</v>
      </c>
      <c r="AB777" s="201">
        <f t="shared" si="263"/>
        <v>8117440</v>
      </c>
    </row>
    <row r="778" spans="5:28" ht="18" customHeight="1">
      <c r="E778" s="178" t="str">
        <f t="shared" si="264"/>
        <v>S-5</v>
      </c>
      <c r="F778" s="204">
        <f t="shared" si="255"/>
        <v>17</v>
      </c>
      <c r="G778" s="124">
        <f t="shared" si="256"/>
        <v>17</v>
      </c>
      <c r="H778" s="124" t="str">
        <f t="shared" si="257"/>
        <v>S-5-17</v>
      </c>
      <c r="I778" s="179">
        <v>54</v>
      </c>
      <c r="J778" s="150">
        <f>IF($E778="","",INDEX('3.サラリースケール'!$R$5:$BH$38,MATCH('7.グレード別年俸表の作成'!$E778,'3.サラリースケール'!$R$5:$R$38,0),MATCH('7.グレード別年俸表の作成'!$I778,'3.サラリースケール'!$R$5:$BH$5,0)))</f>
        <v>430200</v>
      </c>
      <c r="K778" s="194">
        <f t="shared" si="258"/>
        <v>4600</v>
      </c>
      <c r="L778" s="195">
        <f>IF($J778="","",VLOOKUP($E778,'6.モデル年俸表の作成'!$C$6:$F$48,4,0))</f>
        <v>17900</v>
      </c>
      <c r="M778" s="196">
        <f t="shared" si="265"/>
        <v>0.2</v>
      </c>
      <c r="N778" s="197">
        <f t="shared" si="266"/>
        <v>86040</v>
      </c>
      <c r="O778" s="219">
        <f t="shared" si="259"/>
        <v>27</v>
      </c>
      <c r="P778" s="198">
        <f t="shared" si="267"/>
        <v>534140</v>
      </c>
      <c r="Q778" s="195">
        <f t="shared" si="268"/>
        <v>6409680</v>
      </c>
      <c r="R778" s="187">
        <f>IF($J778="","",IF('5.手当・賞与配分の設計'!$O$4=1,ROUNDUP((J778+$L778)*$R$5,-1),ROUNDUP(J778*$R$5,-1)))</f>
        <v>896200</v>
      </c>
      <c r="S778" s="202">
        <f>IF($J778="","",IF('5.手当・賞与配分の設計'!$O$4=1,ROUNDUP(($J778+$L778)*$U$4*$S$3,-1),ROUNDUP($J778*$U$4*$S$3,-1)))</f>
        <v>1344300</v>
      </c>
      <c r="T778" s="186">
        <f>IF($J778="","",IF('5.手当・賞与配分の設計'!$O$4=1,ROUNDUP(($J778+$L778)*$U$4*$T$3,-1),ROUNDUP($J778*$U$4*$T$3,-1)))</f>
        <v>1232280</v>
      </c>
      <c r="U778" s="186">
        <f>IF($J778="","",IF('5.手当・賞与配分の設計'!$O$4=1,ROUNDUP(($J778+$L778)*$U$4*$U$3,-1),ROUNDUP($J778*$U$4*$U$3,-1)))</f>
        <v>1120250</v>
      </c>
      <c r="V778" s="186">
        <f>IF($J778="","",IF('5.手当・賞与配分の設計'!$O$4=1,ROUNDUP(($J778+$L778)*$U$4*$V$3,-1),ROUNDUP($J778*$U$4*$V$3,-1)))</f>
        <v>1008230</v>
      </c>
      <c r="W778" s="203">
        <f>IF($J778="","",IF('5.手当・賞与配分の設計'!$O$4=1,ROUNDUP(($J778+$L778)*$U$4*$W$3,-1),ROUNDUP($J778*$U$4*$W$3,-1)))</f>
        <v>896200</v>
      </c>
      <c r="X778" s="128">
        <f t="shared" si="269"/>
        <v>8650180</v>
      </c>
      <c r="Y778" s="88">
        <f t="shared" si="270"/>
        <v>8538160</v>
      </c>
      <c r="Z778" s="88">
        <f t="shared" si="261"/>
        <v>8426130</v>
      </c>
      <c r="AA778" s="88">
        <f t="shared" si="262"/>
        <v>8314110</v>
      </c>
      <c r="AB778" s="201">
        <f t="shared" si="263"/>
        <v>8202080</v>
      </c>
    </row>
    <row r="779" spans="5:28" ht="18" customHeight="1">
      <c r="E779" s="178" t="str">
        <f t="shared" si="264"/>
        <v>S-5</v>
      </c>
      <c r="F779" s="204">
        <f t="shared" si="255"/>
        <v>18</v>
      </c>
      <c r="G779" s="124">
        <f t="shared" si="256"/>
        <v>18</v>
      </c>
      <c r="H779" s="124" t="str">
        <f t="shared" si="257"/>
        <v>S-5-18</v>
      </c>
      <c r="I779" s="179">
        <v>55</v>
      </c>
      <c r="J779" s="150">
        <f>IF($E779="","",INDEX('3.サラリースケール'!$R$5:$BH$38,MATCH('7.グレード別年俸表の作成'!$E779,'3.サラリースケール'!$R$5:$R$38,0),MATCH('7.グレード別年俸表の作成'!$I779,'3.サラリースケール'!$R$5:$BH$5,0)))</f>
        <v>434800</v>
      </c>
      <c r="K779" s="194">
        <f t="shared" si="258"/>
        <v>4600</v>
      </c>
      <c r="L779" s="195">
        <f>IF($J779="","",VLOOKUP($E779,'6.モデル年俸表の作成'!$C$6:$F$48,4,0))</f>
        <v>17900</v>
      </c>
      <c r="M779" s="196">
        <f t="shared" si="265"/>
        <v>0.2</v>
      </c>
      <c r="N779" s="197">
        <f t="shared" si="266"/>
        <v>86960</v>
      </c>
      <c r="O779" s="219">
        <f t="shared" si="259"/>
        <v>27</v>
      </c>
      <c r="P779" s="198">
        <f t="shared" si="267"/>
        <v>539660</v>
      </c>
      <c r="Q779" s="195">
        <f t="shared" si="268"/>
        <v>6475920</v>
      </c>
      <c r="R779" s="187">
        <f>IF($J779="","",IF('5.手当・賞与配分の設計'!$O$4=1,ROUNDUP((J779+$L779)*$R$5,-1),ROUNDUP(J779*$R$5,-1)))</f>
        <v>905400</v>
      </c>
      <c r="S779" s="202">
        <f>IF($J779="","",IF('5.手当・賞与配分の設計'!$O$4=1,ROUNDUP(($J779+$L779)*$U$4*$S$3,-1),ROUNDUP($J779*$U$4*$S$3,-1)))</f>
        <v>1358100</v>
      </c>
      <c r="T779" s="186">
        <f>IF($J779="","",IF('5.手当・賞与配分の設計'!$O$4=1,ROUNDUP(($J779+$L779)*$U$4*$T$3,-1),ROUNDUP($J779*$U$4*$T$3,-1)))</f>
        <v>1244930</v>
      </c>
      <c r="U779" s="186">
        <f>IF($J779="","",IF('5.手当・賞与配分の設計'!$O$4=1,ROUNDUP(($J779+$L779)*$U$4*$U$3,-1),ROUNDUP($J779*$U$4*$U$3,-1)))</f>
        <v>1131750</v>
      </c>
      <c r="V779" s="186">
        <f>IF($J779="","",IF('5.手当・賞与配分の設計'!$O$4=1,ROUNDUP(($J779+$L779)*$U$4*$V$3,-1),ROUNDUP($J779*$U$4*$V$3,-1)))</f>
        <v>1018580</v>
      </c>
      <c r="W779" s="203">
        <f>IF($J779="","",IF('5.手当・賞与配分の設計'!$O$4=1,ROUNDUP(($J779+$L779)*$U$4*$W$3,-1),ROUNDUP($J779*$U$4*$W$3,-1)))</f>
        <v>905400</v>
      </c>
      <c r="X779" s="128">
        <f t="shared" si="269"/>
        <v>8739420</v>
      </c>
      <c r="Y779" s="88">
        <f t="shared" si="270"/>
        <v>8626250</v>
      </c>
      <c r="Z779" s="88">
        <f t="shared" si="261"/>
        <v>8513070</v>
      </c>
      <c r="AA779" s="88">
        <f t="shared" si="262"/>
        <v>8399900</v>
      </c>
      <c r="AB779" s="201">
        <f t="shared" si="263"/>
        <v>8286720</v>
      </c>
    </row>
    <row r="780" spans="5:28" ht="18" customHeight="1">
      <c r="E780" s="178" t="str">
        <f t="shared" si="264"/>
        <v>S-5</v>
      </c>
      <c r="F780" s="204">
        <f t="shared" si="255"/>
        <v>19</v>
      </c>
      <c r="G780" s="124">
        <f t="shared" si="256"/>
        <v>19</v>
      </c>
      <c r="H780" s="124" t="str">
        <f t="shared" si="257"/>
        <v>S-5-19</v>
      </c>
      <c r="I780" s="179">
        <v>56</v>
      </c>
      <c r="J780" s="150">
        <f>IF($E780="","",INDEX('3.サラリースケール'!$R$5:$BH$38,MATCH('7.グレード別年俸表の作成'!$E780,'3.サラリースケール'!$R$5:$R$38,0),MATCH('7.グレード別年俸表の作成'!$I780,'3.サラリースケール'!$R$5:$BH$5,0)))</f>
        <v>439400</v>
      </c>
      <c r="K780" s="194">
        <f t="shared" si="258"/>
        <v>4600</v>
      </c>
      <c r="L780" s="195">
        <f>IF($J780="","",VLOOKUP($E780,'6.モデル年俸表の作成'!$C$6:$F$48,4,0))</f>
        <v>17900</v>
      </c>
      <c r="M780" s="196">
        <f t="shared" si="265"/>
        <v>0.2</v>
      </c>
      <c r="N780" s="197">
        <f t="shared" si="266"/>
        <v>87880</v>
      </c>
      <c r="O780" s="219">
        <f t="shared" si="259"/>
        <v>27</v>
      </c>
      <c r="P780" s="198">
        <f t="shared" si="267"/>
        <v>545180</v>
      </c>
      <c r="Q780" s="195">
        <f t="shared" si="268"/>
        <v>6542160</v>
      </c>
      <c r="R780" s="187">
        <f>IF($J780="","",IF('5.手当・賞与配分の設計'!$O$4=1,ROUNDUP((J780+$L780)*$R$5,-1),ROUNDUP(J780*$R$5,-1)))</f>
        <v>914600</v>
      </c>
      <c r="S780" s="202">
        <f>IF($J780="","",IF('5.手当・賞与配分の設計'!$O$4=1,ROUNDUP(($J780+$L780)*$U$4*$S$3,-1),ROUNDUP($J780*$U$4*$S$3,-1)))</f>
        <v>1371900</v>
      </c>
      <c r="T780" s="186">
        <f>IF($J780="","",IF('5.手当・賞与配分の設計'!$O$4=1,ROUNDUP(($J780+$L780)*$U$4*$T$3,-1),ROUNDUP($J780*$U$4*$T$3,-1)))</f>
        <v>1257580</v>
      </c>
      <c r="U780" s="186">
        <f>IF($J780="","",IF('5.手当・賞与配分の設計'!$O$4=1,ROUNDUP(($J780+$L780)*$U$4*$U$3,-1),ROUNDUP($J780*$U$4*$U$3,-1)))</f>
        <v>1143250</v>
      </c>
      <c r="V780" s="186">
        <f>IF($J780="","",IF('5.手当・賞与配分の設計'!$O$4=1,ROUNDUP(($J780+$L780)*$U$4*$V$3,-1),ROUNDUP($J780*$U$4*$V$3,-1)))</f>
        <v>1028930</v>
      </c>
      <c r="W780" s="203">
        <f>IF($J780="","",IF('5.手当・賞与配分の設計'!$O$4=1,ROUNDUP(($J780+$L780)*$U$4*$W$3,-1),ROUNDUP($J780*$U$4*$W$3,-1)))</f>
        <v>914600</v>
      </c>
      <c r="X780" s="128">
        <f t="shared" si="269"/>
        <v>8828660</v>
      </c>
      <c r="Y780" s="88">
        <f t="shared" si="270"/>
        <v>8714340</v>
      </c>
      <c r="Z780" s="88">
        <f t="shared" si="261"/>
        <v>8600010</v>
      </c>
      <c r="AA780" s="88">
        <f t="shared" si="262"/>
        <v>8485690</v>
      </c>
      <c r="AB780" s="201">
        <f t="shared" si="263"/>
        <v>8371360</v>
      </c>
    </row>
    <row r="781" spans="5:28" ht="18" customHeight="1">
      <c r="E781" s="178" t="str">
        <f t="shared" si="264"/>
        <v>S-5</v>
      </c>
      <c r="F781" s="204">
        <f t="shared" si="255"/>
        <v>20</v>
      </c>
      <c r="G781" s="124">
        <f t="shared" si="256"/>
        <v>20</v>
      </c>
      <c r="H781" s="124" t="str">
        <f t="shared" si="257"/>
        <v>S-5-20</v>
      </c>
      <c r="I781" s="179">
        <v>57</v>
      </c>
      <c r="J781" s="150">
        <f>IF($E781="","",INDEX('3.サラリースケール'!$R$5:$BH$38,MATCH('7.グレード別年俸表の作成'!$E781,'3.サラリースケール'!$R$5:$R$38,0),MATCH('7.グレード別年俸表の作成'!$I781,'3.サラリースケール'!$R$5:$BH$5,0)))</f>
        <v>444000</v>
      </c>
      <c r="K781" s="194">
        <f t="shared" si="258"/>
        <v>4600</v>
      </c>
      <c r="L781" s="195">
        <f>IF($J781="","",VLOOKUP($E781,'6.モデル年俸表の作成'!$C$6:$F$48,4,0))</f>
        <v>17900</v>
      </c>
      <c r="M781" s="196">
        <f t="shared" si="265"/>
        <v>0.2</v>
      </c>
      <c r="N781" s="197">
        <f t="shared" si="266"/>
        <v>88800</v>
      </c>
      <c r="O781" s="219">
        <f t="shared" si="259"/>
        <v>27</v>
      </c>
      <c r="P781" s="198">
        <f t="shared" si="267"/>
        <v>550700</v>
      </c>
      <c r="Q781" s="195">
        <f t="shared" si="268"/>
        <v>6608400</v>
      </c>
      <c r="R781" s="187">
        <f>IF($J781="","",IF('5.手当・賞与配分の設計'!$O$4=1,ROUNDUP((J781+$L781)*$R$5,-1),ROUNDUP(J781*$R$5,-1)))</f>
        <v>923800</v>
      </c>
      <c r="S781" s="202">
        <f>IF($J781="","",IF('5.手当・賞与配分の設計'!$O$4=1,ROUNDUP(($J781+$L781)*$U$4*$S$3,-1),ROUNDUP($J781*$U$4*$S$3,-1)))</f>
        <v>1385700</v>
      </c>
      <c r="T781" s="186">
        <f>IF($J781="","",IF('5.手当・賞与配分の設計'!$O$4=1,ROUNDUP(($J781+$L781)*$U$4*$T$3,-1),ROUNDUP($J781*$U$4*$T$3,-1)))</f>
        <v>1270230</v>
      </c>
      <c r="U781" s="186">
        <f>IF($J781="","",IF('5.手当・賞与配分の設計'!$O$4=1,ROUNDUP(($J781+$L781)*$U$4*$U$3,-1),ROUNDUP($J781*$U$4*$U$3,-1)))</f>
        <v>1154750</v>
      </c>
      <c r="V781" s="186">
        <f>IF($J781="","",IF('5.手当・賞与配分の設計'!$O$4=1,ROUNDUP(($J781+$L781)*$U$4*$V$3,-1),ROUNDUP($J781*$U$4*$V$3,-1)))</f>
        <v>1039280</v>
      </c>
      <c r="W781" s="203">
        <f>IF($J781="","",IF('5.手当・賞与配分の設計'!$O$4=1,ROUNDUP(($J781+$L781)*$U$4*$W$3,-1),ROUNDUP($J781*$U$4*$W$3,-1)))</f>
        <v>923800</v>
      </c>
      <c r="X781" s="128">
        <f t="shared" si="269"/>
        <v>8917900</v>
      </c>
      <c r="Y781" s="88">
        <f t="shared" si="270"/>
        <v>8802430</v>
      </c>
      <c r="Z781" s="88">
        <f t="shared" si="261"/>
        <v>8686950</v>
      </c>
      <c r="AA781" s="88">
        <f t="shared" si="262"/>
        <v>8571480</v>
      </c>
      <c r="AB781" s="201">
        <f t="shared" si="263"/>
        <v>8456000</v>
      </c>
    </row>
    <row r="782" spans="5:28" ht="18" customHeight="1">
      <c r="E782" s="178" t="str">
        <f t="shared" si="264"/>
        <v>S-5</v>
      </c>
      <c r="F782" s="204">
        <f t="shared" si="255"/>
        <v>21</v>
      </c>
      <c r="G782" s="124">
        <f t="shared" si="256"/>
        <v>21</v>
      </c>
      <c r="H782" s="124" t="str">
        <f t="shared" si="257"/>
        <v>S-5-21</v>
      </c>
      <c r="I782" s="179">
        <v>58</v>
      </c>
      <c r="J782" s="150">
        <f>IF($E782="","",INDEX('3.サラリースケール'!$R$5:$BH$38,MATCH('7.グレード別年俸表の作成'!$E782,'3.サラリースケール'!$R$5:$R$38,0),MATCH('7.グレード別年俸表の作成'!$I782,'3.サラリースケール'!$R$5:$BH$5,0)))</f>
        <v>448600</v>
      </c>
      <c r="K782" s="194">
        <f t="shared" si="258"/>
        <v>4600</v>
      </c>
      <c r="L782" s="195">
        <f>IF($J782="","",VLOOKUP($E782,'6.モデル年俸表の作成'!$C$6:$F$48,4,0))</f>
        <v>17900</v>
      </c>
      <c r="M782" s="196">
        <f t="shared" si="265"/>
        <v>0.2</v>
      </c>
      <c r="N782" s="197">
        <f t="shared" si="266"/>
        <v>89720</v>
      </c>
      <c r="O782" s="219">
        <f t="shared" si="259"/>
        <v>27</v>
      </c>
      <c r="P782" s="198">
        <f t="shared" si="267"/>
        <v>556220</v>
      </c>
      <c r="Q782" s="195">
        <f t="shared" si="268"/>
        <v>6674640</v>
      </c>
      <c r="R782" s="187">
        <f>IF($J782="","",IF('5.手当・賞与配分の設計'!$O$4=1,ROUNDUP((J782+$L782)*$R$5,-1),ROUNDUP(J782*$R$5,-1)))</f>
        <v>933000</v>
      </c>
      <c r="S782" s="202">
        <f>IF($J782="","",IF('5.手当・賞与配分の設計'!$O$4=1,ROUNDUP(($J782+$L782)*$U$4*$S$3,-1),ROUNDUP($J782*$U$4*$S$3,-1)))</f>
        <v>1399500</v>
      </c>
      <c r="T782" s="186">
        <f>IF($J782="","",IF('5.手当・賞与配分の設計'!$O$4=1,ROUNDUP(($J782+$L782)*$U$4*$T$3,-1),ROUNDUP($J782*$U$4*$T$3,-1)))</f>
        <v>1282880</v>
      </c>
      <c r="U782" s="186">
        <f>IF($J782="","",IF('5.手当・賞与配分の設計'!$O$4=1,ROUNDUP(($J782+$L782)*$U$4*$U$3,-1),ROUNDUP($J782*$U$4*$U$3,-1)))</f>
        <v>1166250</v>
      </c>
      <c r="V782" s="186">
        <f>IF($J782="","",IF('5.手当・賞与配分の設計'!$O$4=1,ROUNDUP(($J782+$L782)*$U$4*$V$3,-1),ROUNDUP($J782*$U$4*$V$3,-1)))</f>
        <v>1049630</v>
      </c>
      <c r="W782" s="203">
        <f>IF($J782="","",IF('5.手当・賞与配分の設計'!$O$4=1,ROUNDUP(($J782+$L782)*$U$4*$W$3,-1),ROUNDUP($J782*$U$4*$W$3,-1)))</f>
        <v>933000</v>
      </c>
      <c r="X782" s="128">
        <f t="shared" si="269"/>
        <v>9007140</v>
      </c>
      <c r="Y782" s="88">
        <f t="shared" si="270"/>
        <v>8890520</v>
      </c>
      <c r="Z782" s="88">
        <f t="shared" si="261"/>
        <v>8773890</v>
      </c>
      <c r="AA782" s="88">
        <f t="shared" si="262"/>
        <v>8657270</v>
      </c>
      <c r="AB782" s="201">
        <f t="shared" si="263"/>
        <v>8540640</v>
      </c>
    </row>
    <row r="783" spans="5:28" ht="18" customHeight="1" thickBot="1">
      <c r="E783" s="178" t="str">
        <f t="shared" si="264"/>
        <v>S-5</v>
      </c>
      <c r="F783" s="204">
        <f t="shared" si="255"/>
        <v>21</v>
      </c>
      <c r="G783" s="124">
        <f t="shared" si="256"/>
        <v>21</v>
      </c>
      <c r="H783" s="124" t="str">
        <f t="shared" si="257"/>
        <v/>
      </c>
      <c r="I783" s="179">
        <v>59</v>
      </c>
      <c r="J783" s="205">
        <f>IF($E783="","",INDEX('3.サラリースケール'!$R$5:$BH$38,MATCH('7.グレード別年俸表の作成'!$E783,'3.サラリースケール'!$R$5:$R$38,0),MATCH('7.グレード別年俸表の作成'!$I783,'3.サラリースケール'!$R$5:$BH$5,0)))</f>
        <v>448600</v>
      </c>
      <c r="K783" s="206">
        <f t="shared" si="258"/>
        <v>0</v>
      </c>
      <c r="L783" s="207">
        <f>IF($J783="","",VLOOKUP($E783,'6.モデル年俸表の作成'!$C$6:$F$48,4,0))</f>
        <v>17900</v>
      </c>
      <c r="M783" s="208">
        <f t="shared" si="265"/>
        <v>0.2</v>
      </c>
      <c r="N783" s="209">
        <f t="shared" si="266"/>
        <v>89720</v>
      </c>
      <c r="O783" s="220">
        <f t="shared" si="259"/>
        <v>27</v>
      </c>
      <c r="P783" s="210">
        <f t="shared" si="267"/>
        <v>556220</v>
      </c>
      <c r="Q783" s="207">
        <f t="shared" si="268"/>
        <v>6674640</v>
      </c>
      <c r="R783" s="211">
        <f>IF($J783="","",IF('5.手当・賞与配分の設計'!$O$4=1,ROUNDUP((J783+$L783)*$R$5,-1),ROUNDUP(J783*$R$5,-1)))</f>
        <v>933000</v>
      </c>
      <c r="S783" s="212">
        <f>IF($J783="","",IF('5.手当・賞与配分の設計'!$O$4=1,ROUNDUP(($J783+$L783)*$U$4*$S$3,-1),ROUNDUP($J783*$U$4*$S$3,-1)))</f>
        <v>1399500</v>
      </c>
      <c r="T783" s="213">
        <f>IF($J783="","",IF('5.手当・賞与配分の設計'!$O$4=1,ROUNDUP(($J783+$L783)*$U$4*$T$3,-1),ROUNDUP($J783*$U$4*$T$3,-1)))</f>
        <v>1282880</v>
      </c>
      <c r="U783" s="213">
        <f>IF($J783="","",IF('5.手当・賞与配分の設計'!$O$4=1,ROUNDUP(($J783+$L783)*$U$4*$U$3,-1),ROUNDUP($J783*$U$4*$U$3,-1)))</f>
        <v>1166250</v>
      </c>
      <c r="V783" s="213">
        <f>IF($J783="","",IF('5.手当・賞与配分の設計'!$O$4=1,ROUNDUP(($J783+$L783)*$U$4*$V$3,-1),ROUNDUP($J783*$U$4*$V$3,-1)))</f>
        <v>1049630</v>
      </c>
      <c r="W783" s="214">
        <f>IF($J783="","",IF('5.手当・賞与配分の設計'!$O$4=1,ROUNDUP(($J783+$L783)*$U$4*$W$3,-1),ROUNDUP($J783*$U$4*$W$3,-1)))</f>
        <v>933000</v>
      </c>
      <c r="X783" s="215">
        <f t="shared" si="269"/>
        <v>9007140</v>
      </c>
      <c r="Y783" s="216">
        <f t="shared" si="270"/>
        <v>8890520</v>
      </c>
      <c r="Z783" s="216">
        <f t="shared" si="261"/>
        <v>8773890</v>
      </c>
      <c r="AA783" s="216">
        <f t="shared" si="262"/>
        <v>8657270</v>
      </c>
      <c r="AB783" s="217">
        <f t="shared" si="263"/>
        <v>8540640</v>
      </c>
    </row>
    <row r="784" spans="5:28" ht="9" customHeight="1">
      <c r="M784" s="99"/>
    </row>
    <row r="785" spans="5:28" ht="20.100000000000001" customHeight="1" thickBot="1">
      <c r="E785" s="102"/>
      <c r="F785" s="102"/>
      <c r="G785" s="102"/>
      <c r="H785" s="102"/>
      <c r="L785" s="102"/>
      <c r="O785" s="98" t="s">
        <v>95</v>
      </c>
      <c r="S785" s="218"/>
      <c r="T785" s="218"/>
    </row>
    <row r="786" spans="5:28" ht="23.1" customHeight="1" thickBot="1">
      <c r="E786" s="161" t="s">
        <v>84</v>
      </c>
      <c r="F786" s="162" t="s">
        <v>29</v>
      </c>
      <c r="G786" s="537" t="s">
        <v>85</v>
      </c>
      <c r="H786" s="537" t="s">
        <v>29</v>
      </c>
      <c r="I786" s="539" t="s">
        <v>92</v>
      </c>
      <c r="J786" s="543" t="s">
        <v>96</v>
      </c>
      <c r="K786" s="535" t="s">
        <v>98</v>
      </c>
      <c r="L786" s="541" t="s">
        <v>94</v>
      </c>
      <c r="M786" s="531" t="s">
        <v>130</v>
      </c>
      <c r="N786" s="532"/>
      <c r="O786" s="163">
        <f>IF($E787="","",'5.手当・賞与配分の設計'!$L$4)</f>
        <v>173</v>
      </c>
      <c r="P786" s="533" t="s">
        <v>89</v>
      </c>
      <c r="Q786" s="535" t="s">
        <v>90</v>
      </c>
      <c r="R786" s="164" t="s">
        <v>91</v>
      </c>
      <c r="S786" s="524" t="s">
        <v>131</v>
      </c>
      <c r="T786" s="525"/>
      <c r="U786" s="526">
        <f>IF($E787="","",'5.手当・賞与配分の設計'!$O$11)</f>
        <v>2.5</v>
      </c>
      <c r="V786" s="527"/>
      <c r="W786" s="165"/>
      <c r="X786" s="528" t="s">
        <v>132</v>
      </c>
      <c r="Y786" s="529"/>
      <c r="Z786" s="529"/>
      <c r="AA786" s="529"/>
      <c r="AB786" s="530"/>
    </row>
    <row r="787" spans="5:28" ht="27.9" customHeight="1" thickBot="1">
      <c r="E787" s="168" t="str">
        <f>IF(C$22="","",$C$22)</f>
        <v>M-1</v>
      </c>
      <c r="F787" s="162">
        <v>0</v>
      </c>
      <c r="G787" s="538"/>
      <c r="H787" s="538"/>
      <c r="I787" s="540"/>
      <c r="J787" s="544"/>
      <c r="K787" s="536"/>
      <c r="L787" s="542"/>
      <c r="M787" s="169">
        <f>IF($E787="","",VLOOKUP($E787,'5.手当・賞与配分の設計'!$C$7:$L$48,8,0))</f>
        <v>0</v>
      </c>
      <c r="N787" s="170" t="s">
        <v>87</v>
      </c>
      <c r="O787" s="171" t="s">
        <v>88</v>
      </c>
      <c r="P787" s="534"/>
      <c r="Q787" s="536"/>
      <c r="R787" s="400">
        <f>IF($E787="","",'5.手当・賞与配分の設計'!$N$11)</f>
        <v>2</v>
      </c>
      <c r="S787" s="172" t="str">
        <f>IF('5.手当・賞与配分の設計'!$N$16="","",'5.手当・賞与配分の設計'!$N$16)</f>
        <v>S</v>
      </c>
      <c r="T787" s="173" t="str">
        <f>IF('5.手当・賞与配分の設計'!$N$17="","",'5.手当・賞与配分の設計'!$N$17)</f>
        <v>A</v>
      </c>
      <c r="U787" s="174" t="str">
        <f>IF('5.手当・賞与配分の設計'!$N$18="","",'5.手当・賞与配分の設計'!$N$18)</f>
        <v>B</v>
      </c>
      <c r="V787" s="174" t="str">
        <f>IF('5.手当・賞与配分の設計'!$N$19="","",'5.手当・賞与配分の設計'!$N$19)</f>
        <v>C</v>
      </c>
      <c r="W787" s="175" t="str">
        <f>IF('5.手当・賞与配分の設計'!$N$20="","",'5.手当・賞与配分の設計'!$N$20)</f>
        <v>D</v>
      </c>
      <c r="X787" s="176" t="str">
        <f>IF($E787="","",$E787&amp;"-"&amp;S787)</f>
        <v>M-1-S</v>
      </c>
      <c r="Y787" s="170" t="str">
        <f>IF($E787="","",$E787&amp;"-"&amp;T787)</f>
        <v>M-1-A</v>
      </c>
      <c r="Z787" s="170" t="str">
        <f>IF($E787="","",$E787&amp;"-"&amp;U787)</f>
        <v>M-1-B</v>
      </c>
      <c r="AA787" s="170" t="str">
        <f>IF($E787="","",$E787&amp;"-"&amp;V787)</f>
        <v>M-1-C</v>
      </c>
      <c r="AB787" s="177" t="str">
        <f>IF($E787="","",$E787&amp;"-"&amp;W787)</f>
        <v>M-1-D</v>
      </c>
    </row>
    <row r="788" spans="5:28" ht="18" customHeight="1">
      <c r="E788" s="178" t="str">
        <f>IF($E$787="","",$E$787)</f>
        <v>M-1</v>
      </c>
      <c r="F788" s="124">
        <f t="shared" ref="F788:F829" si="271">IF(J788="",0,IF(AND(J787&lt;J788,J788=J789),F787+1,IF(J788&lt;J789,F787+1,F787)))</f>
        <v>0</v>
      </c>
      <c r="G788" s="124" t="str">
        <f t="shared" ref="G788:G829" si="272">IF(AND(F788=0,J788=""),"",IF(AND(F788=0,J788&gt;0),1,IF(F788=0,"",F788)))</f>
        <v/>
      </c>
      <c r="H788" s="124" t="str">
        <f t="shared" ref="H788:H829" si="273">IF($G788="","",IF(F787&lt;F788,$E788&amp;"-"&amp;$G788,""))</f>
        <v/>
      </c>
      <c r="I788" s="179">
        <v>18</v>
      </c>
      <c r="J788" s="180" t="str">
        <f>IF($E788="","",INDEX('3.サラリースケール'!$R$5:$BH$38,MATCH('7.グレード別年俸表の作成'!$E788,'3.サラリースケール'!$R$5:$R$38,0),MATCH('7.グレード別年俸表の作成'!$I788,'3.サラリースケール'!$R$5:$BH$5,0)))</f>
        <v/>
      </c>
      <c r="K788" s="181" t="str">
        <f t="shared" ref="K788:K829" si="274">IF($F788&lt;=1,"",IF($J787="",0,$J788-$J787))</f>
        <v/>
      </c>
      <c r="L788" s="182" t="str">
        <f>IF($J788="","",VLOOKUP($E788,'6.モデル年俸表の作成'!$C$6:$F$48,4,0))</f>
        <v/>
      </c>
      <c r="M788" s="183" t="str">
        <f>IF($G788="","",$M$695)</f>
        <v/>
      </c>
      <c r="N788" s="184" t="str">
        <f>IF($J788="","",ROUNDUP((J788*$M788),-1))</f>
        <v/>
      </c>
      <c r="O788" s="185" t="str">
        <f t="shared" ref="O788:O829" si="275">IF($J788="","",ROUNDDOWN($N788/($J788/$O$4*1.25),0))</f>
        <v/>
      </c>
      <c r="P788" s="186" t="str">
        <f>IF($J788="","",$J788+$L788+$N788)</f>
        <v/>
      </c>
      <c r="Q788" s="182" t="str">
        <f>IF($J788="","",$P788*12)</f>
        <v/>
      </c>
      <c r="R788" s="187" t="str">
        <f>IF($J788="","",IF('5.手当・賞与配分の設計'!$O$4=1,ROUNDUP((J788+$L788)*$R$5,-1),ROUNDUP(J788*$R$5,-1)))</f>
        <v/>
      </c>
      <c r="S788" s="188" t="str">
        <f>IF($J788="","",IF('5.手当・賞与配分の設計'!$O$4=1,ROUNDUP(($J788+$L788)*$U$4*$S$3,-1),ROUNDUP($J788*$U$4*$S$3,-1)))</f>
        <v/>
      </c>
      <c r="T788" s="189" t="str">
        <f>IF($J788="","",IF('5.手当・賞与配分の設計'!$O$4=1,ROUNDUP(($J788+$L788)*$U$4*$T$3,-1),ROUNDUP($J788*$U$4*$T$3,-1)))</f>
        <v/>
      </c>
      <c r="U788" s="189" t="str">
        <f>IF($J788="","",IF('5.手当・賞与配分の設計'!$O$4=1,ROUNDUP(($J788+$L788)*$U$4*$U$3,-1),ROUNDUP($J788*$U$4*$U$3,-1)))</f>
        <v/>
      </c>
      <c r="V788" s="189" t="str">
        <f>IF($J788="","",IF('5.手当・賞与配分の設計'!$O$4=1,ROUNDUP(($J788+$L788)*$U$4*$V$3,-1),ROUNDUP($J788*$U$4*$V$3,-1)))</f>
        <v/>
      </c>
      <c r="W788" s="190" t="str">
        <f>IF($J788="","",IF('5.手当・賞与配分の設計'!$O$4=1,ROUNDUP(($J788+$L788)*$U$4*$W$3,-1),ROUNDUP($J788*$U$4*$W$3,-1)))</f>
        <v/>
      </c>
      <c r="X788" s="191" t="str">
        <f>IF($J788="","",$Q788+$R788+S788)</f>
        <v/>
      </c>
      <c r="Y788" s="152" t="str">
        <f t="shared" ref="Y788:Y812" si="276">IF($J788="","",$Q788+$R788+T788)</f>
        <v/>
      </c>
      <c r="Z788" s="152" t="str">
        <f t="shared" ref="Z788:Z829" si="277">IF($J788="","",$Q788+$R788+U788)</f>
        <v/>
      </c>
      <c r="AA788" s="152" t="str">
        <f t="shared" ref="AA788:AA829" si="278">IF($J788="","",$Q788+$R788+V788)</f>
        <v/>
      </c>
      <c r="AB788" s="192" t="str">
        <f t="shared" ref="AB788:AB829" si="279">IF($J788="","",$Q788+$R788+W788)</f>
        <v/>
      </c>
    </row>
    <row r="789" spans="5:28" ht="18" customHeight="1">
      <c r="E789" s="178" t="str">
        <f t="shared" ref="E789:E829" si="280">IF($E$787="","",$E$787)</f>
        <v>M-1</v>
      </c>
      <c r="F789" s="124">
        <f t="shared" si="271"/>
        <v>0</v>
      </c>
      <c r="G789" s="124" t="str">
        <f t="shared" si="272"/>
        <v/>
      </c>
      <c r="H789" s="124" t="str">
        <f t="shared" si="273"/>
        <v/>
      </c>
      <c r="I789" s="179">
        <v>19</v>
      </c>
      <c r="J789" s="180" t="str">
        <f>IF($E789="","",INDEX('3.サラリースケール'!$R$5:$BH$38,MATCH('7.グレード別年俸表の作成'!$E789,'3.サラリースケール'!$R$5:$R$38,0),MATCH('7.グレード別年俸表の作成'!$I789,'3.サラリースケール'!$R$5:$BH$5,0)))</f>
        <v/>
      </c>
      <c r="K789" s="194" t="str">
        <f t="shared" si="274"/>
        <v/>
      </c>
      <c r="L789" s="195" t="str">
        <f>IF($J789="","",VLOOKUP($E789,'6.モデル年俸表の作成'!$C$6:$F$48,4,0))</f>
        <v/>
      </c>
      <c r="M789" s="196" t="str">
        <f t="shared" ref="M789:M829" si="281">IF($G789="","",$M$695)</f>
        <v/>
      </c>
      <c r="N789" s="197" t="str">
        <f t="shared" ref="N789:N829" si="282">IF($J789="","",ROUNDUP((J789*$M789),-1))</f>
        <v/>
      </c>
      <c r="O789" s="219" t="str">
        <f t="shared" si="275"/>
        <v/>
      </c>
      <c r="P789" s="198" t="str">
        <f t="shared" ref="P789:P829" si="283">IF($J789="","",$J789+$L789+$N789)</f>
        <v/>
      </c>
      <c r="Q789" s="195" t="str">
        <f t="shared" ref="Q789:Q829" si="284">IF($J789="","",$P789*12)</f>
        <v/>
      </c>
      <c r="R789" s="187" t="str">
        <f>IF($J789="","",IF('5.手当・賞与配分の設計'!$O$4=1,ROUNDUP((J789+$L789)*$R$5,-1),ROUNDUP(J789*$R$5,-1)))</f>
        <v/>
      </c>
      <c r="S789" s="199" t="str">
        <f>IF($J789="","",IF('5.手当・賞与配分の設計'!$O$4=1,ROUNDUP(($J789+$L789)*$U$4*$S$3,-1),ROUNDUP($J789*$U$4*$S$3,-1)))</f>
        <v/>
      </c>
      <c r="T789" s="198" t="str">
        <f>IF($J789="","",IF('5.手当・賞与配分の設計'!$O$4=1,ROUNDUP(($J789+$L789)*$U$4*$T$3,-1),ROUNDUP($J789*$U$4*$T$3,-1)))</f>
        <v/>
      </c>
      <c r="U789" s="198" t="str">
        <f>IF($J789="","",IF('5.手当・賞与配分の設計'!$O$4=1,ROUNDUP(($J789+$L789)*$U$4*$U$3,-1),ROUNDUP($J789*$U$4*$U$3,-1)))</f>
        <v/>
      </c>
      <c r="V789" s="198" t="str">
        <f>IF($J789="","",IF('5.手当・賞与配分の設計'!$O$4=1,ROUNDUP(($J789+$L789)*$U$4*$V$3,-1),ROUNDUP($J789*$U$4*$V$3,-1)))</f>
        <v/>
      </c>
      <c r="W789" s="200" t="str">
        <f>IF($J789="","",IF('5.手当・賞与配分の設計'!$O$4=1,ROUNDUP(($J789+$L789)*$U$4*$W$3,-1),ROUNDUP($J789*$U$4*$W$3,-1)))</f>
        <v/>
      </c>
      <c r="X789" s="128" t="str">
        <f>IF($J789="","",$Q789+$R789+S789)</f>
        <v/>
      </c>
      <c r="Y789" s="88" t="str">
        <f t="shared" si="276"/>
        <v/>
      </c>
      <c r="Z789" s="88" t="str">
        <f t="shared" si="277"/>
        <v/>
      </c>
      <c r="AA789" s="88" t="str">
        <f t="shared" si="278"/>
        <v/>
      </c>
      <c r="AB789" s="201" t="str">
        <f t="shared" si="279"/>
        <v/>
      </c>
    </row>
    <row r="790" spans="5:28" ht="18" customHeight="1">
      <c r="E790" s="178" t="str">
        <f t="shared" si="280"/>
        <v>M-1</v>
      </c>
      <c r="F790" s="124">
        <f t="shared" si="271"/>
        <v>0</v>
      </c>
      <c r="G790" s="124" t="str">
        <f t="shared" si="272"/>
        <v/>
      </c>
      <c r="H790" s="124" t="str">
        <f t="shared" si="273"/>
        <v/>
      </c>
      <c r="I790" s="179">
        <v>20</v>
      </c>
      <c r="J790" s="150" t="str">
        <f>IF($E790="","",INDEX('3.サラリースケール'!$R$5:$BH$38,MATCH('7.グレード別年俸表の作成'!$E790,'3.サラリースケール'!$R$5:$R$38,0),MATCH('7.グレード別年俸表の作成'!$I790,'3.サラリースケール'!$R$5:$BH$5,0)))</f>
        <v/>
      </c>
      <c r="K790" s="194" t="str">
        <f t="shared" si="274"/>
        <v/>
      </c>
      <c r="L790" s="195" t="str">
        <f>IF($J790="","",VLOOKUP($E790,'6.モデル年俸表の作成'!$C$6:$F$48,4,0))</f>
        <v/>
      </c>
      <c r="M790" s="196" t="str">
        <f t="shared" si="281"/>
        <v/>
      </c>
      <c r="N790" s="197" t="str">
        <f t="shared" si="282"/>
        <v/>
      </c>
      <c r="O790" s="219" t="str">
        <f t="shared" si="275"/>
        <v/>
      </c>
      <c r="P790" s="198" t="str">
        <f t="shared" si="283"/>
        <v/>
      </c>
      <c r="Q790" s="195" t="str">
        <f t="shared" si="284"/>
        <v/>
      </c>
      <c r="R790" s="187" t="str">
        <f>IF($J790="","",IF('5.手当・賞与配分の設計'!$O$4=1,ROUNDUP((J790+$L790)*$R$5,-1),ROUNDUP(J790*$R$5,-1)))</f>
        <v/>
      </c>
      <c r="S790" s="199" t="str">
        <f>IF($J790="","",IF('5.手当・賞与配分の設計'!$O$4=1,ROUNDUP(($J790+$L790)*$U$4*$S$3,-1),ROUNDUP($J790*$U$4*$S$3,-1)))</f>
        <v/>
      </c>
      <c r="T790" s="198" t="str">
        <f>IF($J790="","",IF('5.手当・賞与配分の設計'!$O$4=1,ROUNDUP(($J790+$L790)*$U$4*$T$3,-1),ROUNDUP($J790*$U$4*$T$3,-1)))</f>
        <v/>
      </c>
      <c r="U790" s="198" t="str">
        <f>IF($J790="","",IF('5.手当・賞与配分の設計'!$O$4=1,ROUNDUP(($J790+$L790)*$U$4*$U$3,-1),ROUNDUP($J790*$U$4*$U$3,-1)))</f>
        <v/>
      </c>
      <c r="V790" s="198" t="str">
        <f>IF($J790="","",IF('5.手当・賞与配分の設計'!$O$4=1,ROUNDUP(($J790+$L790)*$U$4*$V$3,-1),ROUNDUP($J790*$U$4*$V$3,-1)))</f>
        <v/>
      </c>
      <c r="W790" s="200" t="str">
        <f>IF($J790="","",IF('5.手当・賞与配分の設計'!$O$4=1,ROUNDUP(($J790+$L790)*$U$4*$W$3,-1),ROUNDUP($J790*$U$4*$W$3,-1)))</f>
        <v/>
      </c>
      <c r="X790" s="128" t="str">
        <f>IF($J790="","",$Q790+$R790+S790)</f>
        <v/>
      </c>
      <c r="Y790" s="88" t="str">
        <f t="shared" si="276"/>
        <v/>
      </c>
      <c r="Z790" s="88" t="str">
        <f t="shared" si="277"/>
        <v/>
      </c>
      <c r="AA790" s="88" t="str">
        <f t="shared" si="278"/>
        <v/>
      </c>
      <c r="AB790" s="201" t="str">
        <f t="shared" si="279"/>
        <v/>
      </c>
    </row>
    <row r="791" spans="5:28" ht="18" customHeight="1">
      <c r="E791" s="178" t="str">
        <f t="shared" si="280"/>
        <v>M-1</v>
      </c>
      <c r="F791" s="124">
        <f t="shared" si="271"/>
        <v>0</v>
      </c>
      <c r="G791" s="124" t="str">
        <f t="shared" si="272"/>
        <v/>
      </c>
      <c r="H791" s="124" t="str">
        <f t="shared" si="273"/>
        <v/>
      </c>
      <c r="I791" s="179">
        <v>21</v>
      </c>
      <c r="J791" s="150" t="str">
        <f>IF($E791="","",INDEX('3.サラリースケール'!$R$5:$BH$38,MATCH('7.グレード別年俸表の作成'!$E791,'3.サラリースケール'!$R$5:$R$38,0),MATCH('7.グレード別年俸表の作成'!$I791,'3.サラリースケール'!$R$5:$BH$5,0)))</f>
        <v/>
      </c>
      <c r="K791" s="194" t="str">
        <f t="shared" si="274"/>
        <v/>
      </c>
      <c r="L791" s="195" t="str">
        <f>IF($J791="","",VLOOKUP($E791,'6.モデル年俸表の作成'!$C$6:$F$48,4,0))</f>
        <v/>
      </c>
      <c r="M791" s="196" t="str">
        <f t="shared" si="281"/>
        <v/>
      </c>
      <c r="N791" s="197" t="str">
        <f t="shared" si="282"/>
        <v/>
      </c>
      <c r="O791" s="219" t="str">
        <f t="shared" si="275"/>
        <v/>
      </c>
      <c r="P791" s="198" t="str">
        <f t="shared" si="283"/>
        <v/>
      </c>
      <c r="Q791" s="195" t="str">
        <f t="shared" si="284"/>
        <v/>
      </c>
      <c r="R791" s="187" t="str">
        <f>IF($J791="","",IF('5.手当・賞与配分の設計'!$O$4=1,ROUNDUP((J791+$L791)*$R$5,-1),ROUNDUP(J791*$R$5,-1)))</f>
        <v/>
      </c>
      <c r="S791" s="202" t="str">
        <f>IF($J791="","",IF('5.手当・賞与配分の設計'!$O$4=1,ROUNDUP(($J791+$L791)*$U$4*$S$3,-1),ROUNDUP($J791*$U$4*$S$3,-1)))</f>
        <v/>
      </c>
      <c r="T791" s="186" t="str">
        <f>IF($J791="","",IF('5.手当・賞与配分の設計'!$O$4=1,ROUNDUP(($J791+$L791)*$U$4*$T$3,-1),ROUNDUP($J791*$U$4*$T$3,-1)))</f>
        <v/>
      </c>
      <c r="U791" s="186" t="str">
        <f>IF($J791="","",IF('5.手当・賞与配分の設計'!$O$4=1,ROUNDUP(($J791+$L791)*$U$4*$U$3,-1),ROUNDUP($J791*$U$4*$U$3,-1)))</f>
        <v/>
      </c>
      <c r="V791" s="186" t="str">
        <f>IF($J791="","",IF('5.手当・賞与配分の設計'!$O$4=1,ROUNDUP(($J791+$L791)*$U$4*$V$3,-1),ROUNDUP($J791*$U$4*$V$3,-1)))</f>
        <v/>
      </c>
      <c r="W791" s="203" t="str">
        <f>IF($J791="","",IF('5.手当・賞与配分の設計'!$O$4=1,ROUNDUP(($J791+$L791)*$U$4*$W$3,-1),ROUNDUP($J791*$U$4*$W$3,-1)))</f>
        <v/>
      </c>
      <c r="X791" s="128" t="str">
        <f t="shared" ref="X791:X829" si="285">IF($J791="","",$Q791+$R791+S791)</f>
        <v/>
      </c>
      <c r="Y791" s="88" t="str">
        <f t="shared" si="276"/>
        <v/>
      </c>
      <c r="Z791" s="88" t="str">
        <f t="shared" si="277"/>
        <v/>
      </c>
      <c r="AA791" s="88" t="str">
        <f t="shared" si="278"/>
        <v/>
      </c>
      <c r="AB791" s="201" t="str">
        <f t="shared" si="279"/>
        <v/>
      </c>
    </row>
    <row r="792" spans="5:28" ht="18" customHeight="1">
      <c r="E792" s="178" t="str">
        <f t="shared" si="280"/>
        <v>M-1</v>
      </c>
      <c r="F792" s="124">
        <f t="shared" si="271"/>
        <v>0</v>
      </c>
      <c r="G792" s="124" t="str">
        <f t="shared" si="272"/>
        <v/>
      </c>
      <c r="H792" s="124" t="str">
        <f t="shared" si="273"/>
        <v/>
      </c>
      <c r="I792" s="179">
        <v>22</v>
      </c>
      <c r="J792" s="150" t="str">
        <f>IF($E792="","",INDEX('3.サラリースケール'!$R$5:$BH$38,MATCH('7.グレード別年俸表の作成'!$E792,'3.サラリースケール'!$R$5:$R$38,0),MATCH('7.グレード別年俸表の作成'!$I792,'3.サラリースケール'!$R$5:$BH$5,0)))</f>
        <v/>
      </c>
      <c r="K792" s="194" t="str">
        <f t="shared" si="274"/>
        <v/>
      </c>
      <c r="L792" s="195" t="str">
        <f>IF($J792="","",VLOOKUP($E792,'6.モデル年俸表の作成'!$C$6:$F$48,4,0))</f>
        <v/>
      </c>
      <c r="M792" s="196" t="str">
        <f t="shared" si="281"/>
        <v/>
      </c>
      <c r="N792" s="197" t="str">
        <f t="shared" si="282"/>
        <v/>
      </c>
      <c r="O792" s="219" t="str">
        <f t="shared" si="275"/>
        <v/>
      </c>
      <c r="P792" s="198" t="str">
        <f t="shared" si="283"/>
        <v/>
      </c>
      <c r="Q792" s="195" t="str">
        <f t="shared" si="284"/>
        <v/>
      </c>
      <c r="R792" s="187" t="str">
        <f>IF($J792="","",IF('5.手当・賞与配分の設計'!$O$4=1,ROUNDUP((J792+$L792)*$R$5,-1),ROUNDUP(J792*$R$5,-1)))</f>
        <v/>
      </c>
      <c r="S792" s="202" t="str">
        <f>IF($J792="","",IF('5.手当・賞与配分の設計'!$O$4=1,ROUNDUP(($J792+$L792)*$U$4*$S$3,-1),ROUNDUP($J792*$U$4*$S$3,-1)))</f>
        <v/>
      </c>
      <c r="T792" s="186" t="str">
        <f>IF($J792="","",IF('5.手当・賞与配分の設計'!$O$4=1,ROUNDUP(($J792+$L792)*$U$4*$T$3,-1),ROUNDUP($J792*$U$4*$T$3,-1)))</f>
        <v/>
      </c>
      <c r="U792" s="186" t="str">
        <f>IF($J792="","",IF('5.手当・賞与配分の設計'!$O$4=1,ROUNDUP(($J792+$L792)*$U$4*$U$3,-1),ROUNDUP($J792*$U$4*$U$3,-1)))</f>
        <v/>
      </c>
      <c r="V792" s="186" t="str">
        <f>IF($J792="","",IF('5.手当・賞与配分の設計'!$O$4=1,ROUNDUP(($J792+$L792)*$U$4*$V$3,-1),ROUNDUP($J792*$U$4*$V$3,-1)))</f>
        <v/>
      </c>
      <c r="W792" s="203" t="str">
        <f>IF($J792="","",IF('5.手当・賞与配分の設計'!$O$4=1,ROUNDUP(($J792+$L792)*$U$4*$W$3,-1),ROUNDUP($J792*$U$4*$W$3,-1)))</f>
        <v/>
      </c>
      <c r="X792" s="128" t="str">
        <f t="shared" si="285"/>
        <v/>
      </c>
      <c r="Y792" s="88" t="str">
        <f t="shared" si="276"/>
        <v/>
      </c>
      <c r="Z792" s="88" t="str">
        <f t="shared" si="277"/>
        <v/>
      </c>
      <c r="AA792" s="88" t="str">
        <f t="shared" si="278"/>
        <v/>
      </c>
      <c r="AB792" s="201" t="str">
        <f t="shared" si="279"/>
        <v/>
      </c>
    </row>
    <row r="793" spans="5:28" ht="18" customHeight="1">
      <c r="E793" s="178" t="str">
        <f t="shared" si="280"/>
        <v>M-1</v>
      </c>
      <c r="F793" s="124">
        <f t="shared" si="271"/>
        <v>0</v>
      </c>
      <c r="G793" s="124" t="str">
        <f t="shared" si="272"/>
        <v/>
      </c>
      <c r="H793" s="124" t="str">
        <f t="shared" si="273"/>
        <v/>
      </c>
      <c r="I793" s="179">
        <v>23</v>
      </c>
      <c r="J793" s="150" t="str">
        <f>IF($E793="","",INDEX('3.サラリースケール'!$R$5:$BH$38,MATCH('7.グレード別年俸表の作成'!$E793,'3.サラリースケール'!$R$5:$R$38,0),MATCH('7.グレード別年俸表の作成'!$I793,'3.サラリースケール'!$R$5:$BH$5,0)))</f>
        <v/>
      </c>
      <c r="K793" s="194" t="str">
        <f t="shared" si="274"/>
        <v/>
      </c>
      <c r="L793" s="195" t="str">
        <f>IF($J793="","",VLOOKUP($E793,'6.モデル年俸表の作成'!$C$6:$F$48,4,0))</f>
        <v/>
      </c>
      <c r="M793" s="196" t="str">
        <f t="shared" si="281"/>
        <v/>
      </c>
      <c r="N793" s="197" t="str">
        <f t="shared" si="282"/>
        <v/>
      </c>
      <c r="O793" s="219" t="str">
        <f>IF($J793="","",ROUNDDOWN($N793/($J793/$O$4*1.25),0))</f>
        <v/>
      </c>
      <c r="P793" s="198" t="str">
        <f t="shared" si="283"/>
        <v/>
      </c>
      <c r="Q793" s="195" t="str">
        <f t="shared" si="284"/>
        <v/>
      </c>
      <c r="R793" s="187" t="str">
        <f>IF($J793="","",IF('5.手当・賞与配分の設計'!$O$4=1,ROUNDUP((J793+$L793)*$R$5,-1),ROUNDUP(J793*$R$5,-1)))</f>
        <v/>
      </c>
      <c r="S793" s="202" t="str">
        <f>IF($J793="","",IF('5.手当・賞与配分の設計'!$O$4=1,ROUNDUP(($J793+$L793)*$U$4*$S$3,-1),ROUNDUP($J793*$U$4*$S$3,-1)))</f>
        <v/>
      </c>
      <c r="T793" s="186" t="str">
        <f>IF($J793="","",IF('5.手当・賞与配分の設計'!$O$4=1,ROUNDUP(($J793+$L793)*$U$4*$T$3,-1),ROUNDUP($J793*$U$4*$T$3,-1)))</f>
        <v/>
      </c>
      <c r="U793" s="186" t="str">
        <f>IF($J793="","",IF('5.手当・賞与配分の設計'!$O$4=1,ROUNDUP(($J793+$L793)*$U$4*$U$3,-1),ROUNDUP($J793*$U$4*$U$3,-1)))</f>
        <v/>
      </c>
      <c r="V793" s="186" t="str">
        <f>IF($J793="","",IF('5.手当・賞与配分の設計'!$O$4=1,ROUNDUP(($J793+$L793)*$U$4*$V$3,-1),ROUNDUP($J793*$U$4*$V$3,-1)))</f>
        <v/>
      </c>
      <c r="W793" s="203" t="str">
        <f>IF($J793="","",IF('5.手当・賞与配分の設計'!$O$4=1,ROUNDUP(($J793+$L793)*$U$4*$W$3,-1),ROUNDUP($J793*$U$4*$W$3,-1)))</f>
        <v/>
      </c>
      <c r="X793" s="128" t="str">
        <f t="shared" si="285"/>
        <v/>
      </c>
      <c r="Y793" s="88" t="str">
        <f t="shared" si="276"/>
        <v/>
      </c>
      <c r="Z793" s="88" t="str">
        <f t="shared" si="277"/>
        <v/>
      </c>
      <c r="AA793" s="88" t="str">
        <f t="shared" si="278"/>
        <v/>
      </c>
      <c r="AB793" s="201" t="str">
        <f t="shared" si="279"/>
        <v/>
      </c>
    </row>
    <row r="794" spans="5:28" ht="18" customHeight="1">
      <c r="E794" s="178" t="str">
        <f t="shared" si="280"/>
        <v>M-1</v>
      </c>
      <c r="F794" s="124">
        <f t="shared" si="271"/>
        <v>0</v>
      </c>
      <c r="G794" s="124" t="str">
        <f t="shared" si="272"/>
        <v/>
      </c>
      <c r="H794" s="124" t="str">
        <f t="shared" si="273"/>
        <v/>
      </c>
      <c r="I794" s="179">
        <v>24</v>
      </c>
      <c r="J794" s="150" t="str">
        <f>IF($E794="","",INDEX('3.サラリースケール'!$R$5:$BH$38,MATCH('7.グレード別年俸表の作成'!$E794,'3.サラリースケール'!$R$5:$R$38,0),MATCH('7.グレード別年俸表の作成'!$I794,'3.サラリースケール'!$R$5:$BH$5,0)))</f>
        <v/>
      </c>
      <c r="K794" s="194" t="str">
        <f t="shared" si="274"/>
        <v/>
      </c>
      <c r="L794" s="195" t="str">
        <f>IF($J794="","",VLOOKUP($E794,'6.モデル年俸表の作成'!$C$6:$F$48,4,0))</f>
        <v/>
      </c>
      <c r="M794" s="196" t="str">
        <f t="shared" si="281"/>
        <v/>
      </c>
      <c r="N794" s="197" t="str">
        <f t="shared" si="282"/>
        <v/>
      </c>
      <c r="O794" s="219" t="str">
        <f t="shared" si="275"/>
        <v/>
      </c>
      <c r="P794" s="198" t="str">
        <f t="shared" si="283"/>
        <v/>
      </c>
      <c r="Q794" s="195" t="str">
        <f t="shared" si="284"/>
        <v/>
      </c>
      <c r="R794" s="187" t="str">
        <f>IF($J794="","",IF('5.手当・賞与配分の設計'!$O$4=1,ROUNDUP((J794+$L794)*$R$5,-1),ROUNDUP(J794*$R$5,-1)))</f>
        <v/>
      </c>
      <c r="S794" s="202" t="str">
        <f>IF($J794="","",IF('5.手当・賞与配分の設計'!$O$4=1,ROUNDUP(($J794+$L794)*$U$4*$S$3,-1),ROUNDUP($J794*$U$4*$S$3,-1)))</f>
        <v/>
      </c>
      <c r="T794" s="186" t="str">
        <f>IF($J794="","",IF('5.手当・賞与配分の設計'!$O$4=1,ROUNDUP(($J794+$L794)*$U$4*$T$3,-1),ROUNDUP($J794*$U$4*$T$3,-1)))</f>
        <v/>
      </c>
      <c r="U794" s="186" t="str">
        <f>IF($J794="","",IF('5.手当・賞与配分の設計'!$O$4=1,ROUNDUP(($J794+$L794)*$U$4*$U$3,-1),ROUNDUP($J794*$U$4*$U$3,-1)))</f>
        <v/>
      </c>
      <c r="V794" s="186" t="str">
        <f>IF($J794="","",IF('5.手当・賞与配分の設計'!$O$4=1,ROUNDUP(($J794+$L794)*$U$4*$V$3,-1),ROUNDUP($J794*$U$4*$V$3,-1)))</f>
        <v/>
      </c>
      <c r="W794" s="203" t="str">
        <f>IF($J794="","",IF('5.手当・賞与配分の設計'!$O$4=1,ROUNDUP(($J794+$L794)*$U$4*$W$3,-1),ROUNDUP($J794*$U$4*$W$3,-1)))</f>
        <v/>
      </c>
      <c r="X794" s="128" t="str">
        <f t="shared" si="285"/>
        <v/>
      </c>
      <c r="Y794" s="88" t="str">
        <f t="shared" si="276"/>
        <v/>
      </c>
      <c r="Z794" s="88" t="str">
        <f t="shared" si="277"/>
        <v/>
      </c>
      <c r="AA794" s="88" t="str">
        <f t="shared" si="278"/>
        <v/>
      </c>
      <c r="AB794" s="201" t="str">
        <f t="shared" si="279"/>
        <v/>
      </c>
    </row>
    <row r="795" spans="5:28" ht="18" customHeight="1">
      <c r="E795" s="178" t="str">
        <f t="shared" si="280"/>
        <v>M-1</v>
      </c>
      <c r="F795" s="124">
        <f t="shared" si="271"/>
        <v>0</v>
      </c>
      <c r="G795" s="124" t="str">
        <f t="shared" si="272"/>
        <v/>
      </c>
      <c r="H795" s="124" t="str">
        <f t="shared" si="273"/>
        <v/>
      </c>
      <c r="I795" s="179">
        <v>25</v>
      </c>
      <c r="J795" s="150" t="str">
        <f>IF($E795="","",INDEX('3.サラリースケール'!$R$5:$BH$38,MATCH('7.グレード別年俸表の作成'!$E795,'3.サラリースケール'!$R$5:$R$38,0),MATCH('7.グレード別年俸表の作成'!$I795,'3.サラリースケール'!$R$5:$BH$5,0)))</f>
        <v/>
      </c>
      <c r="K795" s="194" t="str">
        <f t="shared" si="274"/>
        <v/>
      </c>
      <c r="L795" s="195" t="str">
        <f>IF($J795="","",VLOOKUP($E795,'6.モデル年俸表の作成'!$C$6:$F$48,4,0))</f>
        <v/>
      </c>
      <c r="M795" s="196" t="str">
        <f t="shared" si="281"/>
        <v/>
      </c>
      <c r="N795" s="197" t="str">
        <f t="shared" si="282"/>
        <v/>
      </c>
      <c r="O795" s="219" t="str">
        <f t="shared" si="275"/>
        <v/>
      </c>
      <c r="P795" s="198" t="str">
        <f t="shared" si="283"/>
        <v/>
      </c>
      <c r="Q795" s="195" t="str">
        <f t="shared" si="284"/>
        <v/>
      </c>
      <c r="R795" s="187" t="str">
        <f>IF($J795="","",IF('5.手当・賞与配分の設計'!$O$4=1,ROUNDUP((J795+$L795)*$R$5,-1),ROUNDUP(J795*$R$5,-1)))</f>
        <v/>
      </c>
      <c r="S795" s="202" t="str">
        <f>IF($J795="","",IF('5.手当・賞与配分の設計'!$O$4=1,ROUNDUP(($J795+$L795)*$U$4*$S$3,-1),ROUNDUP($J795*$U$4*$S$3,-1)))</f>
        <v/>
      </c>
      <c r="T795" s="186" t="str">
        <f>IF($J795="","",IF('5.手当・賞与配分の設計'!$O$4=1,ROUNDUP(($J795+$L795)*$U$4*$T$3,-1),ROUNDUP($J795*$U$4*$T$3,-1)))</f>
        <v/>
      </c>
      <c r="U795" s="186" t="str">
        <f>IF($J795="","",IF('5.手当・賞与配分の設計'!$O$4=1,ROUNDUP(($J795+$L795)*$U$4*$U$3,-1),ROUNDUP($J795*$U$4*$U$3,-1)))</f>
        <v/>
      </c>
      <c r="V795" s="186" t="str">
        <f>IF($J795="","",IF('5.手当・賞与配分の設計'!$O$4=1,ROUNDUP(($J795+$L795)*$U$4*$V$3,-1),ROUNDUP($J795*$U$4*$V$3,-1)))</f>
        <v/>
      </c>
      <c r="W795" s="203" t="str">
        <f>IF($J795="","",IF('5.手当・賞与配分の設計'!$O$4=1,ROUNDUP(($J795+$L795)*$U$4*$W$3,-1),ROUNDUP($J795*$U$4*$W$3,-1)))</f>
        <v/>
      </c>
      <c r="X795" s="128" t="str">
        <f t="shared" si="285"/>
        <v/>
      </c>
      <c r="Y795" s="88" t="str">
        <f t="shared" si="276"/>
        <v/>
      </c>
      <c r="Z795" s="88" t="str">
        <f t="shared" si="277"/>
        <v/>
      </c>
      <c r="AA795" s="88" t="str">
        <f t="shared" si="278"/>
        <v/>
      </c>
      <c r="AB795" s="201" t="str">
        <f t="shared" si="279"/>
        <v/>
      </c>
    </row>
    <row r="796" spans="5:28" ht="18" customHeight="1">
      <c r="E796" s="178" t="str">
        <f t="shared" si="280"/>
        <v>M-1</v>
      </c>
      <c r="F796" s="124">
        <f t="shared" si="271"/>
        <v>0</v>
      </c>
      <c r="G796" s="124" t="str">
        <f t="shared" si="272"/>
        <v/>
      </c>
      <c r="H796" s="124" t="str">
        <f t="shared" si="273"/>
        <v/>
      </c>
      <c r="I796" s="179">
        <v>26</v>
      </c>
      <c r="J796" s="150" t="str">
        <f>IF($E796="","",INDEX('3.サラリースケール'!$R$5:$BH$38,MATCH('7.グレード別年俸表の作成'!$E796,'3.サラリースケール'!$R$5:$R$38,0),MATCH('7.グレード別年俸表の作成'!$I796,'3.サラリースケール'!$R$5:$BH$5,0)))</f>
        <v/>
      </c>
      <c r="K796" s="194" t="str">
        <f t="shared" si="274"/>
        <v/>
      </c>
      <c r="L796" s="195" t="str">
        <f>IF($J796="","",VLOOKUP($E796,'6.モデル年俸表の作成'!$C$6:$F$48,4,0))</f>
        <v/>
      </c>
      <c r="M796" s="196" t="str">
        <f t="shared" si="281"/>
        <v/>
      </c>
      <c r="N796" s="197" t="str">
        <f t="shared" si="282"/>
        <v/>
      </c>
      <c r="O796" s="219" t="str">
        <f t="shared" si="275"/>
        <v/>
      </c>
      <c r="P796" s="198" t="str">
        <f t="shared" si="283"/>
        <v/>
      </c>
      <c r="Q796" s="195" t="str">
        <f t="shared" si="284"/>
        <v/>
      </c>
      <c r="R796" s="187" t="str">
        <f>IF($J796="","",IF('5.手当・賞与配分の設計'!$O$4=1,ROUNDUP((J796+$L796)*$R$5,-1),ROUNDUP(J796*$R$5,-1)))</f>
        <v/>
      </c>
      <c r="S796" s="202" t="str">
        <f>IF($J796="","",IF('5.手当・賞与配分の設計'!$O$4=1,ROUNDUP(($J796+$L796)*$U$4*$S$3,-1),ROUNDUP($J796*$U$4*$S$3,-1)))</f>
        <v/>
      </c>
      <c r="T796" s="186" t="str">
        <f>IF($J796="","",IF('5.手当・賞与配分の設計'!$O$4=1,ROUNDUP(($J796+$L796)*$U$4*$T$3,-1),ROUNDUP($J796*$U$4*$T$3,-1)))</f>
        <v/>
      </c>
      <c r="U796" s="186" t="str">
        <f>IF($J796="","",IF('5.手当・賞与配分の設計'!$O$4=1,ROUNDUP(($J796+$L796)*$U$4*$U$3,-1),ROUNDUP($J796*$U$4*$U$3,-1)))</f>
        <v/>
      </c>
      <c r="V796" s="186" t="str">
        <f>IF($J796="","",IF('5.手当・賞与配分の設計'!$O$4=1,ROUNDUP(($J796+$L796)*$U$4*$V$3,-1),ROUNDUP($J796*$U$4*$V$3,-1)))</f>
        <v/>
      </c>
      <c r="W796" s="203" t="str">
        <f>IF($J796="","",IF('5.手当・賞与配分の設計'!$O$4=1,ROUNDUP(($J796+$L796)*$U$4*$W$3,-1),ROUNDUP($J796*$U$4*$W$3,-1)))</f>
        <v/>
      </c>
      <c r="X796" s="128" t="str">
        <f t="shared" si="285"/>
        <v/>
      </c>
      <c r="Y796" s="88" t="str">
        <f t="shared" si="276"/>
        <v/>
      </c>
      <c r="Z796" s="88" t="str">
        <f t="shared" si="277"/>
        <v/>
      </c>
      <c r="AA796" s="88" t="str">
        <f t="shared" si="278"/>
        <v/>
      </c>
      <c r="AB796" s="201" t="str">
        <f t="shared" si="279"/>
        <v/>
      </c>
    </row>
    <row r="797" spans="5:28" ht="18" customHeight="1">
      <c r="E797" s="178" t="str">
        <f t="shared" si="280"/>
        <v>M-1</v>
      </c>
      <c r="F797" s="124">
        <f t="shared" si="271"/>
        <v>0</v>
      </c>
      <c r="G797" s="124" t="str">
        <f t="shared" si="272"/>
        <v/>
      </c>
      <c r="H797" s="124" t="str">
        <f t="shared" si="273"/>
        <v/>
      </c>
      <c r="I797" s="179">
        <v>27</v>
      </c>
      <c r="J797" s="150" t="str">
        <f>IF($E797="","",INDEX('3.サラリースケール'!$R$5:$BH$38,MATCH('7.グレード別年俸表の作成'!$E797,'3.サラリースケール'!$R$5:$R$38,0),MATCH('7.グレード別年俸表の作成'!$I797,'3.サラリースケール'!$R$5:$BH$5,0)))</f>
        <v/>
      </c>
      <c r="K797" s="194" t="str">
        <f t="shared" si="274"/>
        <v/>
      </c>
      <c r="L797" s="195" t="str">
        <f>IF($J797="","",VLOOKUP($E797,'6.モデル年俸表の作成'!$C$6:$F$48,4,0))</f>
        <v/>
      </c>
      <c r="M797" s="196" t="str">
        <f t="shared" si="281"/>
        <v/>
      </c>
      <c r="N797" s="197" t="str">
        <f t="shared" si="282"/>
        <v/>
      </c>
      <c r="O797" s="219" t="str">
        <f t="shared" si="275"/>
        <v/>
      </c>
      <c r="P797" s="198" t="str">
        <f t="shared" si="283"/>
        <v/>
      </c>
      <c r="Q797" s="195" t="str">
        <f t="shared" si="284"/>
        <v/>
      </c>
      <c r="R797" s="187" t="str">
        <f>IF($J797="","",IF('5.手当・賞与配分の設計'!$O$4=1,ROUNDUP((J797+$L797)*$R$5,-1),ROUNDUP(J797*$R$5,-1)))</f>
        <v/>
      </c>
      <c r="S797" s="202" t="str">
        <f>IF($J797="","",IF('5.手当・賞与配分の設計'!$O$4=1,ROUNDUP(($J797+$L797)*$U$4*$S$3,-1),ROUNDUP($J797*$U$4*$S$3,-1)))</f>
        <v/>
      </c>
      <c r="T797" s="186" t="str">
        <f>IF($J797="","",IF('5.手当・賞与配分の設計'!$O$4=1,ROUNDUP(($J797+$L797)*$U$4*$T$3,-1),ROUNDUP($J797*$U$4*$T$3,-1)))</f>
        <v/>
      </c>
      <c r="U797" s="186" t="str">
        <f>IF($J797="","",IF('5.手当・賞与配分の設計'!$O$4=1,ROUNDUP(($J797+$L797)*$U$4*$U$3,-1),ROUNDUP($J797*$U$4*$U$3,-1)))</f>
        <v/>
      </c>
      <c r="V797" s="186" t="str">
        <f>IF($J797="","",IF('5.手当・賞与配分の設計'!$O$4=1,ROUNDUP(($J797+$L797)*$U$4*$V$3,-1),ROUNDUP($J797*$U$4*$V$3,-1)))</f>
        <v/>
      </c>
      <c r="W797" s="203" t="str">
        <f>IF($J797="","",IF('5.手当・賞与配分の設計'!$O$4=1,ROUNDUP(($J797+$L797)*$U$4*$W$3,-1),ROUNDUP($J797*$U$4*$W$3,-1)))</f>
        <v/>
      </c>
      <c r="X797" s="128" t="str">
        <f t="shared" si="285"/>
        <v/>
      </c>
      <c r="Y797" s="88" t="str">
        <f t="shared" si="276"/>
        <v/>
      </c>
      <c r="Z797" s="88" t="str">
        <f t="shared" si="277"/>
        <v/>
      </c>
      <c r="AA797" s="88" t="str">
        <f t="shared" si="278"/>
        <v/>
      </c>
      <c r="AB797" s="201" t="str">
        <f t="shared" si="279"/>
        <v/>
      </c>
    </row>
    <row r="798" spans="5:28" ht="18" customHeight="1">
      <c r="E798" s="178" t="str">
        <f t="shared" si="280"/>
        <v>M-1</v>
      </c>
      <c r="F798" s="124">
        <f t="shared" si="271"/>
        <v>0</v>
      </c>
      <c r="G798" s="124" t="str">
        <f t="shared" si="272"/>
        <v/>
      </c>
      <c r="H798" s="124" t="str">
        <f t="shared" si="273"/>
        <v/>
      </c>
      <c r="I798" s="179">
        <v>28</v>
      </c>
      <c r="J798" s="150" t="str">
        <f>IF($E798="","",INDEX('3.サラリースケール'!$R$5:$BH$38,MATCH('7.グレード別年俸表の作成'!$E798,'3.サラリースケール'!$R$5:$R$38,0),MATCH('7.グレード別年俸表の作成'!$I798,'3.サラリースケール'!$R$5:$BH$5,0)))</f>
        <v/>
      </c>
      <c r="K798" s="194" t="str">
        <f t="shared" si="274"/>
        <v/>
      </c>
      <c r="L798" s="195" t="str">
        <f>IF($J798="","",VLOOKUP($E798,'6.モデル年俸表の作成'!$C$6:$F$48,4,0))</f>
        <v/>
      </c>
      <c r="M798" s="196" t="str">
        <f t="shared" si="281"/>
        <v/>
      </c>
      <c r="N798" s="197" t="str">
        <f t="shared" si="282"/>
        <v/>
      </c>
      <c r="O798" s="219" t="str">
        <f t="shared" si="275"/>
        <v/>
      </c>
      <c r="P798" s="198" t="str">
        <f t="shared" si="283"/>
        <v/>
      </c>
      <c r="Q798" s="195" t="str">
        <f t="shared" si="284"/>
        <v/>
      </c>
      <c r="R798" s="187" t="str">
        <f>IF($J798="","",IF('5.手当・賞与配分の設計'!$O$4=1,ROUNDUP((J798+$L798)*$R$5,-1),ROUNDUP(J798*$R$5,-1)))</f>
        <v/>
      </c>
      <c r="S798" s="202" t="str">
        <f>IF($J798="","",IF('5.手当・賞与配分の設計'!$O$4=1,ROUNDUP(($J798+$L798)*$U$4*$S$3,-1),ROUNDUP($J798*$U$4*$S$3,-1)))</f>
        <v/>
      </c>
      <c r="T798" s="186" t="str">
        <f>IF($J798="","",IF('5.手当・賞与配分の設計'!$O$4=1,ROUNDUP(($J798+$L798)*$U$4*$T$3,-1),ROUNDUP($J798*$U$4*$T$3,-1)))</f>
        <v/>
      </c>
      <c r="U798" s="186" t="str">
        <f>IF($J798="","",IF('5.手当・賞与配分の設計'!$O$4=1,ROUNDUP(($J798+$L798)*$U$4*$U$3,-1),ROUNDUP($J798*$U$4*$U$3,-1)))</f>
        <v/>
      </c>
      <c r="V798" s="186" t="str">
        <f>IF($J798="","",IF('5.手当・賞与配分の設計'!$O$4=1,ROUNDUP(($J798+$L798)*$U$4*$V$3,-1),ROUNDUP($J798*$U$4*$V$3,-1)))</f>
        <v/>
      </c>
      <c r="W798" s="203" t="str">
        <f>IF($J798="","",IF('5.手当・賞与配分の設計'!$O$4=1,ROUNDUP(($J798+$L798)*$U$4*$W$3,-1),ROUNDUP($J798*$U$4*$W$3,-1)))</f>
        <v/>
      </c>
      <c r="X798" s="128" t="str">
        <f t="shared" si="285"/>
        <v/>
      </c>
      <c r="Y798" s="88" t="str">
        <f t="shared" si="276"/>
        <v/>
      </c>
      <c r="Z798" s="88" t="str">
        <f t="shared" si="277"/>
        <v/>
      </c>
      <c r="AA798" s="88" t="str">
        <f t="shared" si="278"/>
        <v/>
      </c>
      <c r="AB798" s="201" t="str">
        <f t="shared" si="279"/>
        <v/>
      </c>
    </row>
    <row r="799" spans="5:28" ht="18" customHeight="1">
      <c r="E799" s="178" t="str">
        <f t="shared" si="280"/>
        <v>M-1</v>
      </c>
      <c r="F799" s="124">
        <f t="shared" si="271"/>
        <v>0</v>
      </c>
      <c r="G799" s="124" t="str">
        <f t="shared" si="272"/>
        <v/>
      </c>
      <c r="H799" s="124" t="str">
        <f t="shared" si="273"/>
        <v/>
      </c>
      <c r="I799" s="179">
        <v>29</v>
      </c>
      <c r="J799" s="150" t="str">
        <f>IF($E799="","",INDEX('3.サラリースケール'!$R$5:$BH$38,MATCH('7.グレード別年俸表の作成'!$E799,'3.サラリースケール'!$R$5:$R$38,0),MATCH('7.グレード別年俸表の作成'!$I799,'3.サラリースケール'!$R$5:$BH$5,0)))</f>
        <v/>
      </c>
      <c r="K799" s="194" t="str">
        <f t="shared" si="274"/>
        <v/>
      </c>
      <c r="L799" s="195" t="str">
        <f>IF($J799="","",VLOOKUP($E799,'6.モデル年俸表の作成'!$C$6:$F$48,4,0))</f>
        <v/>
      </c>
      <c r="M799" s="196" t="str">
        <f t="shared" si="281"/>
        <v/>
      </c>
      <c r="N799" s="197" t="str">
        <f t="shared" si="282"/>
        <v/>
      </c>
      <c r="O799" s="219" t="str">
        <f t="shared" si="275"/>
        <v/>
      </c>
      <c r="P799" s="198" t="str">
        <f t="shared" si="283"/>
        <v/>
      </c>
      <c r="Q799" s="195" t="str">
        <f t="shared" si="284"/>
        <v/>
      </c>
      <c r="R799" s="187" t="str">
        <f>IF($J799="","",IF('5.手当・賞与配分の設計'!$O$4=1,ROUNDUP((J799+$L799)*$R$5,-1),ROUNDUP(J799*$R$5,-1)))</f>
        <v/>
      </c>
      <c r="S799" s="202" t="str">
        <f>IF($J799="","",IF('5.手当・賞与配分の設計'!$O$4=1,ROUNDUP(($J799+$L799)*$U$4*$S$3,-1),ROUNDUP($J799*$U$4*$S$3,-1)))</f>
        <v/>
      </c>
      <c r="T799" s="186" t="str">
        <f>IF($J799="","",IF('5.手当・賞与配分の設計'!$O$4=1,ROUNDUP(($J799+$L799)*$U$4*$T$3,-1),ROUNDUP($J799*$U$4*$T$3,-1)))</f>
        <v/>
      </c>
      <c r="U799" s="186" t="str">
        <f>IF($J799="","",IF('5.手当・賞与配分の設計'!$O$4=1,ROUNDUP(($J799+$L799)*$U$4*$U$3,-1),ROUNDUP($J799*$U$4*$U$3,-1)))</f>
        <v/>
      </c>
      <c r="V799" s="186" t="str">
        <f>IF($J799="","",IF('5.手当・賞与配分の設計'!$O$4=1,ROUNDUP(($J799+$L799)*$U$4*$V$3,-1),ROUNDUP($J799*$U$4*$V$3,-1)))</f>
        <v/>
      </c>
      <c r="W799" s="203" t="str">
        <f>IF($J799="","",IF('5.手当・賞与配分の設計'!$O$4=1,ROUNDUP(($J799+$L799)*$U$4*$W$3,-1),ROUNDUP($J799*$U$4*$W$3,-1)))</f>
        <v/>
      </c>
      <c r="X799" s="128" t="str">
        <f t="shared" si="285"/>
        <v/>
      </c>
      <c r="Y799" s="88" t="str">
        <f t="shared" si="276"/>
        <v/>
      </c>
      <c r="Z799" s="88" t="str">
        <f t="shared" si="277"/>
        <v/>
      </c>
      <c r="AA799" s="88" t="str">
        <f t="shared" si="278"/>
        <v/>
      </c>
      <c r="AB799" s="201" t="str">
        <f t="shared" si="279"/>
        <v/>
      </c>
    </row>
    <row r="800" spans="5:28" ht="18" customHeight="1">
      <c r="E800" s="178" t="str">
        <f t="shared" si="280"/>
        <v>M-1</v>
      </c>
      <c r="F800" s="124">
        <f t="shared" si="271"/>
        <v>0</v>
      </c>
      <c r="G800" s="124" t="str">
        <f t="shared" si="272"/>
        <v/>
      </c>
      <c r="H800" s="124" t="str">
        <f t="shared" si="273"/>
        <v/>
      </c>
      <c r="I800" s="179">
        <v>30</v>
      </c>
      <c r="J800" s="150" t="str">
        <f>IF($E800="","",INDEX('3.サラリースケール'!$R$5:$BH$38,MATCH('7.グレード別年俸表の作成'!$E800,'3.サラリースケール'!$R$5:$R$38,0),MATCH('7.グレード別年俸表の作成'!$I800,'3.サラリースケール'!$R$5:$BH$5,0)))</f>
        <v/>
      </c>
      <c r="K800" s="194" t="str">
        <f t="shared" si="274"/>
        <v/>
      </c>
      <c r="L800" s="195" t="str">
        <f>IF($J800="","",VLOOKUP($E800,'6.モデル年俸表の作成'!$C$6:$F$48,4,0))</f>
        <v/>
      </c>
      <c r="M800" s="196" t="str">
        <f t="shared" si="281"/>
        <v/>
      </c>
      <c r="N800" s="197" t="str">
        <f t="shared" si="282"/>
        <v/>
      </c>
      <c r="O800" s="219" t="str">
        <f t="shared" si="275"/>
        <v/>
      </c>
      <c r="P800" s="198" t="str">
        <f t="shared" si="283"/>
        <v/>
      </c>
      <c r="Q800" s="195" t="str">
        <f t="shared" si="284"/>
        <v/>
      </c>
      <c r="R800" s="187" t="str">
        <f>IF($J800="","",IF('5.手当・賞与配分の設計'!$O$4=1,ROUNDUP((J800+$L800)*$R$5,-1),ROUNDUP(J800*$R$5,-1)))</f>
        <v/>
      </c>
      <c r="S800" s="202" t="str">
        <f>IF($J800="","",IF('5.手当・賞与配分の設計'!$O$4=1,ROUNDUP(($J800+$L800)*$U$4*$S$3,-1),ROUNDUP($J800*$U$4*$S$3,-1)))</f>
        <v/>
      </c>
      <c r="T800" s="186" t="str">
        <f>IF($J800="","",IF('5.手当・賞与配分の設計'!$O$4=1,ROUNDUP(($J800+$L800)*$U$4*$T$3,-1),ROUNDUP($J800*$U$4*$T$3,-1)))</f>
        <v/>
      </c>
      <c r="U800" s="186" t="str">
        <f>IF($J800="","",IF('5.手当・賞与配分の設計'!$O$4=1,ROUNDUP(($J800+$L800)*$U$4*$U$3,-1),ROUNDUP($J800*$U$4*$U$3,-1)))</f>
        <v/>
      </c>
      <c r="V800" s="186" t="str">
        <f>IF($J800="","",IF('5.手当・賞与配分の設計'!$O$4=1,ROUNDUP(($J800+$L800)*$U$4*$V$3,-1),ROUNDUP($J800*$U$4*$V$3,-1)))</f>
        <v/>
      </c>
      <c r="W800" s="203" t="str">
        <f>IF($J800="","",IF('5.手当・賞与配分の設計'!$O$4=1,ROUNDUP(($J800+$L800)*$U$4*$W$3,-1),ROUNDUP($J800*$U$4*$W$3,-1)))</f>
        <v/>
      </c>
      <c r="X800" s="128" t="str">
        <f t="shared" si="285"/>
        <v/>
      </c>
      <c r="Y800" s="88" t="str">
        <f t="shared" si="276"/>
        <v/>
      </c>
      <c r="Z800" s="88" t="str">
        <f t="shared" si="277"/>
        <v/>
      </c>
      <c r="AA800" s="88" t="str">
        <f t="shared" si="278"/>
        <v/>
      </c>
      <c r="AB800" s="201" t="str">
        <f t="shared" si="279"/>
        <v/>
      </c>
    </row>
    <row r="801" spans="5:28" ht="18" customHeight="1">
      <c r="E801" s="178" t="str">
        <f t="shared" si="280"/>
        <v>M-1</v>
      </c>
      <c r="F801" s="124">
        <f t="shared" si="271"/>
        <v>0</v>
      </c>
      <c r="G801" s="124" t="str">
        <f t="shared" si="272"/>
        <v/>
      </c>
      <c r="H801" s="124" t="str">
        <f t="shared" si="273"/>
        <v/>
      </c>
      <c r="I801" s="179">
        <v>31</v>
      </c>
      <c r="J801" s="150" t="str">
        <f>IF($E801="","",INDEX('3.サラリースケール'!$R$5:$BH$38,MATCH('7.グレード別年俸表の作成'!$E801,'3.サラリースケール'!$R$5:$R$38,0),MATCH('7.グレード別年俸表の作成'!$I801,'3.サラリースケール'!$R$5:$BH$5,0)))</f>
        <v/>
      </c>
      <c r="K801" s="194" t="str">
        <f t="shared" si="274"/>
        <v/>
      </c>
      <c r="L801" s="195" t="str">
        <f>IF($J801="","",VLOOKUP($E801,'6.モデル年俸表の作成'!$C$6:$F$48,4,0))</f>
        <v/>
      </c>
      <c r="M801" s="196" t="str">
        <f t="shared" si="281"/>
        <v/>
      </c>
      <c r="N801" s="197" t="str">
        <f t="shared" si="282"/>
        <v/>
      </c>
      <c r="O801" s="219" t="str">
        <f t="shared" si="275"/>
        <v/>
      </c>
      <c r="P801" s="198" t="str">
        <f t="shared" si="283"/>
        <v/>
      </c>
      <c r="Q801" s="195" t="str">
        <f t="shared" si="284"/>
        <v/>
      </c>
      <c r="R801" s="187" t="str">
        <f>IF($J801="","",IF('5.手当・賞与配分の設計'!$O$4=1,ROUNDUP((J801+$L801)*$R$5,-1),ROUNDUP(J801*$R$5,-1)))</f>
        <v/>
      </c>
      <c r="S801" s="202" t="str">
        <f>IF($J801="","",IF('5.手当・賞与配分の設計'!$O$4=1,ROUNDUP(($J801+$L801)*$U$4*$S$3,-1),ROUNDUP($J801*$U$4*$S$3,-1)))</f>
        <v/>
      </c>
      <c r="T801" s="186" t="str">
        <f>IF($J801="","",IF('5.手当・賞与配分の設計'!$O$4=1,ROUNDUP(($J801+$L801)*$U$4*$T$3,-1),ROUNDUP($J801*$U$4*$T$3,-1)))</f>
        <v/>
      </c>
      <c r="U801" s="186" t="str">
        <f>IF($J801="","",IF('5.手当・賞与配分の設計'!$O$4=1,ROUNDUP(($J801+$L801)*$U$4*$U$3,-1),ROUNDUP($J801*$U$4*$U$3,-1)))</f>
        <v/>
      </c>
      <c r="V801" s="186" t="str">
        <f>IF($J801="","",IF('5.手当・賞与配分の設計'!$O$4=1,ROUNDUP(($J801+$L801)*$U$4*$V$3,-1),ROUNDUP($J801*$U$4*$V$3,-1)))</f>
        <v/>
      </c>
      <c r="W801" s="203" t="str">
        <f>IF($J801="","",IF('5.手当・賞与配分の設計'!$O$4=1,ROUNDUP(($J801+$L801)*$U$4*$W$3,-1),ROUNDUP($J801*$U$4*$W$3,-1)))</f>
        <v/>
      </c>
      <c r="X801" s="128" t="str">
        <f t="shared" si="285"/>
        <v/>
      </c>
      <c r="Y801" s="88" t="str">
        <f t="shared" si="276"/>
        <v/>
      </c>
      <c r="Z801" s="88" t="str">
        <f t="shared" si="277"/>
        <v/>
      </c>
      <c r="AA801" s="88" t="str">
        <f t="shared" si="278"/>
        <v/>
      </c>
      <c r="AB801" s="201" t="str">
        <f t="shared" si="279"/>
        <v/>
      </c>
    </row>
    <row r="802" spans="5:28" ht="18" customHeight="1">
      <c r="E802" s="178" t="str">
        <f t="shared" si="280"/>
        <v>M-1</v>
      </c>
      <c r="F802" s="124">
        <f t="shared" si="271"/>
        <v>0</v>
      </c>
      <c r="G802" s="124" t="str">
        <f t="shared" si="272"/>
        <v/>
      </c>
      <c r="H802" s="124" t="str">
        <f t="shared" si="273"/>
        <v/>
      </c>
      <c r="I802" s="179">
        <v>32</v>
      </c>
      <c r="J802" s="150" t="str">
        <f>IF($E802="","",INDEX('3.サラリースケール'!$R$5:$BH$38,MATCH('7.グレード別年俸表の作成'!$E802,'3.サラリースケール'!$R$5:$R$38,0),MATCH('7.グレード別年俸表の作成'!$I802,'3.サラリースケール'!$R$5:$BH$5,0)))</f>
        <v/>
      </c>
      <c r="K802" s="194" t="str">
        <f t="shared" si="274"/>
        <v/>
      </c>
      <c r="L802" s="195" t="str">
        <f>IF($J802="","",VLOOKUP($E802,'6.モデル年俸表の作成'!$C$6:$F$48,4,0))</f>
        <v/>
      </c>
      <c r="M802" s="196" t="str">
        <f t="shared" si="281"/>
        <v/>
      </c>
      <c r="N802" s="197" t="str">
        <f t="shared" si="282"/>
        <v/>
      </c>
      <c r="O802" s="219" t="str">
        <f t="shared" si="275"/>
        <v/>
      </c>
      <c r="P802" s="198" t="str">
        <f t="shared" si="283"/>
        <v/>
      </c>
      <c r="Q802" s="195" t="str">
        <f t="shared" si="284"/>
        <v/>
      </c>
      <c r="R802" s="187" t="str">
        <f>IF($J802="","",IF('5.手当・賞与配分の設計'!$O$4=1,ROUNDUP((J802+$L802)*$R$5,-1),ROUNDUP(J802*$R$5,-1)))</f>
        <v/>
      </c>
      <c r="S802" s="202" t="str">
        <f>IF($J802="","",IF('5.手当・賞与配分の設計'!$O$4=1,ROUNDUP(($J802+$L802)*$U$4*$S$3,-1),ROUNDUP($J802*$U$4*$S$3,-1)))</f>
        <v/>
      </c>
      <c r="T802" s="186" t="str">
        <f>IF($J802="","",IF('5.手当・賞与配分の設計'!$O$4=1,ROUNDUP(($J802+$L802)*$U$4*$T$3,-1),ROUNDUP($J802*$U$4*$T$3,-1)))</f>
        <v/>
      </c>
      <c r="U802" s="186" t="str">
        <f>IF($J802="","",IF('5.手当・賞与配分の設計'!$O$4=1,ROUNDUP(($J802+$L802)*$U$4*$U$3,-1),ROUNDUP($J802*$U$4*$U$3,-1)))</f>
        <v/>
      </c>
      <c r="V802" s="186" t="str">
        <f>IF($J802="","",IF('5.手当・賞与配分の設計'!$O$4=1,ROUNDUP(($J802+$L802)*$U$4*$V$3,-1),ROUNDUP($J802*$U$4*$V$3,-1)))</f>
        <v/>
      </c>
      <c r="W802" s="203" t="str">
        <f>IF($J802="","",IF('5.手当・賞与配分の設計'!$O$4=1,ROUNDUP(($J802+$L802)*$U$4*$W$3,-1),ROUNDUP($J802*$U$4*$W$3,-1)))</f>
        <v/>
      </c>
      <c r="X802" s="128" t="str">
        <f t="shared" si="285"/>
        <v/>
      </c>
      <c r="Y802" s="88" t="str">
        <f t="shared" si="276"/>
        <v/>
      </c>
      <c r="Z802" s="88" t="str">
        <f t="shared" si="277"/>
        <v/>
      </c>
      <c r="AA802" s="88" t="str">
        <f t="shared" si="278"/>
        <v/>
      </c>
      <c r="AB802" s="201" t="str">
        <f t="shared" si="279"/>
        <v/>
      </c>
    </row>
    <row r="803" spans="5:28" ht="18" customHeight="1">
      <c r="E803" s="178" t="str">
        <f t="shared" si="280"/>
        <v>M-1</v>
      </c>
      <c r="F803" s="124">
        <f t="shared" si="271"/>
        <v>0</v>
      </c>
      <c r="G803" s="124" t="str">
        <f t="shared" si="272"/>
        <v/>
      </c>
      <c r="H803" s="124" t="str">
        <f t="shared" si="273"/>
        <v/>
      </c>
      <c r="I803" s="179">
        <v>33</v>
      </c>
      <c r="J803" s="150" t="str">
        <f>IF($E803="","",INDEX('3.サラリースケール'!$R$5:$BH$38,MATCH('7.グレード別年俸表の作成'!$E803,'3.サラリースケール'!$R$5:$R$38,0),MATCH('7.グレード別年俸表の作成'!$I803,'3.サラリースケール'!$R$5:$BH$5,0)))</f>
        <v/>
      </c>
      <c r="K803" s="194" t="str">
        <f t="shared" si="274"/>
        <v/>
      </c>
      <c r="L803" s="195" t="str">
        <f>IF($J803="","",VLOOKUP($E803,'6.モデル年俸表の作成'!$C$6:$F$48,4,0))</f>
        <v/>
      </c>
      <c r="M803" s="196" t="str">
        <f t="shared" si="281"/>
        <v/>
      </c>
      <c r="N803" s="197" t="str">
        <f t="shared" si="282"/>
        <v/>
      </c>
      <c r="O803" s="219" t="str">
        <f t="shared" si="275"/>
        <v/>
      </c>
      <c r="P803" s="198" t="str">
        <f t="shared" si="283"/>
        <v/>
      </c>
      <c r="Q803" s="195" t="str">
        <f t="shared" si="284"/>
        <v/>
      </c>
      <c r="R803" s="187" t="str">
        <f>IF($J803="","",IF('5.手当・賞与配分の設計'!$O$4=1,ROUNDUP((J803+$L803)*$R$5,-1),ROUNDUP(J803*$R$5,-1)))</f>
        <v/>
      </c>
      <c r="S803" s="202" t="str">
        <f>IF($J803="","",IF('5.手当・賞与配分の設計'!$O$4=1,ROUNDUP(($J803+$L803)*$U$4*$S$3,-1),ROUNDUP($J803*$U$4*$S$3,-1)))</f>
        <v/>
      </c>
      <c r="T803" s="186" t="str">
        <f>IF($J803="","",IF('5.手当・賞与配分の設計'!$O$4=1,ROUNDUP(($J803+$L803)*$U$4*$T$3,-1),ROUNDUP($J803*$U$4*$T$3,-1)))</f>
        <v/>
      </c>
      <c r="U803" s="186" t="str">
        <f>IF($J803="","",IF('5.手当・賞与配分の設計'!$O$4=1,ROUNDUP(($J803+$L803)*$U$4*$U$3,-1),ROUNDUP($J803*$U$4*$U$3,-1)))</f>
        <v/>
      </c>
      <c r="V803" s="186" t="str">
        <f>IF($J803="","",IF('5.手当・賞与配分の設計'!$O$4=1,ROUNDUP(($J803+$L803)*$U$4*$V$3,-1),ROUNDUP($J803*$U$4*$V$3,-1)))</f>
        <v/>
      </c>
      <c r="W803" s="203" t="str">
        <f>IF($J803="","",IF('5.手当・賞与配分の設計'!$O$4=1,ROUNDUP(($J803+$L803)*$U$4*$W$3,-1),ROUNDUP($J803*$U$4*$W$3,-1)))</f>
        <v/>
      </c>
      <c r="X803" s="128" t="str">
        <f t="shared" si="285"/>
        <v/>
      </c>
      <c r="Y803" s="88" t="str">
        <f t="shared" si="276"/>
        <v/>
      </c>
      <c r="Z803" s="88" t="str">
        <f t="shared" si="277"/>
        <v/>
      </c>
      <c r="AA803" s="88" t="str">
        <f t="shared" si="278"/>
        <v/>
      </c>
      <c r="AB803" s="201" t="str">
        <f t="shared" si="279"/>
        <v/>
      </c>
    </row>
    <row r="804" spans="5:28" ht="18" customHeight="1">
      <c r="E804" s="178" t="str">
        <f t="shared" si="280"/>
        <v>M-1</v>
      </c>
      <c r="F804" s="124">
        <f t="shared" si="271"/>
        <v>0</v>
      </c>
      <c r="G804" s="124" t="str">
        <f t="shared" si="272"/>
        <v/>
      </c>
      <c r="H804" s="124" t="str">
        <f t="shared" si="273"/>
        <v/>
      </c>
      <c r="I804" s="179">
        <v>34</v>
      </c>
      <c r="J804" s="150" t="str">
        <f>IF($E804="","",INDEX('3.サラリースケール'!$R$5:$BH$38,MATCH('7.グレード別年俸表の作成'!$E804,'3.サラリースケール'!$R$5:$R$38,0),MATCH('7.グレード別年俸表の作成'!$I804,'3.サラリースケール'!$R$5:$BH$5,0)))</f>
        <v/>
      </c>
      <c r="K804" s="194" t="str">
        <f t="shared" si="274"/>
        <v/>
      </c>
      <c r="L804" s="195" t="str">
        <f>IF($J804="","",VLOOKUP($E804,'6.モデル年俸表の作成'!$C$6:$F$48,4,0))</f>
        <v/>
      </c>
      <c r="M804" s="196" t="str">
        <f t="shared" si="281"/>
        <v/>
      </c>
      <c r="N804" s="197" t="str">
        <f t="shared" si="282"/>
        <v/>
      </c>
      <c r="O804" s="219" t="str">
        <f t="shared" si="275"/>
        <v/>
      </c>
      <c r="P804" s="198" t="str">
        <f t="shared" si="283"/>
        <v/>
      </c>
      <c r="Q804" s="195" t="str">
        <f t="shared" si="284"/>
        <v/>
      </c>
      <c r="R804" s="187" t="str">
        <f>IF($J804="","",IF('5.手当・賞与配分の設計'!$O$4=1,ROUNDUP((J804+$L804)*$R$5,-1),ROUNDUP(J804*$R$5,-1)))</f>
        <v/>
      </c>
      <c r="S804" s="202" t="str">
        <f>IF($J804="","",IF('5.手当・賞与配分の設計'!$O$4=1,ROUNDUP(($J804+$L804)*$U$4*$S$3,-1),ROUNDUP($J804*$U$4*$S$3,-1)))</f>
        <v/>
      </c>
      <c r="T804" s="186" t="str">
        <f>IF($J804="","",IF('5.手当・賞与配分の設計'!$O$4=1,ROUNDUP(($J804+$L804)*$U$4*$T$3,-1),ROUNDUP($J804*$U$4*$T$3,-1)))</f>
        <v/>
      </c>
      <c r="U804" s="186" t="str">
        <f>IF($J804="","",IF('5.手当・賞与配分の設計'!$O$4=1,ROUNDUP(($J804+$L804)*$U$4*$U$3,-1),ROUNDUP($J804*$U$4*$U$3,-1)))</f>
        <v/>
      </c>
      <c r="V804" s="186" t="str">
        <f>IF($J804="","",IF('5.手当・賞与配分の設計'!$O$4=1,ROUNDUP(($J804+$L804)*$U$4*$V$3,-1),ROUNDUP($J804*$U$4*$V$3,-1)))</f>
        <v/>
      </c>
      <c r="W804" s="203" t="str">
        <f>IF($J804="","",IF('5.手当・賞与配分の設計'!$O$4=1,ROUNDUP(($J804+$L804)*$U$4*$W$3,-1),ROUNDUP($J804*$U$4*$W$3,-1)))</f>
        <v/>
      </c>
      <c r="X804" s="128" t="str">
        <f t="shared" si="285"/>
        <v/>
      </c>
      <c r="Y804" s="88" t="str">
        <f t="shared" si="276"/>
        <v/>
      </c>
      <c r="Z804" s="88" t="str">
        <f t="shared" si="277"/>
        <v/>
      </c>
      <c r="AA804" s="88" t="str">
        <f t="shared" si="278"/>
        <v/>
      </c>
      <c r="AB804" s="201" t="str">
        <f t="shared" si="279"/>
        <v/>
      </c>
    </row>
    <row r="805" spans="5:28" ht="18" customHeight="1">
      <c r="E805" s="178" t="str">
        <f t="shared" si="280"/>
        <v>M-1</v>
      </c>
      <c r="F805" s="124">
        <f t="shared" si="271"/>
        <v>0</v>
      </c>
      <c r="G805" s="124" t="str">
        <f t="shared" si="272"/>
        <v/>
      </c>
      <c r="H805" s="124" t="str">
        <f t="shared" si="273"/>
        <v/>
      </c>
      <c r="I805" s="179">
        <v>35</v>
      </c>
      <c r="J805" s="150" t="str">
        <f>IF($E805="","",INDEX('3.サラリースケール'!$R$5:$BH$38,MATCH('7.グレード別年俸表の作成'!$E805,'3.サラリースケール'!$R$5:$R$38,0),MATCH('7.グレード別年俸表の作成'!$I805,'3.サラリースケール'!$R$5:$BH$5,0)))</f>
        <v/>
      </c>
      <c r="K805" s="194" t="str">
        <f t="shared" si="274"/>
        <v/>
      </c>
      <c r="L805" s="195" t="str">
        <f>IF($J805="","",VLOOKUP($E805,'6.モデル年俸表の作成'!$C$6:$F$48,4,0))</f>
        <v/>
      </c>
      <c r="M805" s="196" t="str">
        <f t="shared" si="281"/>
        <v/>
      </c>
      <c r="N805" s="197" t="str">
        <f t="shared" si="282"/>
        <v/>
      </c>
      <c r="O805" s="219" t="str">
        <f t="shared" si="275"/>
        <v/>
      </c>
      <c r="P805" s="198" t="str">
        <f t="shared" si="283"/>
        <v/>
      </c>
      <c r="Q805" s="195" t="str">
        <f t="shared" si="284"/>
        <v/>
      </c>
      <c r="R805" s="187" t="str">
        <f>IF($J805="","",IF('5.手当・賞与配分の設計'!$O$4=1,ROUNDUP((J805+$L805)*$R$5,-1),ROUNDUP(J805*$R$5,-1)))</f>
        <v/>
      </c>
      <c r="S805" s="202" t="str">
        <f>IF($J805="","",IF('5.手当・賞与配分の設計'!$O$4=1,ROUNDUP(($J805+$L805)*$U$4*$S$3,-1),ROUNDUP($J805*$U$4*$S$3,-1)))</f>
        <v/>
      </c>
      <c r="T805" s="186" t="str">
        <f>IF($J805="","",IF('5.手当・賞与配分の設計'!$O$4=1,ROUNDUP(($J805+$L805)*$U$4*$T$3,-1),ROUNDUP($J805*$U$4*$T$3,-1)))</f>
        <v/>
      </c>
      <c r="U805" s="186" t="str">
        <f>IF($J805="","",IF('5.手当・賞与配分の設計'!$O$4=1,ROUNDUP(($J805+$L805)*$U$4*$U$3,-1),ROUNDUP($J805*$U$4*$U$3,-1)))</f>
        <v/>
      </c>
      <c r="V805" s="186" t="str">
        <f>IF($J805="","",IF('5.手当・賞与配分の設計'!$O$4=1,ROUNDUP(($J805+$L805)*$U$4*$V$3,-1),ROUNDUP($J805*$U$4*$V$3,-1)))</f>
        <v/>
      </c>
      <c r="W805" s="203" t="str">
        <f>IF($J805="","",IF('5.手当・賞与配分の設計'!$O$4=1,ROUNDUP(($J805+$L805)*$U$4*$W$3,-1),ROUNDUP($J805*$U$4*$W$3,-1)))</f>
        <v/>
      </c>
      <c r="X805" s="128" t="str">
        <f t="shared" si="285"/>
        <v/>
      </c>
      <c r="Y805" s="88" t="str">
        <f t="shared" si="276"/>
        <v/>
      </c>
      <c r="Z805" s="88" t="str">
        <f t="shared" si="277"/>
        <v/>
      </c>
      <c r="AA805" s="88" t="str">
        <f t="shared" si="278"/>
        <v/>
      </c>
      <c r="AB805" s="201" t="str">
        <f t="shared" si="279"/>
        <v/>
      </c>
    </row>
    <row r="806" spans="5:28" ht="18" customHeight="1">
      <c r="E806" s="178" t="str">
        <f t="shared" si="280"/>
        <v>M-1</v>
      </c>
      <c r="F806" s="124">
        <f t="shared" si="271"/>
        <v>0</v>
      </c>
      <c r="G806" s="124" t="str">
        <f t="shared" si="272"/>
        <v/>
      </c>
      <c r="H806" s="124" t="str">
        <f t="shared" si="273"/>
        <v/>
      </c>
      <c r="I806" s="179">
        <v>36</v>
      </c>
      <c r="J806" s="150" t="str">
        <f>IF($E806="","",INDEX('3.サラリースケール'!$R$5:$BH$38,MATCH('7.グレード別年俸表の作成'!$E806,'3.サラリースケール'!$R$5:$R$38,0),MATCH('7.グレード別年俸表の作成'!$I806,'3.サラリースケール'!$R$5:$BH$5,0)))</f>
        <v/>
      </c>
      <c r="K806" s="194" t="str">
        <f t="shared" si="274"/>
        <v/>
      </c>
      <c r="L806" s="195" t="str">
        <f>IF($J806="","",VLOOKUP($E806,'6.モデル年俸表の作成'!$C$6:$F$48,4,0))</f>
        <v/>
      </c>
      <c r="M806" s="196" t="str">
        <f t="shared" si="281"/>
        <v/>
      </c>
      <c r="N806" s="197" t="str">
        <f t="shared" si="282"/>
        <v/>
      </c>
      <c r="O806" s="219" t="str">
        <f t="shared" si="275"/>
        <v/>
      </c>
      <c r="P806" s="198" t="str">
        <f t="shared" si="283"/>
        <v/>
      </c>
      <c r="Q806" s="195" t="str">
        <f t="shared" si="284"/>
        <v/>
      </c>
      <c r="R806" s="187" t="str">
        <f>IF($J806="","",IF('5.手当・賞与配分の設計'!$O$4=1,ROUNDUP((J806+$L806)*$R$5,-1),ROUNDUP(J806*$R$5,-1)))</f>
        <v/>
      </c>
      <c r="S806" s="202" t="str">
        <f>IF($J806="","",IF('5.手当・賞与配分の設計'!$O$4=1,ROUNDUP(($J806+$L806)*$U$4*$S$3,-1),ROUNDUP($J806*$U$4*$S$3,-1)))</f>
        <v/>
      </c>
      <c r="T806" s="186" t="str">
        <f>IF($J806="","",IF('5.手当・賞与配分の設計'!$O$4=1,ROUNDUP(($J806+$L806)*$U$4*$T$3,-1),ROUNDUP($J806*$U$4*$T$3,-1)))</f>
        <v/>
      </c>
      <c r="U806" s="186" t="str">
        <f>IF($J806="","",IF('5.手当・賞与配分の設計'!$O$4=1,ROUNDUP(($J806+$L806)*$U$4*$U$3,-1),ROUNDUP($J806*$U$4*$U$3,-1)))</f>
        <v/>
      </c>
      <c r="V806" s="186" t="str">
        <f>IF($J806="","",IF('5.手当・賞与配分の設計'!$O$4=1,ROUNDUP(($J806+$L806)*$U$4*$V$3,-1),ROUNDUP($J806*$U$4*$V$3,-1)))</f>
        <v/>
      </c>
      <c r="W806" s="203" t="str">
        <f>IF($J806="","",IF('5.手当・賞与配分の設計'!$O$4=1,ROUNDUP(($J806+$L806)*$U$4*$W$3,-1),ROUNDUP($J806*$U$4*$W$3,-1)))</f>
        <v/>
      </c>
      <c r="X806" s="128" t="str">
        <f t="shared" si="285"/>
        <v/>
      </c>
      <c r="Y806" s="88" t="str">
        <f t="shared" si="276"/>
        <v/>
      </c>
      <c r="Z806" s="88" t="str">
        <f t="shared" si="277"/>
        <v/>
      </c>
      <c r="AA806" s="88" t="str">
        <f t="shared" si="278"/>
        <v/>
      </c>
      <c r="AB806" s="201" t="str">
        <f t="shared" si="279"/>
        <v/>
      </c>
    </row>
    <row r="807" spans="5:28" ht="18" customHeight="1">
      <c r="E807" s="178" t="str">
        <f t="shared" si="280"/>
        <v>M-1</v>
      </c>
      <c r="F807" s="124">
        <f t="shared" si="271"/>
        <v>0</v>
      </c>
      <c r="G807" s="124" t="str">
        <f t="shared" si="272"/>
        <v/>
      </c>
      <c r="H807" s="124" t="str">
        <f t="shared" si="273"/>
        <v/>
      </c>
      <c r="I807" s="179">
        <v>37</v>
      </c>
      <c r="J807" s="150" t="str">
        <f>IF($E807="","",INDEX('3.サラリースケール'!$R$5:$BH$38,MATCH('7.グレード別年俸表の作成'!$E807,'3.サラリースケール'!$R$5:$R$38,0),MATCH('7.グレード別年俸表の作成'!$I807,'3.サラリースケール'!$R$5:$BH$5,0)))</f>
        <v/>
      </c>
      <c r="K807" s="194" t="str">
        <f t="shared" si="274"/>
        <v/>
      </c>
      <c r="L807" s="195" t="str">
        <f>IF($J807="","",VLOOKUP($E807,'6.モデル年俸表の作成'!$C$6:$F$48,4,0))</f>
        <v/>
      </c>
      <c r="M807" s="196" t="str">
        <f t="shared" si="281"/>
        <v/>
      </c>
      <c r="N807" s="197" t="str">
        <f t="shared" si="282"/>
        <v/>
      </c>
      <c r="O807" s="219" t="str">
        <f t="shared" si="275"/>
        <v/>
      </c>
      <c r="P807" s="198" t="str">
        <f t="shared" si="283"/>
        <v/>
      </c>
      <c r="Q807" s="195" t="str">
        <f t="shared" si="284"/>
        <v/>
      </c>
      <c r="R807" s="187" t="str">
        <f>IF($J807="","",IF('5.手当・賞与配分の設計'!$O$4=1,ROUNDUP((J807+$L807)*$R$5,-1),ROUNDUP(J807*$R$5,-1)))</f>
        <v/>
      </c>
      <c r="S807" s="202" t="str">
        <f>IF($J807="","",IF('5.手当・賞与配分の設計'!$O$4=1,ROUNDUP(($J807+$L807)*$U$4*$S$3,-1),ROUNDUP($J807*$U$4*$S$3,-1)))</f>
        <v/>
      </c>
      <c r="T807" s="186" t="str">
        <f>IF($J807="","",IF('5.手当・賞与配分の設計'!$O$4=1,ROUNDUP(($J807+$L807)*$U$4*$T$3,-1),ROUNDUP($J807*$U$4*$T$3,-1)))</f>
        <v/>
      </c>
      <c r="U807" s="186" t="str">
        <f>IF($J807="","",IF('5.手当・賞与配分の設計'!$O$4=1,ROUNDUP(($J807+$L807)*$U$4*$U$3,-1),ROUNDUP($J807*$U$4*$U$3,-1)))</f>
        <v/>
      </c>
      <c r="V807" s="186" t="str">
        <f>IF($J807="","",IF('5.手当・賞与配分の設計'!$O$4=1,ROUNDUP(($J807+$L807)*$U$4*$V$3,-1),ROUNDUP($J807*$U$4*$V$3,-1)))</f>
        <v/>
      </c>
      <c r="W807" s="203" t="str">
        <f>IF($J807="","",IF('5.手当・賞与配分の設計'!$O$4=1,ROUNDUP(($J807+$L807)*$U$4*$W$3,-1),ROUNDUP($J807*$U$4*$W$3,-1)))</f>
        <v/>
      </c>
      <c r="X807" s="128" t="str">
        <f t="shared" si="285"/>
        <v/>
      </c>
      <c r="Y807" s="88" t="str">
        <f t="shared" si="276"/>
        <v/>
      </c>
      <c r="Z807" s="88" t="str">
        <f t="shared" si="277"/>
        <v/>
      </c>
      <c r="AA807" s="88" t="str">
        <f t="shared" si="278"/>
        <v/>
      </c>
      <c r="AB807" s="201" t="str">
        <f t="shared" si="279"/>
        <v/>
      </c>
    </row>
    <row r="808" spans="5:28" ht="18" customHeight="1">
      <c r="E808" s="178" t="str">
        <f t="shared" si="280"/>
        <v>M-1</v>
      </c>
      <c r="F808" s="124">
        <f t="shared" si="271"/>
        <v>0</v>
      </c>
      <c r="G808" s="124" t="str">
        <f t="shared" si="272"/>
        <v/>
      </c>
      <c r="H808" s="124" t="str">
        <f t="shared" si="273"/>
        <v/>
      </c>
      <c r="I808" s="179">
        <v>38</v>
      </c>
      <c r="J808" s="150" t="str">
        <f>IF($E808="","",INDEX('3.サラリースケール'!$R$5:$BH$38,MATCH('7.グレード別年俸表の作成'!$E808,'3.サラリースケール'!$R$5:$R$38,0),MATCH('7.グレード別年俸表の作成'!$I808,'3.サラリースケール'!$R$5:$BH$5,0)))</f>
        <v/>
      </c>
      <c r="K808" s="194" t="str">
        <f t="shared" si="274"/>
        <v/>
      </c>
      <c r="L808" s="195" t="str">
        <f>IF($J808="","",VLOOKUP($E808,'6.モデル年俸表の作成'!$C$6:$F$48,4,0))</f>
        <v/>
      </c>
      <c r="M808" s="196" t="str">
        <f t="shared" si="281"/>
        <v/>
      </c>
      <c r="N808" s="197" t="str">
        <f t="shared" si="282"/>
        <v/>
      </c>
      <c r="O808" s="219" t="str">
        <f t="shared" si="275"/>
        <v/>
      </c>
      <c r="P808" s="198" t="str">
        <f t="shared" si="283"/>
        <v/>
      </c>
      <c r="Q808" s="195" t="str">
        <f t="shared" si="284"/>
        <v/>
      </c>
      <c r="R808" s="187" t="str">
        <f>IF($J808="","",IF('5.手当・賞与配分の設計'!$O$4=1,ROUNDUP((J808+$L808)*$R$5,-1),ROUNDUP(J808*$R$5,-1)))</f>
        <v/>
      </c>
      <c r="S808" s="202" t="str">
        <f>IF($J808="","",IF('5.手当・賞与配分の設計'!$O$4=1,ROUNDUP(($J808+$L808)*$U$4*$S$3,-1),ROUNDUP($J808*$U$4*$S$3,-1)))</f>
        <v/>
      </c>
      <c r="T808" s="186" t="str">
        <f>IF($J808="","",IF('5.手当・賞与配分の設計'!$O$4=1,ROUNDUP(($J808+$L808)*$U$4*$T$3,-1),ROUNDUP($J808*$U$4*$T$3,-1)))</f>
        <v/>
      </c>
      <c r="U808" s="186" t="str">
        <f>IF($J808="","",IF('5.手当・賞与配分の設計'!$O$4=1,ROUNDUP(($J808+$L808)*$U$4*$U$3,-1),ROUNDUP($J808*$U$4*$U$3,-1)))</f>
        <v/>
      </c>
      <c r="V808" s="186" t="str">
        <f>IF($J808="","",IF('5.手当・賞与配分の設計'!$O$4=1,ROUNDUP(($J808+$L808)*$U$4*$V$3,-1),ROUNDUP($J808*$U$4*$V$3,-1)))</f>
        <v/>
      </c>
      <c r="W808" s="203" t="str">
        <f>IF($J808="","",IF('5.手当・賞与配分の設計'!$O$4=1,ROUNDUP(($J808+$L808)*$U$4*$W$3,-1),ROUNDUP($J808*$U$4*$W$3,-1)))</f>
        <v/>
      </c>
      <c r="X808" s="128" t="str">
        <f t="shared" si="285"/>
        <v/>
      </c>
      <c r="Y808" s="88" t="str">
        <f t="shared" si="276"/>
        <v/>
      </c>
      <c r="Z808" s="88" t="str">
        <f t="shared" si="277"/>
        <v/>
      </c>
      <c r="AA808" s="88" t="str">
        <f t="shared" si="278"/>
        <v/>
      </c>
      <c r="AB808" s="201" t="str">
        <f t="shared" si="279"/>
        <v/>
      </c>
    </row>
    <row r="809" spans="5:28" ht="18" customHeight="1">
      <c r="E809" s="178" t="str">
        <f t="shared" si="280"/>
        <v>M-1</v>
      </c>
      <c r="F809" s="124">
        <f t="shared" si="271"/>
        <v>0</v>
      </c>
      <c r="G809" s="124" t="str">
        <f t="shared" si="272"/>
        <v/>
      </c>
      <c r="H809" s="124" t="str">
        <f t="shared" si="273"/>
        <v/>
      </c>
      <c r="I809" s="179">
        <v>39</v>
      </c>
      <c r="J809" s="150" t="str">
        <f>IF($E809="","",INDEX('3.サラリースケール'!$R$5:$BH$38,MATCH('7.グレード別年俸表の作成'!$E809,'3.サラリースケール'!$R$5:$R$38,0),MATCH('7.グレード別年俸表の作成'!$I809,'3.サラリースケール'!$R$5:$BH$5,0)))</f>
        <v/>
      </c>
      <c r="K809" s="194" t="str">
        <f t="shared" si="274"/>
        <v/>
      </c>
      <c r="L809" s="195" t="str">
        <f>IF($J809="","",VLOOKUP($E809,'6.モデル年俸表の作成'!$C$6:$F$48,4,0))</f>
        <v/>
      </c>
      <c r="M809" s="196" t="str">
        <f t="shared" si="281"/>
        <v/>
      </c>
      <c r="N809" s="197" t="str">
        <f t="shared" si="282"/>
        <v/>
      </c>
      <c r="O809" s="219" t="str">
        <f t="shared" si="275"/>
        <v/>
      </c>
      <c r="P809" s="198" t="str">
        <f t="shared" si="283"/>
        <v/>
      </c>
      <c r="Q809" s="195" t="str">
        <f t="shared" si="284"/>
        <v/>
      </c>
      <c r="R809" s="187" t="str">
        <f>IF($J809="","",IF('5.手当・賞与配分の設計'!$O$4=1,ROUNDUP((J809+$L809)*$R$5,-1),ROUNDUP(J809*$R$5,-1)))</f>
        <v/>
      </c>
      <c r="S809" s="202" t="str">
        <f>IF($J809="","",IF('5.手当・賞与配分の設計'!$O$4=1,ROUNDUP(($J809+$L809)*$U$4*$S$3,-1),ROUNDUP($J809*$U$4*$S$3,-1)))</f>
        <v/>
      </c>
      <c r="T809" s="186" t="str">
        <f>IF($J809="","",IF('5.手当・賞与配分の設計'!$O$4=1,ROUNDUP(($J809+$L809)*$U$4*$T$3,-1),ROUNDUP($J809*$U$4*$T$3,-1)))</f>
        <v/>
      </c>
      <c r="U809" s="186" t="str">
        <f>IF($J809="","",IF('5.手当・賞与配分の設計'!$O$4=1,ROUNDUP(($J809+$L809)*$U$4*$U$3,-1),ROUNDUP($J809*$U$4*$U$3,-1)))</f>
        <v/>
      </c>
      <c r="V809" s="186" t="str">
        <f>IF($J809="","",IF('5.手当・賞与配分の設計'!$O$4=1,ROUNDUP(($J809+$L809)*$U$4*$V$3,-1),ROUNDUP($J809*$U$4*$V$3,-1)))</f>
        <v/>
      </c>
      <c r="W809" s="203" t="str">
        <f>IF($J809="","",IF('5.手当・賞与配分の設計'!$O$4=1,ROUNDUP(($J809+$L809)*$U$4*$W$3,-1),ROUNDUP($J809*$U$4*$W$3,-1)))</f>
        <v/>
      </c>
      <c r="X809" s="128" t="str">
        <f t="shared" si="285"/>
        <v/>
      </c>
      <c r="Y809" s="88" t="str">
        <f t="shared" si="276"/>
        <v/>
      </c>
      <c r="Z809" s="88" t="str">
        <f t="shared" si="277"/>
        <v/>
      </c>
      <c r="AA809" s="88" t="str">
        <f t="shared" si="278"/>
        <v/>
      </c>
      <c r="AB809" s="201" t="str">
        <f t="shared" si="279"/>
        <v/>
      </c>
    </row>
    <row r="810" spans="5:28" ht="18" customHeight="1">
      <c r="E810" s="178" t="str">
        <f t="shared" si="280"/>
        <v>M-1</v>
      </c>
      <c r="F810" s="124">
        <f t="shared" si="271"/>
        <v>1</v>
      </c>
      <c r="G810" s="124">
        <f t="shared" si="272"/>
        <v>1</v>
      </c>
      <c r="H810" s="124" t="str">
        <f t="shared" si="273"/>
        <v>M-1-1</v>
      </c>
      <c r="I810" s="179">
        <v>40</v>
      </c>
      <c r="J810" s="150">
        <f>IF($E810="","",INDEX('3.サラリースケール'!$R$5:$BH$38,MATCH('7.グレード別年俸表の作成'!$E810,'3.サラリースケール'!$R$5:$R$38,0),MATCH('7.グレード別年俸表の作成'!$I810,'3.サラリースケール'!$R$5:$BH$5,0)))</f>
        <v>407000</v>
      </c>
      <c r="K810" s="194" t="str">
        <f t="shared" si="274"/>
        <v/>
      </c>
      <c r="L810" s="195">
        <f>IF($J810="","",VLOOKUP($E810,'6.モデル年俸表の作成'!$C$6:$F$48,4,0))</f>
        <v>61100</v>
      </c>
      <c r="M810" s="196">
        <f t="shared" si="281"/>
        <v>0.2</v>
      </c>
      <c r="N810" s="197">
        <f t="shared" si="282"/>
        <v>81400</v>
      </c>
      <c r="O810" s="219">
        <f t="shared" si="275"/>
        <v>27</v>
      </c>
      <c r="P810" s="198">
        <f t="shared" si="283"/>
        <v>549500</v>
      </c>
      <c r="Q810" s="195">
        <f t="shared" si="284"/>
        <v>6594000</v>
      </c>
      <c r="R810" s="187">
        <f>IF($J810="","",IF('5.手当・賞与配分の設計'!$O$4=1,ROUNDUP((J810+$L810)*$R$5,-1),ROUNDUP(J810*$R$5,-1)))</f>
        <v>936200</v>
      </c>
      <c r="S810" s="202">
        <f>IF($J810="","",IF('5.手当・賞与配分の設計'!$O$4=1,ROUNDUP(($J810+$L810)*$U$4*$S$3,-1),ROUNDUP($J810*$U$4*$S$3,-1)))</f>
        <v>1404300</v>
      </c>
      <c r="T810" s="186">
        <f>IF($J810="","",IF('5.手当・賞与配分の設計'!$O$4=1,ROUNDUP(($J810+$L810)*$U$4*$T$3,-1),ROUNDUP($J810*$U$4*$T$3,-1)))</f>
        <v>1287280</v>
      </c>
      <c r="U810" s="186">
        <f>IF($J810="","",IF('5.手当・賞与配分の設計'!$O$4=1,ROUNDUP(($J810+$L810)*$U$4*$U$3,-1),ROUNDUP($J810*$U$4*$U$3,-1)))</f>
        <v>1170250</v>
      </c>
      <c r="V810" s="186">
        <f>IF($J810="","",IF('5.手当・賞与配分の設計'!$O$4=1,ROUNDUP(($J810+$L810)*$U$4*$V$3,-1),ROUNDUP($J810*$U$4*$V$3,-1)))</f>
        <v>1053230</v>
      </c>
      <c r="W810" s="203">
        <f>IF($J810="","",IF('5.手当・賞与配分の設計'!$O$4=1,ROUNDUP(($J810+$L810)*$U$4*$W$3,-1),ROUNDUP($J810*$U$4*$W$3,-1)))</f>
        <v>936200</v>
      </c>
      <c r="X810" s="128">
        <f t="shared" si="285"/>
        <v>8934500</v>
      </c>
      <c r="Y810" s="88">
        <f t="shared" si="276"/>
        <v>8817480</v>
      </c>
      <c r="Z810" s="88">
        <f t="shared" si="277"/>
        <v>8700450</v>
      </c>
      <c r="AA810" s="88">
        <f t="shared" si="278"/>
        <v>8583430</v>
      </c>
      <c r="AB810" s="201">
        <f t="shared" si="279"/>
        <v>8466400</v>
      </c>
    </row>
    <row r="811" spans="5:28" ht="18" customHeight="1">
      <c r="E811" s="178" t="str">
        <f t="shared" si="280"/>
        <v>M-1</v>
      </c>
      <c r="F811" s="124">
        <f t="shared" si="271"/>
        <v>2</v>
      </c>
      <c r="G811" s="124">
        <f t="shared" si="272"/>
        <v>2</v>
      </c>
      <c r="H811" s="124" t="str">
        <f t="shared" si="273"/>
        <v>M-1-2</v>
      </c>
      <c r="I811" s="179">
        <v>41</v>
      </c>
      <c r="J811" s="150">
        <f>IF($E811="","",INDEX('3.サラリースケール'!$R$5:$BH$38,MATCH('7.グレード別年俸表の作成'!$E811,'3.サラリースケール'!$R$5:$R$38,0),MATCH('7.グレード別年俸表の作成'!$I811,'3.サラリースケール'!$R$5:$BH$5,0)))</f>
        <v>412800</v>
      </c>
      <c r="K811" s="194">
        <f t="shared" si="274"/>
        <v>5800</v>
      </c>
      <c r="L811" s="195">
        <f>IF($J811="","",VLOOKUP($E811,'6.モデル年俸表の作成'!$C$6:$F$48,4,0))</f>
        <v>61100</v>
      </c>
      <c r="M811" s="196">
        <f t="shared" si="281"/>
        <v>0.2</v>
      </c>
      <c r="N811" s="197">
        <f t="shared" si="282"/>
        <v>82560</v>
      </c>
      <c r="O811" s="219">
        <f t="shared" si="275"/>
        <v>27</v>
      </c>
      <c r="P811" s="198">
        <f t="shared" si="283"/>
        <v>556460</v>
      </c>
      <c r="Q811" s="195">
        <f t="shared" si="284"/>
        <v>6677520</v>
      </c>
      <c r="R811" s="187">
        <f>IF($J811="","",IF('5.手当・賞与配分の設計'!$O$4=1,ROUNDUP((J811+$L811)*$R$5,-1),ROUNDUP(J811*$R$5,-1)))</f>
        <v>947800</v>
      </c>
      <c r="S811" s="202">
        <f>IF($J811="","",IF('5.手当・賞与配分の設計'!$O$4=1,ROUNDUP(($J811+$L811)*$U$4*$S$3,-1),ROUNDUP($J811*$U$4*$S$3,-1)))</f>
        <v>1421700</v>
      </c>
      <c r="T811" s="186">
        <f>IF($J811="","",IF('5.手当・賞与配分の設計'!$O$4=1,ROUNDUP(($J811+$L811)*$U$4*$T$3,-1),ROUNDUP($J811*$U$4*$T$3,-1)))</f>
        <v>1303230</v>
      </c>
      <c r="U811" s="186">
        <f>IF($J811="","",IF('5.手当・賞与配分の設計'!$O$4=1,ROUNDUP(($J811+$L811)*$U$4*$U$3,-1),ROUNDUP($J811*$U$4*$U$3,-1)))</f>
        <v>1184750</v>
      </c>
      <c r="V811" s="186">
        <f>IF($J811="","",IF('5.手当・賞与配分の設計'!$O$4=1,ROUNDUP(($J811+$L811)*$U$4*$V$3,-1),ROUNDUP($J811*$U$4*$V$3,-1)))</f>
        <v>1066280</v>
      </c>
      <c r="W811" s="203">
        <f>IF($J811="","",IF('5.手当・賞与配分の設計'!$O$4=1,ROUNDUP(($J811+$L811)*$U$4*$W$3,-1),ROUNDUP($J811*$U$4*$W$3,-1)))</f>
        <v>947800</v>
      </c>
      <c r="X811" s="128">
        <f t="shared" si="285"/>
        <v>9047020</v>
      </c>
      <c r="Y811" s="88">
        <f t="shared" si="276"/>
        <v>8928550</v>
      </c>
      <c r="Z811" s="88">
        <f t="shared" si="277"/>
        <v>8810070</v>
      </c>
      <c r="AA811" s="88">
        <f t="shared" si="278"/>
        <v>8691600</v>
      </c>
      <c r="AB811" s="201">
        <f t="shared" si="279"/>
        <v>8573120</v>
      </c>
    </row>
    <row r="812" spans="5:28" ht="18" customHeight="1">
      <c r="E812" s="178" t="str">
        <f t="shared" si="280"/>
        <v>M-1</v>
      </c>
      <c r="F812" s="124">
        <f t="shared" si="271"/>
        <v>3</v>
      </c>
      <c r="G812" s="124">
        <f t="shared" si="272"/>
        <v>3</v>
      </c>
      <c r="H812" s="124" t="str">
        <f t="shared" si="273"/>
        <v>M-1-3</v>
      </c>
      <c r="I812" s="179">
        <v>42</v>
      </c>
      <c r="J812" s="150">
        <f>IF($E812="","",INDEX('3.サラリースケール'!$R$5:$BH$38,MATCH('7.グレード別年俸表の作成'!$E812,'3.サラリースケール'!$R$5:$R$38,0),MATCH('7.グレード別年俸表の作成'!$I812,'3.サラリースケール'!$R$5:$BH$5,0)))</f>
        <v>418600</v>
      </c>
      <c r="K812" s="194">
        <f t="shared" si="274"/>
        <v>5800</v>
      </c>
      <c r="L812" s="195">
        <f>IF($J812="","",VLOOKUP($E812,'6.モデル年俸表の作成'!$C$6:$F$48,4,0))</f>
        <v>61100</v>
      </c>
      <c r="M812" s="196">
        <f t="shared" si="281"/>
        <v>0.2</v>
      </c>
      <c r="N812" s="197">
        <f t="shared" si="282"/>
        <v>83720</v>
      </c>
      <c r="O812" s="219">
        <f t="shared" si="275"/>
        <v>27</v>
      </c>
      <c r="P812" s="198">
        <f t="shared" si="283"/>
        <v>563420</v>
      </c>
      <c r="Q812" s="195">
        <f t="shared" si="284"/>
        <v>6761040</v>
      </c>
      <c r="R812" s="187">
        <f>IF($J812="","",IF('5.手当・賞与配分の設計'!$O$4=1,ROUNDUP((J812+$L812)*$R$5,-1),ROUNDUP(J812*$R$5,-1)))</f>
        <v>959400</v>
      </c>
      <c r="S812" s="202">
        <f>IF($J812="","",IF('5.手当・賞与配分の設計'!$O$4=1,ROUNDUP(($J812+$L812)*$U$4*$S$3,-1),ROUNDUP($J812*$U$4*$S$3,-1)))</f>
        <v>1439100</v>
      </c>
      <c r="T812" s="186">
        <f>IF($J812="","",IF('5.手当・賞与配分の設計'!$O$4=1,ROUNDUP(($J812+$L812)*$U$4*$T$3,-1),ROUNDUP($J812*$U$4*$T$3,-1)))</f>
        <v>1319180</v>
      </c>
      <c r="U812" s="186">
        <f>IF($J812="","",IF('5.手当・賞与配分の設計'!$O$4=1,ROUNDUP(($J812+$L812)*$U$4*$U$3,-1),ROUNDUP($J812*$U$4*$U$3,-1)))</f>
        <v>1199250</v>
      </c>
      <c r="V812" s="186">
        <f>IF($J812="","",IF('5.手当・賞与配分の設計'!$O$4=1,ROUNDUP(($J812+$L812)*$U$4*$V$3,-1),ROUNDUP($J812*$U$4*$V$3,-1)))</f>
        <v>1079330</v>
      </c>
      <c r="W812" s="203">
        <f>IF($J812="","",IF('5.手当・賞与配分の設計'!$O$4=1,ROUNDUP(($J812+$L812)*$U$4*$W$3,-1),ROUNDUP($J812*$U$4*$W$3,-1)))</f>
        <v>959400</v>
      </c>
      <c r="X812" s="128">
        <f t="shared" si="285"/>
        <v>9159540</v>
      </c>
      <c r="Y812" s="88">
        <f t="shared" si="276"/>
        <v>9039620</v>
      </c>
      <c r="Z812" s="88">
        <f t="shared" si="277"/>
        <v>8919690</v>
      </c>
      <c r="AA812" s="88">
        <f t="shared" si="278"/>
        <v>8799770</v>
      </c>
      <c r="AB812" s="201">
        <f t="shared" si="279"/>
        <v>8679840</v>
      </c>
    </row>
    <row r="813" spans="5:28" ht="18" customHeight="1">
      <c r="E813" s="178" t="str">
        <f t="shared" si="280"/>
        <v>M-1</v>
      </c>
      <c r="F813" s="204">
        <f t="shared" si="271"/>
        <v>4</v>
      </c>
      <c r="G813" s="124">
        <f t="shared" si="272"/>
        <v>4</v>
      </c>
      <c r="H813" s="124" t="str">
        <f t="shared" si="273"/>
        <v>M-1-4</v>
      </c>
      <c r="I813" s="179">
        <v>43</v>
      </c>
      <c r="J813" s="150">
        <f>IF($E813="","",INDEX('3.サラリースケール'!$R$5:$BH$38,MATCH('7.グレード別年俸表の作成'!$E813,'3.サラリースケール'!$R$5:$R$38,0),MATCH('7.グレード別年俸表の作成'!$I813,'3.サラリースケール'!$R$5:$BH$5,0)))</f>
        <v>424400</v>
      </c>
      <c r="K813" s="194">
        <f t="shared" si="274"/>
        <v>5800</v>
      </c>
      <c r="L813" s="195">
        <f>IF($J813="","",VLOOKUP($E813,'6.モデル年俸表の作成'!$C$6:$F$48,4,0))</f>
        <v>61100</v>
      </c>
      <c r="M813" s="196">
        <f t="shared" si="281"/>
        <v>0.2</v>
      </c>
      <c r="N813" s="197">
        <f t="shared" si="282"/>
        <v>84880</v>
      </c>
      <c r="O813" s="219">
        <f t="shared" si="275"/>
        <v>27</v>
      </c>
      <c r="P813" s="198">
        <f t="shared" si="283"/>
        <v>570380</v>
      </c>
      <c r="Q813" s="195">
        <f t="shared" si="284"/>
        <v>6844560</v>
      </c>
      <c r="R813" s="187">
        <f>IF($J813="","",IF('5.手当・賞与配分の設計'!$O$4=1,ROUNDUP((J813+$L813)*$R$5,-1),ROUNDUP(J813*$R$5,-1)))</f>
        <v>971000</v>
      </c>
      <c r="S813" s="202">
        <f>IF($J813="","",IF('5.手当・賞与配分の設計'!$O$4=1,ROUNDUP(($J813+$L813)*$U$4*$S$3,-1),ROUNDUP($J813*$U$4*$S$3,-1)))</f>
        <v>1456500</v>
      </c>
      <c r="T813" s="186">
        <f>IF($J813="","",IF('5.手当・賞与配分の設計'!$O$4=1,ROUNDUP(($J813+$L813)*$U$4*$T$3,-1),ROUNDUP($J813*$U$4*$T$3,-1)))</f>
        <v>1335130</v>
      </c>
      <c r="U813" s="186">
        <f>IF($J813="","",IF('5.手当・賞与配分の設計'!$O$4=1,ROUNDUP(($J813+$L813)*$U$4*$U$3,-1),ROUNDUP($J813*$U$4*$U$3,-1)))</f>
        <v>1213750</v>
      </c>
      <c r="V813" s="186">
        <f>IF($J813="","",IF('5.手当・賞与配分の設計'!$O$4=1,ROUNDUP(($J813+$L813)*$U$4*$V$3,-1),ROUNDUP($J813*$U$4*$V$3,-1)))</f>
        <v>1092380</v>
      </c>
      <c r="W813" s="203">
        <f>IF($J813="","",IF('5.手当・賞与配分の設計'!$O$4=1,ROUNDUP(($J813+$L813)*$U$4*$W$3,-1),ROUNDUP($J813*$U$4*$W$3,-1)))</f>
        <v>971000</v>
      </c>
      <c r="X813" s="128">
        <f t="shared" si="285"/>
        <v>9272060</v>
      </c>
      <c r="Y813" s="88">
        <f>IF($J813="","",$Q813+$R813+T813)</f>
        <v>9150690</v>
      </c>
      <c r="Z813" s="88">
        <f t="shared" si="277"/>
        <v>9029310</v>
      </c>
      <c r="AA813" s="88">
        <f t="shared" si="278"/>
        <v>8907940</v>
      </c>
      <c r="AB813" s="201">
        <f t="shared" si="279"/>
        <v>8786560</v>
      </c>
    </row>
    <row r="814" spans="5:28" ht="18" customHeight="1">
      <c r="E814" s="178" t="str">
        <f t="shared" si="280"/>
        <v>M-1</v>
      </c>
      <c r="F814" s="204">
        <f t="shared" si="271"/>
        <v>5</v>
      </c>
      <c r="G814" s="124">
        <f t="shared" si="272"/>
        <v>5</v>
      </c>
      <c r="H814" s="124" t="str">
        <f t="shared" si="273"/>
        <v>M-1-5</v>
      </c>
      <c r="I814" s="179">
        <v>44</v>
      </c>
      <c r="J814" s="150">
        <f>IF($E814="","",INDEX('3.サラリースケール'!$R$5:$BH$38,MATCH('7.グレード別年俸表の作成'!$E814,'3.サラリースケール'!$R$5:$R$38,0),MATCH('7.グレード別年俸表の作成'!$I814,'3.サラリースケール'!$R$5:$BH$5,0)))</f>
        <v>430200</v>
      </c>
      <c r="K814" s="194">
        <f t="shared" si="274"/>
        <v>5800</v>
      </c>
      <c r="L814" s="195">
        <f>IF($J814="","",VLOOKUP($E814,'6.モデル年俸表の作成'!$C$6:$F$48,4,0))</f>
        <v>61100</v>
      </c>
      <c r="M814" s="196">
        <f t="shared" si="281"/>
        <v>0.2</v>
      </c>
      <c r="N814" s="197">
        <f t="shared" si="282"/>
        <v>86040</v>
      </c>
      <c r="O814" s="219">
        <f t="shared" si="275"/>
        <v>27</v>
      </c>
      <c r="P814" s="198">
        <f t="shared" si="283"/>
        <v>577340</v>
      </c>
      <c r="Q814" s="195">
        <f t="shared" si="284"/>
        <v>6928080</v>
      </c>
      <c r="R814" s="187">
        <f>IF($J814="","",IF('5.手当・賞与配分の設計'!$O$4=1,ROUNDUP((J814+$L814)*$R$5,-1),ROUNDUP(J814*$R$5,-1)))</f>
        <v>982600</v>
      </c>
      <c r="S814" s="202">
        <f>IF($J814="","",IF('5.手当・賞与配分の設計'!$O$4=1,ROUNDUP(($J814+$L814)*$U$4*$S$3,-1),ROUNDUP($J814*$U$4*$S$3,-1)))</f>
        <v>1473900</v>
      </c>
      <c r="T814" s="186">
        <f>IF($J814="","",IF('5.手当・賞与配分の設計'!$O$4=1,ROUNDUP(($J814+$L814)*$U$4*$T$3,-1),ROUNDUP($J814*$U$4*$T$3,-1)))</f>
        <v>1351080</v>
      </c>
      <c r="U814" s="186">
        <f>IF($J814="","",IF('5.手当・賞与配分の設計'!$O$4=1,ROUNDUP(($J814+$L814)*$U$4*$U$3,-1),ROUNDUP($J814*$U$4*$U$3,-1)))</f>
        <v>1228250</v>
      </c>
      <c r="V814" s="186">
        <f>IF($J814="","",IF('5.手当・賞与配分の設計'!$O$4=1,ROUNDUP(($J814+$L814)*$U$4*$V$3,-1),ROUNDUP($J814*$U$4*$V$3,-1)))</f>
        <v>1105430</v>
      </c>
      <c r="W814" s="203">
        <f>IF($J814="","",IF('5.手当・賞与配分の設計'!$O$4=1,ROUNDUP(($J814+$L814)*$U$4*$W$3,-1),ROUNDUP($J814*$U$4*$W$3,-1)))</f>
        <v>982600</v>
      </c>
      <c r="X814" s="128">
        <f t="shared" si="285"/>
        <v>9384580</v>
      </c>
      <c r="Y814" s="88">
        <f t="shared" ref="Y814:Y829" si="286">IF($J814="","",$Q814+$R814+T814)</f>
        <v>9261760</v>
      </c>
      <c r="Z814" s="88">
        <f t="shared" si="277"/>
        <v>9138930</v>
      </c>
      <c r="AA814" s="88">
        <f t="shared" si="278"/>
        <v>9016110</v>
      </c>
      <c r="AB814" s="201">
        <f t="shared" si="279"/>
        <v>8893280</v>
      </c>
    </row>
    <row r="815" spans="5:28" ht="18" customHeight="1">
      <c r="E815" s="178" t="str">
        <f t="shared" si="280"/>
        <v>M-1</v>
      </c>
      <c r="F815" s="204">
        <f t="shared" si="271"/>
        <v>6</v>
      </c>
      <c r="G815" s="124">
        <f t="shared" si="272"/>
        <v>6</v>
      </c>
      <c r="H815" s="124" t="str">
        <f t="shared" si="273"/>
        <v>M-1-6</v>
      </c>
      <c r="I815" s="179">
        <v>45</v>
      </c>
      <c r="J815" s="150">
        <f>IF($E815="","",INDEX('3.サラリースケール'!$R$5:$BH$38,MATCH('7.グレード別年俸表の作成'!$E815,'3.サラリースケール'!$R$5:$R$38,0),MATCH('7.グレード別年俸表の作成'!$I815,'3.サラリースケール'!$R$5:$BH$5,0)))</f>
        <v>436000</v>
      </c>
      <c r="K815" s="194">
        <f t="shared" si="274"/>
        <v>5800</v>
      </c>
      <c r="L815" s="195">
        <f>IF($J815="","",VLOOKUP($E815,'6.モデル年俸表の作成'!$C$6:$F$48,4,0))</f>
        <v>61100</v>
      </c>
      <c r="M815" s="196">
        <f t="shared" si="281"/>
        <v>0.2</v>
      </c>
      <c r="N815" s="197">
        <f t="shared" si="282"/>
        <v>87200</v>
      </c>
      <c r="O815" s="219">
        <f t="shared" si="275"/>
        <v>27</v>
      </c>
      <c r="P815" s="198">
        <f t="shared" si="283"/>
        <v>584300</v>
      </c>
      <c r="Q815" s="195">
        <f t="shared" si="284"/>
        <v>7011600</v>
      </c>
      <c r="R815" s="187">
        <f>IF($J815="","",IF('5.手当・賞与配分の設計'!$O$4=1,ROUNDUP((J815+$L815)*$R$5,-1),ROUNDUP(J815*$R$5,-1)))</f>
        <v>994200</v>
      </c>
      <c r="S815" s="202">
        <f>IF($J815="","",IF('5.手当・賞与配分の設計'!$O$4=1,ROUNDUP(($J815+$L815)*$U$4*$S$3,-1),ROUNDUP($J815*$U$4*$S$3,-1)))</f>
        <v>1491300</v>
      </c>
      <c r="T815" s="186">
        <f>IF($J815="","",IF('5.手当・賞与配分の設計'!$O$4=1,ROUNDUP(($J815+$L815)*$U$4*$T$3,-1),ROUNDUP($J815*$U$4*$T$3,-1)))</f>
        <v>1367030</v>
      </c>
      <c r="U815" s="186">
        <f>IF($J815="","",IF('5.手当・賞与配分の設計'!$O$4=1,ROUNDUP(($J815+$L815)*$U$4*$U$3,-1),ROUNDUP($J815*$U$4*$U$3,-1)))</f>
        <v>1242750</v>
      </c>
      <c r="V815" s="186">
        <f>IF($J815="","",IF('5.手当・賞与配分の設計'!$O$4=1,ROUNDUP(($J815+$L815)*$U$4*$V$3,-1),ROUNDUP($J815*$U$4*$V$3,-1)))</f>
        <v>1118480</v>
      </c>
      <c r="W815" s="203">
        <f>IF($J815="","",IF('5.手当・賞与配分の設計'!$O$4=1,ROUNDUP(($J815+$L815)*$U$4*$W$3,-1),ROUNDUP($J815*$U$4*$W$3,-1)))</f>
        <v>994200</v>
      </c>
      <c r="X815" s="128">
        <f t="shared" si="285"/>
        <v>9497100</v>
      </c>
      <c r="Y815" s="88">
        <f t="shared" si="286"/>
        <v>9372830</v>
      </c>
      <c r="Z815" s="88">
        <f t="shared" si="277"/>
        <v>9248550</v>
      </c>
      <c r="AA815" s="88">
        <f t="shared" si="278"/>
        <v>9124280</v>
      </c>
      <c r="AB815" s="201">
        <f t="shared" si="279"/>
        <v>9000000</v>
      </c>
    </row>
    <row r="816" spans="5:28" ht="18" customHeight="1">
      <c r="E816" s="178" t="str">
        <f t="shared" si="280"/>
        <v>M-1</v>
      </c>
      <c r="F816" s="204">
        <f t="shared" si="271"/>
        <v>7</v>
      </c>
      <c r="G816" s="124">
        <f t="shared" si="272"/>
        <v>7</v>
      </c>
      <c r="H816" s="124" t="str">
        <f t="shared" si="273"/>
        <v>M-1-7</v>
      </c>
      <c r="I816" s="179">
        <v>46</v>
      </c>
      <c r="J816" s="150">
        <f>IF($E816="","",INDEX('3.サラリースケール'!$R$5:$BH$38,MATCH('7.グレード別年俸表の作成'!$E816,'3.サラリースケール'!$R$5:$R$38,0),MATCH('7.グレード別年俸表の作成'!$I816,'3.サラリースケール'!$R$5:$BH$5,0)))</f>
        <v>441800</v>
      </c>
      <c r="K816" s="194">
        <f t="shared" si="274"/>
        <v>5800</v>
      </c>
      <c r="L816" s="195">
        <f>IF($J816="","",VLOOKUP($E816,'6.モデル年俸表の作成'!$C$6:$F$48,4,0))</f>
        <v>61100</v>
      </c>
      <c r="M816" s="196">
        <f t="shared" si="281"/>
        <v>0.2</v>
      </c>
      <c r="N816" s="197">
        <f t="shared" si="282"/>
        <v>88360</v>
      </c>
      <c r="O816" s="219">
        <f t="shared" si="275"/>
        <v>27</v>
      </c>
      <c r="P816" s="198">
        <f t="shared" si="283"/>
        <v>591260</v>
      </c>
      <c r="Q816" s="195">
        <f t="shared" si="284"/>
        <v>7095120</v>
      </c>
      <c r="R816" s="187">
        <f>IF($J816="","",IF('5.手当・賞与配分の設計'!$O$4=1,ROUNDUP((J816+$L816)*$R$5,-1),ROUNDUP(J816*$R$5,-1)))</f>
        <v>1005800</v>
      </c>
      <c r="S816" s="202">
        <f>IF($J816="","",IF('5.手当・賞与配分の設計'!$O$4=1,ROUNDUP(($J816+$L816)*$U$4*$S$3,-1),ROUNDUP($J816*$U$4*$S$3,-1)))</f>
        <v>1508700</v>
      </c>
      <c r="T816" s="186">
        <f>IF($J816="","",IF('5.手当・賞与配分の設計'!$O$4=1,ROUNDUP(($J816+$L816)*$U$4*$T$3,-1),ROUNDUP($J816*$U$4*$T$3,-1)))</f>
        <v>1382980</v>
      </c>
      <c r="U816" s="186">
        <f>IF($J816="","",IF('5.手当・賞与配分の設計'!$O$4=1,ROUNDUP(($J816+$L816)*$U$4*$U$3,-1),ROUNDUP($J816*$U$4*$U$3,-1)))</f>
        <v>1257250</v>
      </c>
      <c r="V816" s="186">
        <f>IF($J816="","",IF('5.手当・賞与配分の設計'!$O$4=1,ROUNDUP(($J816+$L816)*$U$4*$V$3,-1),ROUNDUP($J816*$U$4*$V$3,-1)))</f>
        <v>1131530</v>
      </c>
      <c r="W816" s="203">
        <f>IF($J816="","",IF('5.手当・賞与配分の設計'!$O$4=1,ROUNDUP(($J816+$L816)*$U$4*$W$3,-1),ROUNDUP($J816*$U$4*$W$3,-1)))</f>
        <v>1005800</v>
      </c>
      <c r="X816" s="128">
        <f t="shared" si="285"/>
        <v>9609620</v>
      </c>
      <c r="Y816" s="88">
        <f t="shared" si="286"/>
        <v>9483900</v>
      </c>
      <c r="Z816" s="88">
        <f t="shared" si="277"/>
        <v>9358170</v>
      </c>
      <c r="AA816" s="88">
        <f t="shared" si="278"/>
        <v>9232450</v>
      </c>
      <c r="AB816" s="201">
        <f t="shared" si="279"/>
        <v>9106720</v>
      </c>
    </row>
    <row r="817" spans="5:28" ht="18" customHeight="1">
      <c r="E817" s="178" t="str">
        <f t="shared" si="280"/>
        <v>M-1</v>
      </c>
      <c r="F817" s="204">
        <f t="shared" si="271"/>
        <v>8</v>
      </c>
      <c r="G817" s="124">
        <f t="shared" si="272"/>
        <v>8</v>
      </c>
      <c r="H817" s="124" t="str">
        <f t="shared" si="273"/>
        <v>M-1-8</v>
      </c>
      <c r="I817" s="179">
        <v>47</v>
      </c>
      <c r="J817" s="150">
        <f>IF($E817="","",INDEX('3.サラリースケール'!$R$5:$BH$38,MATCH('7.グレード別年俸表の作成'!$E817,'3.サラリースケール'!$R$5:$R$38,0),MATCH('7.グレード別年俸表の作成'!$I817,'3.サラリースケール'!$R$5:$BH$5,0)))</f>
        <v>447600</v>
      </c>
      <c r="K817" s="194">
        <f t="shared" si="274"/>
        <v>5800</v>
      </c>
      <c r="L817" s="195">
        <f>IF($J817="","",VLOOKUP($E817,'6.モデル年俸表の作成'!$C$6:$F$48,4,0))</f>
        <v>61100</v>
      </c>
      <c r="M817" s="196">
        <f t="shared" si="281"/>
        <v>0.2</v>
      </c>
      <c r="N817" s="197">
        <f t="shared" si="282"/>
        <v>89520</v>
      </c>
      <c r="O817" s="219">
        <f t="shared" si="275"/>
        <v>27</v>
      </c>
      <c r="P817" s="198">
        <f t="shared" si="283"/>
        <v>598220</v>
      </c>
      <c r="Q817" s="195">
        <f t="shared" si="284"/>
        <v>7178640</v>
      </c>
      <c r="R817" s="187">
        <f>IF($J817="","",IF('5.手当・賞与配分の設計'!$O$4=1,ROUNDUP((J817+$L817)*$R$5,-1),ROUNDUP(J817*$R$5,-1)))</f>
        <v>1017400</v>
      </c>
      <c r="S817" s="202">
        <f>IF($J817="","",IF('5.手当・賞与配分の設計'!$O$4=1,ROUNDUP(($J817+$L817)*$U$4*$S$3,-1),ROUNDUP($J817*$U$4*$S$3,-1)))</f>
        <v>1526100</v>
      </c>
      <c r="T817" s="186">
        <f>IF($J817="","",IF('5.手当・賞与配分の設計'!$O$4=1,ROUNDUP(($J817+$L817)*$U$4*$T$3,-1),ROUNDUP($J817*$U$4*$T$3,-1)))</f>
        <v>1398930</v>
      </c>
      <c r="U817" s="186">
        <f>IF($J817="","",IF('5.手当・賞与配分の設計'!$O$4=1,ROUNDUP(($J817+$L817)*$U$4*$U$3,-1),ROUNDUP($J817*$U$4*$U$3,-1)))</f>
        <v>1271750</v>
      </c>
      <c r="V817" s="186">
        <f>IF($J817="","",IF('5.手当・賞与配分の設計'!$O$4=1,ROUNDUP(($J817+$L817)*$U$4*$V$3,-1),ROUNDUP($J817*$U$4*$V$3,-1)))</f>
        <v>1144580</v>
      </c>
      <c r="W817" s="203">
        <f>IF($J817="","",IF('5.手当・賞与配分の設計'!$O$4=1,ROUNDUP(($J817+$L817)*$U$4*$W$3,-1),ROUNDUP($J817*$U$4*$W$3,-1)))</f>
        <v>1017400</v>
      </c>
      <c r="X817" s="128">
        <f t="shared" si="285"/>
        <v>9722140</v>
      </c>
      <c r="Y817" s="88">
        <f t="shared" si="286"/>
        <v>9594970</v>
      </c>
      <c r="Z817" s="88">
        <f t="shared" si="277"/>
        <v>9467790</v>
      </c>
      <c r="AA817" s="88">
        <f t="shared" si="278"/>
        <v>9340620</v>
      </c>
      <c r="AB817" s="201">
        <f t="shared" si="279"/>
        <v>9213440</v>
      </c>
    </row>
    <row r="818" spans="5:28" ht="18" customHeight="1">
      <c r="E818" s="178" t="str">
        <f t="shared" si="280"/>
        <v>M-1</v>
      </c>
      <c r="F818" s="204">
        <f t="shared" si="271"/>
        <v>9</v>
      </c>
      <c r="G818" s="124">
        <f t="shared" si="272"/>
        <v>9</v>
      </c>
      <c r="H818" s="124" t="str">
        <f t="shared" si="273"/>
        <v>M-1-9</v>
      </c>
      <c r="I818" s="179">
        <v>48</v>
      </c>
      <c r="J818" s="150">
        <f>IF($E818="","",INDEX('3.サラリースケール'!$R$5:$BH$38,MATCH('7.グレード別年俸表の作成'!$E818,'3.サラリースケール'!$R$5:$R$38,0),MATCH('7.グレード別年俸表の作成'!$I818,'3.サラリースケール'!$R$5:$BH$5,0)))</f>
        <v>453400</v>
      </c>
      <c r="K818" s="194">
        <f t="shared" si="274"/>
        <v>5800</v>
      </c>
      <c r="L818" s="195">
        <f>IF($J818="","",VLOOKUP($E818,'6.モデル年俸表の作成'!$C$6:$F$48,4,0))</f>
        <v>61100</v>
      </c>
      <c r="M818" s="196">
        <f t="shared" si="281"/>
        <v>0.2</v>
      </c>
      <c r="N818" s="197">
        <f t="shared" si="282"/>
        <v>90680</v>
      </c>
      <c r="O818" s="219">
        <f t="shared" si="275"/>
        <v>27</v>
      </c>
      <c r="P818" s="198">
        <f t="shared" si="283"/>
        <v>605180</v>
      </c>
      <c r="Q818" s="195">
        <f t="shared" si="284"/>
        <v>7262160</v>
      </c>
      <c r="R818" s="187">
        <f>IF($J818="","",IF('5.手当・賞与配分の設計'!$O$4=1,ROUNDUP((J818+$L818)*$R$5,-1),ROUNDUP(J818*$R$5,-1)))</f>
        <v>1029000</v>
      </c>
      <c r="S818" s="202">
        <f>IF($J818="","",IF('5.手当・賞与配分の設計'!$O$4=1,ROUNDUP(($J818+$L818)*$U$4*$S$3,-1),ROUNDUP($J818*$U$4*$S$3,-1)))</f>
        <v>1543500</v>
      </c>
      <c r="T818" s="186">
        <f>IF($J818="","",IF('5.手当・賞与配分の設計'!$O$4=1,ROUNDUP(($J818+$L818)*$U$4*$T$3,-1),ROUNDUP($J818*$U$4*$T$3,-1)))</f>
        <v>1414880</v>
      </c>
      <c r="U818" s="186">
        <f>IF($J818="","",IF('5.手当・賞与配分の設計'!$O$4=1,ROUNDUP(($J818+$L818)*$U$4*$U$3,-1),ROUNDUP($J818*$U$4*$U$3,-1)))</f>
        <v>1286250</v>
      </c>
      <c r="V818" s="186">
        <f>IF($J818="","",IF('5.手当・賞与配分の設計'!$O$4=1,ROUNDUP(($J818+$L818)*$U$4*$V$3,-1),ROUNDUP($J818*$U$4*$V$3,-1)))</f>
        <v>1157630</v>
      </c>
      <c r="W818" s="203">
        <f>IF($J818="","",IF('5.手当・賞与配分の設計'!$O$4=1,ROUNDUP(($J818+$L818)*$U$4*$W$3,-1),ROUNDUP($J818*$U$4*$W$3,-1)))</f>
        <v>1029000</v>
      </c>
      <c r="X818" s="128">
        <f t="shared" si="285"/>
        <v>9834660</v>
      </c>
      <c r="Y818" s="88">
        <f t="shared" si="286"/>
        <v>9706040</v>
      </c>
      <c r="Z818" s="88">
        <f t="shared" si="277"/>
        <v>9577410</v>
      </c>
      <c r="AA818" s="88">
        <f t="shared" si="278"/>
        <v>9448790</v>
      </c>
      <c r="AB818" s="201">
        <f t="shared" si="279"/>
        <v>9320160</v>
      </c>
    </row>
    <row r="819" spans="5:28" ht="18" customHeight="1">
      <c r="E819" s="178" t="str">
        <f t="shared" si="280"/>
        <v>M-1</v>
      </c>
      <c r="F819" s="204">
        <f t="shared" si="271"/>
        <v>10</v>
      </c>
      <c r="G819" s="124">
        <f t="shared" si="272"/>
        <v>10</v>
      </c>
      <c r="H819" s="124" t="str">
        <f t="shared" si="273"/>
        <v>M-1-10</v>
      </c>
      <c r="I819" s="179">
        <v>49</v>
      </c>
      <c r="J819" s="150">
        <f>IF($E819="","",INDEX('3.サラリースケール'!$R$5:$BH$38,MATCH('7.グレード別年俸表の作成'!$E819,'3.サラリースケール'!$R$5:$R$38,0),MATCH('7.グレード別年俸表の作成'!$I819,'3.サラリースケール'!$R$5:$BH$5,0)))</f>
        <v>459200</v>
      </c>
      <c r="K819" s="194">
        <f t="shared" si="274"/>
        <v>5800</v>
      </c>
      <c r="L819" s="195">
        <f>IF($J819="","",VLOOKUP($E819,'6.モデル年俸表の作成'!$C$6:$F$48,4,0))</f>
        <v>61100</v>
      </c>
      <c r="M819" s="196">
        <f t="shared" si="281"/>
        <v>0.2</v>
      </c>
      <c r="N819" s="197">
        <f t="shared" si="282"/>
        <v>91840</v>
      </c>
      <c r="O819" s="219">
        <f t="shared" si="275"/>
        <v>27</v>
      </c>
      <c r="P819" s="198">
        <f t="shared" si="283"/>
        <v>612140</v>
      </c>
      <c r="Q819" s="195">
        <f t="shared" si="284"/>
        <v>7345680</v>
      </c>
      <c r="R819" s="187">
        <f>IF($J819="","",IF('5.手当・賞与配分の設計'!$O$4=1,ROUNDUP((J819+$L819)*$R$5,-1),ROUNDUP(J819*$R$5,-1)))</f>
        <v>1040600</v>
      </c>
      <c r="S819" s="202">
        <f>IF($J819="","",IF('5.手当・賞与配分の設計'!$O$4=1,ROUNDUP(($J819+$L819)*$U$4*$S$3,-1),ROUNDUP($J819*$U$4*$S$3,-1)))</f>
        <v>1560900</v>
      </c>
      <c r="T819" s="186">
        <f>IF($J819="","",IF('5.手当・賞与配分の設計'!$O$4=1,ROUNDUP(($J819+$L819)*$U$4*$T$3,-1),ROUNDUP($J819*$U$4*$T$3,-1)))</f>
        <v>1430830</v>
      </c>
      <c r="U819" s="186">
        <f>IF($J819="","",IF('5.手当・賞与配分の設計'!$O$4=1,ROUNDUP(($J819+$L819)*$U$4*$U$3,-1),ROUNDUP($J819*$U$4*$U$3,-1)))</f>
        <v>1300750</v>
      </c>
      <c r="V819" s="186">
        <f>IF($J819="","",IF('5.手当・賞与配分の設計'!$O$4=1,ROUNDUP(($J819+$L819)*$U$4*$V$3,-1),ROUNDUP($J819*$U$4*$V$3,-1)))</f>
        <v>1170680</v>
      </c>
      <c r="W819" s="203">
        <f>IF($J819="","",IF('5.手当・賞与配分の設計'!$O$4=1,ROUNDUP(($J819+$L819)*$U$4*$W$3,-1),ROUNDUP($J819*$U$4*$W$3,-1)))</f>
        <v>1040600</v>
      </c>
      <c r="X819" s="128">
        <f t="shared" si="285"/>
        <v>9947180</v>
      </c>
      <c r="Y819" s="88">
        <f t="shared" si="286"/>
        <v>9817110</v>
      </c>
      <c r="Z819" s="88">
        <f t="shared" si="277"/>
        <v>9687030</v>
      </c>
      <c r="AA819" s="88">
        <f t="shared" si="278"/>
        <v>9556960</v>
      </c>
      <c r="AB819" s="201">
        <f t="shared" si="279"/>
        <v>9426880</v>
      </c>
    </row>
    <row r="820" spans="5:28" ht="18" customHeight="1">
      <c r="E820" s="178" t="str">
        <f t="shared" si="280"/>
        <v>M-1</v>
      </c>
      <c r="F820" s="204">
        <f t="shared" si="271"/>
        <v>11</v>
      </c>
      <c r="G820" s="124">
        <f t="shared" si="272"/>
        <v>11</v>
      </c>
      <c r="H820" s="124" t="str">
        <f t="shared" si="273"/>
        <v>M-1-11</v>
      </c>
      <c r="I820" s="179">
        <v>50</v>
      </c>
      <c r="J820" s="150">
        <f>IF($E820="","",INDEX('3.サラリースケール'!$R$5:$BH$38,MATCH('7.グレード別年俸表の作成'!$E820,'3.サラリースケール'!$R$5:$R$38,0),MATCH('7.グレード別年俸表の作成'!$I820,'3.サラリースケール'!$R$5:$BH$5,0)))</f>
        <v>465000</v>
      </c>
      <c r="K820" s="194">
        <f t="shared" si="274"/>
        <v>5800</v>
      </c>
      <c r="L820" s="195">
        <f>IF($J820="","",VLOOKUP($E820,'6.モデル年俸表の作成'!$C$6:$F$48,4,0))</f>
        <v>61100</v>
      </c>
      <c r="M820" s="196">
        <f t="shared" si="281"/>
        <v>0.2</v>
      </c>
      <c r="N820" s="197">
        <f t="shared" si="282"/>
        <v>93000</v>
      </c>
      <c r="O820" s="219">
        <f t="shared" si="275"/>
        <v>27</v>
      </c>
      <c r="P820" s="198">
        <f t="shared" si="283"/>
        <v>619100</v>
      </c>
      <c r="Q820" s="195">
        <f t="shared" si="284"/>
        <v>7429200</v>
      </c>
      <c r="R820" s="187">
        <f>IF($J820="","",IF('5.手当・賞与配分の設計'!$O$4=1,ROUNDUP((J820+$L820)*$R$5,-1),ROUNDUP(J820*$R$5,-1)))</f>
        <v>1052200</v>
      </c>
      <c r="S820" s="202">
        <f>IF($J820="","",IF('5.手当・賞与配分の設計'!$O$4=1,ROUNDUP(($J820+$L820)*$U$4*$S$3,-1),ROUNDUP($J820*$U$4*$S$3,-1)))</f>
        <v>1578300</v>
      </c>
      <c r="T820" s="186">
        <f>IF($J820="","",IF('5.手当・賞与配分の設計'!$O$4=1,ROUNDUP(($J820+$L820)*$U$4*$T$3,-1),ROUNDUP($J820*$U$4*$T$3,-1)))</f>
        <v>1446780</v>
      </c>
      <c r="U820" s="186">
        <f>IF($J820="","",IF('5.手当・賞与配分の設計'!$O$4=1,ROUNDUP(($J820+$L820)*$U$4*$U$3,-1),ROUNDUP($J820*$U$4*$U$3,-1)))</f>
        <v>1315250</v>
      </c>
      <c r="V820" s="186">
        <f>IF($J820="","",IF('5.手当・賞与配分の設計'!$O$4=1,ROUNDUP(($J820+$L820)*$U$4*$V$3,-1),ROUNDUP($J820*$U$4*$V$3,-1)))</f>
        <v>1183730</v>
      </c>
      <c r="W820" s="203">
        <f>IF($J820="","",IF('5.手当・賞与配分の設計'!$O$4=1,ROUNDUP(($J820+$L820)*$U$4*$W$3,-1),ROUNDUP($J820*$U$4*$W$3,-1)))</f>
        <v>1052200</v>
      </c>
      <c r="X820" s="128">
        <f t="shared" si="285"/>
        <v>10059700</v>
      </c>
      <c r="Y820" s="88">
        <f t="shared" si="286"/>
        <v>9928180</v>
      </c>
      <c r="Z820" s="88">
        <f t="shared" si="277"/>
        <v>9796650</v>
      </c>
      <c r="AA820" s="88">
        <f t="shared" si="278"/>
        <v>9665130</v>
      </c>
      <c r="AB820" s="201">
        <f t="shared" si="279"/>
        <v>9533600</v>
      </c>
    </row>
    <row r="821" spans="5:28" ht="18" customHeight="1">
      <c r="E821" s="178" t="str">
        <f t="shared" si="280"/>
        <v>M-1</v>
      </c>
      <c r="F821" s="204">
        <f t="shared" si="271"/>
        <v>12</v>
      </c>
      <c r="G821" s="124">
        <f t="shared" si="272"/>
        <v>12</v>
      </c>
      <c r="H821" s="124" t="str">
        <f t="shared" si="273"/>
        <v>M-1-12</v>
      </c>
      <c r="I821" s="179">
        <v>51</v>
      </c>
      <c r="J821" s="150">
        <f>IF($E821="","",INDEX('3.サラリースケール'!$R$5:$BH$38,MATCH('7.グレード別年俸表の作成'!$E821,'3.サラリースケール'!$R$5:$R$38,0),MATCH('7.グレード別年俸表の作成'!$I821,'3.サラリースケール'!$R$5:$BH$5,0)))</f>
        <v>470800</v>
      </c>
      <c r="K821" s="194">
        <f t="shared" si="274"/>
        <v>5800</v>
      </c>
      <c r="L821" s="195">
        <f>IF($J821="","",VLOOKUP($E821,'6.モデル年俸表の作成'!$C$6:$F$48,4,0))</f>
        <v>61100</v>
      </c>
      <c r="M821" s="196">
        <f t="shared" si="281"/>
        <v>0.2</v>
      </c>
      <c r="N821" s="197">
        <f t="shared" si="282"/>
        <v>94160</v>
      </c>
      <c r="O821" s="219">
        <f t="shared" si="275"/>
        <v>27</v>
      </c>
      <c r="P821" s="198">
        <f t="shared" si="283"/>
        <v>626060</v>
      </c>
      <c r="Q821" s="195">
        <f t="shared" si="284"/>
        <v>7512720</v>
      </c>
      <c r="R821" s="187">
        <f>IF($J821="","",IF('5.手当・賞与配分の設計'!$O$4=1,ROUNDUP((J821+$L821)*$R$5,-1),ROUNDUP(J821*$R$5,-1)))</f>
        <v>1063800</v>
      </c>
      <c r="S821" s="202">
        <f>IF($J821="","",IF('5.手当・賞与配分の設計'!$O$4=1,ROUNDUP(($J821+$L821)*$U$4*$S$3,-1),ROUNDUP($J821*$U$4*$S$3,-1)))</f>
        <v>1595700</v>
      </c>
      <c r="T821" s="186">
        <f>IF($J821="","",IF('5.手当・賞与配分の設計'!$O$4=1,ROUNDUP(($J821+$L821)*$U$4*$T$3,-1),ROUNDUP($J821*$U$4*$T$3,-1)))</f>
        <v>1462730</v>
      </c>
      <c r="U821" s="186">
        <f>IF($J821="","",IF('5.手当・賞与配分の設計'!$O$4=1,ROUNDUP(($J821+$L821)*$U$4*$U$3,-1),ROUNDUP($J821*$U$4*$U$3,-1)))</f>
        <v>1329750</v>
      </c>
      <c r="V821" s="186">
        <f>IF($J821="","",IF('5.手当・賞与配分の設計'!$O$4=1,ROUNDUP(($J821+$L821)*$U$4*$V$3,-1),ROUNDUP($J821*$U$4*$V$3,-1)))</f>
        <v>1196780</v>
      </c>
      <c r="W821" s="203">
        <f>IF($J821="","",IF('5.手当・賞与配分の設計'!$O$4=1,ROUNDUP(($J821+$L821)*$U$4*$W$3,-1),ROUNDUP($J821*$U$4*$W$3,-1)))</f>
        <v>1063800</v>
      </c>
      <c r="X821" s="128">
        <f t="shared" si="285"/>
        <v>10172220</v>
      </c>
      <c r="Y821" s="88">
        <f t="shared" si="286"/>
        <v>10039250</v>
      </c>
      <c r="Z821" s="88">
        <f t="shared" si="277"/>
        <v>9906270</v>
      </c>
      <c r="AA821" s="88">
        <f t="shared" si="278"/>
        <v>9773300</v>
      </c>
      <c r="AB821" s="201">
        <f t="shared" si="279"/>
        <v>9640320</v>
      </c>
    </row>
    <row r="822" spans="5:28" ht="18" customHeight="1">
      <c r="E822" s="178" t="str">
        <f t="shared" si="280"/>
        <v>M-1</v>
      </c>
      <c r="F822" s="204">
        <f t="shared" si="271"/>
        <v>13</v>
      </c>
      <c r="G822" s="124">
        <f t="shared" si="272"/>
        <v>13</v>
      </c>
      <c r="H822" s="124" t="str">
        <f t="shared" si="273"/>
        <v>M-1-13</v>
      </c>
      <c r="I822" s="179">
        <v>52</v>
      </c>
      <c r="J822" s="150">
        <f>IF($E822="","",INDEX('3.サラリースケール'!$R$5:$BH$38,MATCH('7.グレード別年俸表の作成'!$E822,'3.サラリースケール'!$R$5:$R$38,0),MATCH('7.グレード別年俸表の作成'!$I822,'3.サラリースケール'!$R$5:$BH$5,0)))</f>
        <v>476600</v>
      </c>
      <c r="K822" s="194">
        <f t="shared" si="274"/>
        <v>5800</v>
      </c>
      <c r="L822" s="195">
        <f>IF($J822="","",VLOOKUP($E822,'6.モデル年俸表の作成'!$C$6:$F$48,4,0))</f>
        <v>61100</v>
      </c>
      <c r="M822" s="196">
        <f t="shared" si="281"/>
        <v>0.2</v>
      </c>
      <c r="N822" s="197">
        <f t="shared" si="282"/>
        <v>95320</v>
      </c>
      <c r="O822" s="219">
        <f t="shared" si="275"/>
        <v>27</v>
      </c>
      <c r="P822" s="198">
        <f t="shared" si="283"/>
        <v>633020</v>
      </c>
      <c r="Q822" s="195">
        <f t="shared" si="284"/>
        <v>7596240</v>
      </c>
      <c r="R822" s="187">
        <f>IF($J822="","",IF('5.手当・賞与配分の設計'!$O$4=1,ROUNDUP((J822+$L822)*$R$5,-1),ROUNDUP(J822*$R$5,-1)))</f>
        <v>1075400</v>
      </c>
      <c r="S822" s="202">
        <f>IF($J822="","",IF('5.手当・賞与配分の設計'!$O$4=1,ROUNDUP(($J822+$L822)*$U$4*$S$3,-1),ROUNDUP($J822*$U$4*$S$3,-1)))</f>
        <v>1613100</v>
      </c>
      <c r="T822" s="186">
        <f>IF($J822="","",IF('5.手当・賞与配分の設計'!$O$4=1,ROUNDUP(($J822+$L822)*$U$4*$T$3,-1),ROUNDUP($J822*$U$4*$T$3,-1)))</f>
        <v>1478680</v>
      </c>
      <c r="U822" s="186">
        <f>IF($J822="","",IF('5.手当・賞与配分の設計'!$O$4=1,ROUNDUP(($J822+$L822)*$U$4*$U$3,-1),ROUNDUP($J822*$U$4*$U$3,-1)))</f>
        <v>1344250</v>
      </c>
      <c r="V822" s="186">
        <f>IF($J822="","",IF('5.手当・賞与配分の設計'!$O$4=1,ROUNDUP(($J822+$L822)*$U$4*$V$3,-1),ROUNDUP($J822*$U$4*$V$3,-1)))</f>
        <v>1209830</v>
      </c>
      <c r="W822" s="203">
        <f>IF($J822="","",IF('5.手当・賞与配分の設計'!$O$4=1,ROUNDUP(($J822+$L822)*$U$4*$W$3,-1),ROUNDUP($J822*$U$4*$W$3,-1)))</f>
        <v>1075400</v>
      </c>
      <c r="X822" s="128">
        <f t="shared" si="285"/>
        <v>10284740</v>
      </c>
      <c r="Y822" s="88">
        <f t="shared" si="286"/>
        <v>10150320</v>
      </c>
      <c r="Z822" s="88">
        <f t="shared" si="277"/>
        <v>10015890</v>
      </c>
      <c r="AA822" s="88">
        <f t="shared" si="278"/>
        <v>9881470</v>
      </c>
      <c r="AB822" s="201">
        <f t="shared" si="279"/>
        <v>9747040</v>
      </c>
    </row>
    <row r="823" spans="5:28" ht="18" customHeight="1">
      <c r="E823" s="178" t="str">
        <f t="shared" si="280"/>
        <v>M-1</v>
      </c>
      <c r="F823" s="204">
        <f t="shared" si="271"/>
        <v>14</v>
      </c>
      <c r="G823" s="124">
        <f t="shared" si="272"/>
        <v>14</v>
      </c>
      <c r="H823" s="124" t="str">
        <f t="shared" si="273"/>
        <v>M-1-14</v>
      </c>
      <c r="I823" s="179">
        <v>53</v>
      </c>
      <c r="J823" s="150">
        <f>IF($E823="","",INDEX('3.サラリースケール'!$R$5:$BH$38,MATCH('7.グレード別年俸表の作成'!$E823,'3.サラリースケール'!$R$5:$R$38,0),MATCH('7.グレード別年俸表の作成'!$I823,'3.サラリースケール'!$R$5:$BH$5,0)))</f>
        <v>482400</v>
      </c>
      <c r="K823" s="194">
        <f t="shared" si="274"/>
        <v>5800</v>
      </c>
      <c r="L823" s="195">
        <f>IF($J823="","",VLOOKUP($E823,'6.モデル年俸表の作成'!$C$6:$F$48,4,0))</f>
        <v>61100</v>
      </c>
      <c r="M823" s="196">
        <f t="shared" si="281"/>
        <v>0.2</v>
      </c>
      <c r="N823" s="197">
        <f t="shared" si="282"/>
        <v>96480</v>
      </c>
      <c r="O823" s="219">
        <f t="shared" si="275"/>
        <v>27</v>
      </c>
      <c r="P823" s="198">
        <f t="shared" si="283"/>
        <v>639980</v>
      </c>
      <c r="Q823" s="195">
        <f t="shared" si="284"/>
        <v>7679760</v>
      </c>
      <c r="R823" s="187">
        <f>IF($J823="","",IF('5.手当・賞与配分の設計'!$O$4=1,ROUNDUP((J823+$L823)*$R$5,-1),ROUNDUP(J823*$R$5,-1)))</f>
        <v>1087000</v>
      </c>
      <c r="S823" s="202">
        <f>IF($J823="","",IF('5.手当・賞与配分の設計'!$O$4=1,ROUNDUP(($J823+$L823)*$U$4*$S$3,-1),ROUNDUP($J823*$U$4*$S$3,-1)))</f>
        <v>1630500</v>
      </c>
      <c r="T823" s="186">
        <f>IF($J823="","",IF('5.手当・賞与配分の設計'!$O$4=1,ROUNDUP(($J823+$L823)*$U$4*$T$3,-1),ROUNDUP($J823*$U$4*$T$3,-1)))</f>
        <v>1494630</v>
      </c>
      <c r="U823" s="186">
        <f>IF($J823="","",IF('5.手当・賞与配分の設計'!$O$4=1,ROUNDUP(($J823+$L823)*$U$4*$U$3,-1),ROUNDUP($J823*$U$4*$U$3,-1)))</f>
        <v>1358750</v>
      </c>
      <c r="V823" s="186">
        <f>IF($J823="","",IF('5.手当・賞与配分の設計'!$O$4=1,ROUNDUP(($J823+$L823)*$U$4*$V$3,-1),ROUNDUP($J823*$U$4*$V$3,-1)))</f>
        <v>1222880</v>
      </c>
      <c r="W823" s="203">
        <f>IF($J823="","",IF('5.手当・賞与配分の設計'!$O$4=1,ROUNDUP(($J823+$L823)*$U$4*$W$3,-1),ROUNDUP($J823*$U$4*$W$3,-1)))</f>
        <v>1087000</v>
      </c>
      <c r="X823" s="128">
        <f t="shared" si="285"/>
        <v>10397260</v>
      </c>
      <c r="Y823" s="88">
        <f t="shared" si="286"/>
        <v>10261390</v>
      </c>
      <c r="Z823" s="88">
        <f t="shared" si="277"/>
        <v>10125510</v>
      </c>
      <c r="AA823" s="88">
        <f t="shared" si="278"/>
        <v>9989640</v>
      </c>
      <c r="AB823" s="201">
        <f t="shared" si="279"/>
        <v>9853760</v>
      </c>
    </row>
    <row r="824" spans="5:28" ht="18" customHeight="1">
      <c r="E824" s="178" t="str">
        <f t="shared" si="280"/>
        <v>M-1</v>
      </c>
      <c r="F824" s="204">
        <f t="shared" si="271"/>
        <v>15</v>
      </c>
      <c r="G824" s="124">
        <f t="shared" si="272"/>
        <v>15</v>
      </c>
      <c r="H824" s="124" t="str">
        <f t="shared" si="273"/>
        <v>M-1-15</v>
      </c>
      <c r="I824" s="179">
        <v>54</v>
      </c>
      <c r="J824" s="150">
        <f>IF($E824="","",INDEX('3.サラリースケール'!$R$5:$BH$38,MATCH('7.グレード別年俸表の作成'!$E824,'3.サラリースケール'!$R$5:$R$38,0),MATCH('7.グレード別年俸表の作成'!$I824,'3.サラリースケール'!$R$5:$BH$5,0)))</f>
        <v>488200</v>
      </c>
      <c r="K824" s="194">
        <f t="shared" si="274"/>
        <v>5800</v>
      </c>
      <c r="L824" s="195">
        <f>IF($J824="","",VLOOKUP($E824,'6.モデル年俸表の作成'!$C$6:$F$48,4,0))</f>
        <v>61100</v>
      </c>
      <c r="M824" s="196">
        <f t="shared" si="281"/>
        <v>0.2</v>
      </c>
      <c r="N824" s="197">
        <f t="shared" si="282"/>
        <v>97640</v>
      </c>
      <c r="O824" s="219">
        <f t="shared" si="275"/>
        <v>27</v>
      </c>
      <c r="P824" s="198">
        <f t="shared" si="283"/>
        <v>646940</v>
      </c>
      <c r="Q824" s="195">
        <f t="shared" si="284"/>
        <v>7763280</v>
      </c>
      <c r="R824" s="187">
        <f>IF($J824="","",IF('5.手当・賞与配分の設計'!$O$4=1,ROUNDUP((J824+$L824)*$R$5,-1),ROUNDUP(J824*$R$5,-1)))</f>
        <v>1098600</v>
      </c>
      <c r="S824" s="202">
        <f>IF($J824="","",IF('5.手当・賞与配分の設計'!$O$4=1,ROUNDUP(($J824+$L824)*$U$4*$S$3,-1),ROUNDUP($J824*$U$4*$S$3,-1)))</f>
        <v>1647900</v>
      </c>
      <c r="T824" s="186">
        <f>IF($J824="","",IF('5.手当・賞与配分の設計'!$O$4=1,ROUNDUP(($J824+$L824)*$U$4*$T$3,-1),ROUNDUP($J824*$U$4*$T$3,-1)))</f>
        <v>1510580</v>
      </c>
      <c r="U824" s="186">
        <f>IF($J824="","",IF('5.手当・賞与配分の設計'!$O$4=1,ROUNDUP(($J824+$L824)*$U$4*$U$3,-1),ROUNDUP($J824*$U$4*$U$3,-1)))</f>
        <v>1373250</v>
      </c>
      <c r="V824" s="186">
        <f>IF($J824="","",IF('5.手当・賞与配分の設計'!$O$4=1,ROUNDUP(($J824+$L824)*$U$4*$V$3,-1),ROUNDUP($J824*$U$4*$V$3,-1)))</f>
        <v>1235930</v>
      </c>
      <c r="W824" s="203">
        <f>IF($J824="","",IF('5.手当・賞与配分の設計'!$O$4=1,ROUNDUP(($J824+$L824)*$U$4*$W$3,-1),ROUNDUP($J824*$U$4*$W$3,-1)))</f>
        <v>1098600</v>
      </c>
      <c r="X824" s="128">
        <f t="shared" si="285"/>
        <v>10509780</v>
      </c>
      <c r="Y824" s="88">
        <f t="shared" si="286"/>
        <v>10372460</v>
      </c>
      <c r="Z824" s="88">
        <f t="shared" si="277"/>
        <v>10235130</v>
      </c>
      <c r="AA824" s="88">
        <f t="shared" si="278"/>
        <v>10097810</v>
      </c>
      <c r="AB824" s="201">
        <f t="shared" si="279"/>
        <v>9960480</v>
      </c>
    </row>
    <row r="825" spans="5:28" ht="18" customHeight="1">
      <c r="E825" s="178" t="str">
        <f t="shared" si="280"/>
        <v>M-1</v>
      </c>
      <c r="F825" s="204">
        <f t="shared" si="271"/>
        <v>16</v>
      </c>
      <c r="G825" s="124">
        <f t="shared" si="272"/>
        <v>16</v>
      </c>
      <c r="H825" s="124" t="str">
        <f t="shared" si="273"/>
        <v>M-1-16</v>
      </c>
      <c r="I825" s="179">
        <v>55</v>
      </c>
      <c r="J825" s="150">
        <f>IF($E825="","",INDEX('3.サラリースケール'!$R$5:$BH$38,MATCH('7.グレード別年俸表の作成'!$E825,'3.サラリースケール'!$R$5:$R$38,0),MATCH('7.グレード別年俸表の作成'!$I825,'3.サラリースケール'!$R$5:$BH$5,0)))</f>
        <v>494000</v>
      </c>
      <c r="K825" s="194">
        <f t="shared" si="274"/>
        <v>5800</v>
      </c>
      <c r="L825" s="195">
        <f>IF($J825="","",VLOOKUP($E825,'6.モデル年俸表の作成'!$C$6:$F$48,4,0))</f>
        <v>61100</v>
      </c>
      <c r="M825" s="196">
        <f t="shared" si="281"/>
        <v>0.2</v>
      </c>
      <c r="N825" s="197">
        <f t="shared" si="282"/>
        <v>98800</v>
      </c>
      <c r="O825" s="219">
        <f t="shared" si="275"/>
        <v>27</v>
      </c>
      <c r="P825" s="198">
        <f t="shared" si="283"/>
        <v>653900</v>
      </c>
      <c r="Q825" s="195">
        <f t="shared" si="284"/>
        <v>7846800</v>
      </c>
      <c r="R825" s="187">
        <f>IF($J825="","",IF('5.手当・賞与配分の設計'!$O$4=1,ROUNDUP((J825+$L825)*$R$5,-1),ROUNDUP(J825*$R$5,-1)))</f>
        <v>1110200</v>
      </c>
      <c r="S825" s="202">
        <f>IF($J825="","",IF('5.手当・賞与配分の設計'!$O$4=1,ROUNDUP(($J825+$L825)*$U$4*$S$3,-1),ROUNDUP($J825*$U$4*$S$3,-1)))</f>
        <v>1665300</v>
      </c>
      <c r="T825" s="186">
        <f>IF($J825="","",IF('5.手当・賞与配分の設計'!$O$4=1,ROUNDUP(($J825+$L825)*$U$4*$T$3,-1),ROUNDUP($J825*$U$4*$T$3,-1)))</f>
        <v>1526530</v>
      </c>
      <c r="U825" s="186">
        <f>IF($J825="","",IF('5.手当・賞与配分の設計'!$O$4=1,ROUNDUP(($J825+$L825)*$U$4*$U$3,-1),ROUNDUP($J825*$U$4*$U$3,-1)))</f>
        <v>1387750</v>
      </c>
      <c r="V825" s="186">
        <f>IF($J825="","",IF('5.手当・賞与配分の設計'!$O$4=1,ROUNDUP(($J825+$L825)*$U$4*$V$3,-1),ROUNDUP($J825*$U$4*$V$3,-1)))</f>
        <v>1248980</v>
      </c>
      <c r="W825" s="203">
        <f>IF($J825="","",IF('5.手当・賞与配分の設計'!$O$4=1,ROUNDUP(($J825+$L825)*$U$4*$W$3,-1),ROUNDUP($J825*$U$4*$W$3,-1)))</f>
        <v>1110200</v>
      </c>
      <c r="X825" s="128">
        <f t="shared" si="285"/>
        <v>10622300</v>
      </c>
      <c r="Y825" s="88">
        <f t="shared" si="286"/>
        <v>10483530</v>
      </c>
      <c r="Z825" s="88">
        <f t="shared" si="277"/>
        <v>10344750</v>
      </c>
      <c r="AA825" s="88">
        <f t="shared" si="278"/>
        <v>10205980</v>
      </c>
      <c r="AB825" s="201">
        <f t="shared" si="279"/>
        <v>10067200</v>
      </c>
    </row>
    <row r="826" spans="5:28" ht="18" customHeight="1">
      <c r="E826" s="178" t="str">
        <f t="shared" si="280"/>
        <v>M-1</v>
      </c>
      <c r="F826" s="204">
        <f t="shared" si="271"/>
        <v>16</v>
      </c>
      <c r="G826" s="124">
        <f t="shared" si="272"/>
        <v>16</v>
      </c>
      <c r="H826" s="124" t="str">
        <f t="shared" si="273"/>
        <v/>
      </c>
      <c r="I826" s="179">
        <v>56</v>
      </c>
      <c r="J826" s="150">
        <f>IF($E826="","",INDEX('3.サラリースケール'!$R$5:$BH$38,MATCH('7.グレード別年俸表の作成'!$E826,'3.サラリースケール'!$R$5:$R$38,0),MATCH('7.グレード別年俸表の作成'!$I826,'3.サラリースケール'!$R$5:$BH$5,0)))</f>
        <v>494000</v>
      </c>
      <c r="K826" s="194">
        <f t="shared" si="274"/>
        <v>0</v>
      </c>
      <c r="L826" s="195">
        <f>IF($J826="","",VLOOKUP($E826,'6.モデル年俸表の作成'!$C$6:$F$48,4,0))</f>
        <v>61100</v>
      </c>
      <c r="M826" s="196">
        <f t="shared" si="281"/>
        <v>0.2</v>
      </c>
      <c r="N826" s="197">
        <f t="shared" si="282"/>
        <v>98800</v>
      </c>
      <c r="O826" s="219">
        <f t="shared" si="275"/>
        <v>27</v>
      </c>
      <c r="P826" s="198">
        <f t="shared" si="283"/>
        <v>653900</v>
      </c>
      <c r="Q826" s="195">
        <f t="shared" si="284"/>
        <v>7846800</v>
      </c>
      <c r="R826" s="187">
        <f>IF($J826="","",IF('5.手当・賞与配分の設計'!$O$4=1,ROUNDUP((J826+$L826)*$R$5,-1),ROUNDUP(J826*$R$5,-1)))</f>
        <v>1110200</v>
      </c>
      <c r="S826" s="202">
        <f>IF($J826="","",IF('5.手当・賞与配分の設計'!$O$4=1,ROUNDUP(($J826+$L826)*$U$4*$S$3,-1),ROUNDUP($J826*$U$4*$S$3,-1)))</f>
        <v>1665300</v>
      </c>
      <c r="T826" s="186">
        <f>IF($J826="","",IF('5.手当・賞与配分の設計'!$O$4=1,ROUNDUP(($J826+$L826)*$U$4*$T$3,-1),ROUNDUP($J826*$U$4*$T$3,-1)))</f>
        <v>1526530</v>
      </c>
      <c r="U826" s="186">
        <f>IF($J826="","",IF('5.手当・賞与配分の設計'!$O$4=1,ROUNDUP(($J826+$L826)*$U$4*$U$3,-1),ROUNDUP($J826*$U$4*$U$3,-1)))</f>
        <v>1387750</v>
      </c>
      <c r="V826" s="186">
        <f>IF($J826="","",IF('5.手当・賞与配分の設計'!$O$4=1,ROUNDUP(($J826+$L826)*$U$4*$V$3,-1),ROUNDUP($J826*$U$4*$V$3,-1)))</f>
        <v>1248980</v>
      </c>
      <c r="W826" s="203">
        <f>IF($J826="","",IF('5.手当・賞与配分の設計'!$O$4=1,ROUNDUP(($J826+$L826)*$U$4*$W$3,-1),ROUNDUP($J826*$U$4*$W$3,-1)))</f>
        <v>1110200</v>
      </c>
      <c r="X826" s="128">
        <f t="shared" si="285"/>
        <v>10622300</v>
      </c>
      <c r="Y826" s="88">
        <f t="shared" si="286"/>
        <v>10483530</v>
      </c>
      <c r="Z826" s="88">
        <f t="shared" si="277"/>
        <v>10344750</v>
      </c>
      <c r="AA826" s="88">
        <f t="shared" si="278"/>
        <v>10205980</v>
      </c>
      <c r="AB826" s="201">
        <f t="shared" si="279"/>
        <v>10067200</v>
      </c>
    </row>
    <row r="827" spans="5:28" ht="18" customHeight="1">
      <c r="E827" s="178" t="str">
        <f t="shared" si="280"/>
        <v>M-1</v>
      </c>
      <c r="F827" s="204">
        <f t="shared" si="271"/>
        <v>16</v>
      </c>
      <c r="G827" s="124">
        <f t="shared" si="272"/>
        <v>16</v>
      </c>
      <c r="H827" s="124" t="str">
        <f t="shared" si="273"/>
        <v/>
      </c>
      <c r="I827" s="179">
        <v>57</v>
      </c>
      <c r="J827" s="150">
        <f>IF($E827="","",INDEX('3.サラリースケール'!$R$5:$BH$38,MATCH('7.グレード別年俸表の作成'!$E827,'3.サラリースケール'!$R$5:$R$38,0),MATCH('7.グレード別年俸表の作成'!$I827,'3.サラリースケール'!$R$5:$BH$5,0)))</f>
        <v>494000</v>
      </c>
      <c r="K827" s="194">
        <f t="shared" si="274"/>
        <v>0</v>
      </c>
      <c r="L827" s="195">
        <f>IF($J827="","",VLOOKUP($E827,'6.モデル年俸表の作成'!$C$6:$F$48,4,0))</f>
        <v>61100</v>
      </c>
      <c r="M827" s="196">
        <f t="shared" si="281"/>
        <v>0.2</v>
      </c>
      <c r="N827" s="197">
        <f t="shared" si="282"/>
        <v>98800</v>
      </c>
      <c r="O827" s="219">
        <f t="shared" si="275"/>
        <v>27</v>
      </c>
      <c r="P827" s="198">
        <f t="shared" si="283"/>
        <v>653900</v>
      </c>
      <c r="Q827" s="195">
        <f t="shared" si="284"/>
        <v>7846800</v>
      </c>
      <c r="R827" s="187">
        <f>IF($J827="","",IF('5.手当・賞与配分の設計'!$O$4=1,ROUNDUP((J827+$L827)*$R$5,-1),ROUNDUP(J827*$R$5,-1)))</f>
        <v>1110200</v>
      </c>
      <c r="S827" s="202">
        <f>IF($J827="","",IF('5.手当・賞与配分の設計'!$O$4=1,ROUNDUP(($J827+$L827)*$U$4*$S$3,-1),ROUNDUP($J827*$U$4*$S$3,-1)))</f>
        <v>1665300</v>
      </c>
      <c r="T827" s="186">
        <f>IF($J827="","",IF('5.手当・賞与配分の設計'!$O$4=1,ROUNDUP(($J827+$L827)*$U$4*$T$3,-1),ROUNDUP($J827*$U$4*$T$3,-1)))</f>
        <v>1526530</v>
      </c>
      <c r="U827" s="186">
        <f>IF($J827="","",IF('5.手当・賞与配分の設計'!$O$4=1,ROUNDUP(($J827+$L827)*$U$4*$U$3,-1),ROUNDUP($J827*$U$4*$U$3,-1)))</f>
        <v>1387750</v>
      </c>
      <c r="V827" s="186">
        <f>IF($J827="","",IF('5.手当・賞与配分の設計'!$O$4=1,ROUNDUP(($J827+$L827)*$U$4*$V$3,-1),ROUNDUP($J827*$U$4*$V$3,-1)))</f>
        <v>1248980</v>
      </c>
      <c r="W827" s="203">
        <f>IF($J827="","",IF('5.手当・賞与配分の設計'!$O$4=1,ROUNDUP(($J827+$L827)*$U$4*$W$3,-1),ROUNDUP($J827*$U$4*$W$3,-1)))</f>
        <v>1110200</v>
      </c>
      <c r="X827" s="128">
        <f t="shared" si="285"/>
        <v>10622300</v>
      </c>
      <c r="Y827" s="88">
        <f t="shared" si="286"/>
        <v>10483530</v>
      </c>
      <c r="Z827" s="88">
        <f t="shared" si="277"/>
        <v>10344750</v>
      </c>
      <c r="AA827" s="88">
        <f t="shared" si="278"/>
        <v>10205980</v>
      </c>
      <c r="AB827" s="201">
        <f t="shared" si="279"/>
        <v>10067200</v>
      </c>
    </row>
    <row r="828" spans="5:28" ht="18" customHeight="1">
      <c r="E828" s="178" t="str">
        <f t="shared" si="280"/>
        <v>M-1</v>
      </c>
      <c r="F828" s="204">
        <f t="shared" si="271"/>
        <v>16</v>
      </c>
      <c r="G828" s="124">
        <f t="shared" si="272"/>
        <v>16</v>
      </c>
      <c r="H828" s="124" t="str">
        <f t="shared" si="273"/>
        <v/>
      </c>
      <c r="I828" s="179">
        <v>58</v>
      </c>
      <c r="J828" s="150">
        <f>IF($E828="","",INDEX('3.サラリースケール'!$R$5:$BH$38,MATCH('7.グレード別年俸表の作成'!$E828,'3.サラリースケール'!$R$5:$R$38,0),MATCH('7.グレード別年俸表の作成'!$I828,'3.サラリースケール'!$R$5:$BH$5,0)))</f>
        <v>494000</v>
      </c>
      <c r="K828" s="194">
        <f t="shared" si="274"/>
        <v>0</v>
      </c>
      <c r="L828" s="195">
        <f>IF($J828="","",VLOOKUP($E828,'6.モデル年俸表の作成'!$C$6:$F$48,4,0))</f>
        <v>61100</v>
      </c>
      <c r="M828" s="196">
        <f t="shared" si="281"/>
        <v>0.2</v>
      </c>
      <c r="N828" s="197">
        <f t="shared" si="282"/>
        <v>98800</v>
      </c>
      <c r="O828" s="219">
        <f t="shared" si="275"/>
        <v>27</v>
      </c>
      <c r="P828" s="198">
        <f t="shared" si="283"/>
        <v>653900</v>
      </c>
      <c r="Q828" s="195">
        <f t="shared" si="284"/>
        <v>7846800</v>
      </c>
      <c r="R828" s="187">
        <f>IF($J828="","",IF('5.手当・賞与配分の設計'!$O$4=1,ROUNDUP((J828+$L828)*$R$5,-1),ROUNDUP(J828*$R$5,-1)))</f>
        <v>1110200</v>
      </c>
      <c r="S828" s="202">
        <f>IF($J828="","",IF('5.手当・賞与配分の設計'!$O$4=1,ROUNDUP(($J828+$L828)*$U$4*$S$3,-1),ROUNDUP($J828*$U$4*$S$3,-1)))</f>
        <v>1665300</v>
      </c>
      <c r="T828" s="186">
        <f>IF($J828="","",IF('5.手当・賞与配分の設計'!$O$4=1,ROUNDUP(($J828+$L828)*$U$4*$T$3,-1),ROUNDUP($J828*$U$4*$T$3,-1)))</f>
        <v>1526530</v>
      </c>
      <c r="U828" s="186">
        <f>IF($J828="","",IF('5.手当・賞与配分の設計'!$O$4=1,ROUNDUP(($J828+$L828)*$U$4*$U$3,-1),ROUNDUP($J828*$U$4*$U$3,-1)))</f>
        <v>1387750</v>
      </c>
      <c r="V828" s="186">
        <f>IF($J828="","",IF('5.手当・賞与配分の設計'!$O$4=1,ROUNDUP(($J828+$L828)*$U$4*$V$3,-1),ROUNDUP($J828*$U$4*$V$3,-1)))</f>
        <v>1248980</v>
      </c>
      <c r="W828" s="203">
        <f>IF($J828="","",IF('5.手当・賞与配分の設計'!$O$4=1,ROUNDUP(($J828+$L828)*$U$4*$W$3,-1),ROUNDUP($J828*$U$4*$W$3,-1)))</f>
        <v>1110200</v>
      </c>
      <c r="X828" s="128">
        <f t="shared" si="285"/>
        <v>10622300</v>
      </c>
      <c r="Y828" s="88">
        <f t="shared" si="286"/>
        <v>10483530</v>
      </c>
      <c r="Z828" s="88">
        <f t="shared" si="277"/>
        <v>10344750</v>
      </c>
      <c r="AA828" s="88">
        <f t="shared" si="278"/>
        <v>10205980</v>
      </c>
      <c r="AB828" s="201">
        <f t="shared" si="279"/>
        <v>10067200</v>
      </c>
    </row>
    <row r="829" spans="5:28" ht="18" customHeight="1" thickBot="1">
      <c r="E829" s="178" t="str">
        <f t="shared" si="280"/>
        <v>M-1</v>
      </c>
      <c r="F829" s="204">
        <f t="shared" si="271"/>
        <v>16</v>
      </c>
      <c r="G829" s="124">
        <f t="shared" si="272"/>
        <v>16</v>
      </c>
      <c r="H829" s="124" t="str">
        <f t="shared" si="273"/>
        <v/>
      </c>
      <c r="I829" s="179">
        <v>59</v>
      </c>
      <c r="J829" s="205">
        <f>IF($E829="","",INDEX('3.サラリースケール'!$R$5:$BH$38,MATCH('7.グレード別年俸表の作成'!$E829,'3.サラリースケール'!$R$5:$R$38,0),MATCH('7.グレード別年俸表の作成'!$I829,'3.サラリースケール'!$R$5:$BH$5,0)))</f>
        <v>494000</v>
      </c>
      <c r="K829" s="206">
        <f t="shared" si="274"/>
        <v>0</v>
      </c>
      <c r="L829" s="207">
        <f>IF($J829="","",VLOOKUP($E829,'6.モデル年俸表の作成'!$C$6:$F$48,4,0))</f>
        <v>61100</v>
      </c>
      <c r="M829" s="208">
        <f t="shared" si="281"/>
        <v>0.2</v>
      </c>
      <c r="N829" s="209">
        <f t="shared" si="282"/>
        <v>98800</v>
      </c>
      <c r="O829" s="220">
        <f t="shared" si="275"/>
        <v>27</v>
      </c>
      <c r="P829" s="210">
        <f t="shared" si="283"/>
        <v>653900</v>
      </c>
      <c r="Q829" s="207">
        <f t="shared" si="284"/>
        <v>7846800</v>
      </c>
      <c r="R829" s="211">
        <f>IF($J829="","",IF('5.手当・賞与配分の設計'!$O$4=1,ROUNDUP((J829+$L829)*$R$5,-1),ROUNDUP(J829*$R$5,-1)))</f>
        <v>1110200</v>
      </c>
      <c r="S829" s="212">
        <f>IF($J829="","",IF('5.手当・賞与配分の設計'!$O$4=1,ROUNDUP(($J829+$L829)*$U$4*$S$3,-1),ROUNDUP($J829*$U$4*$S$3,-1)))</f>
        <v>1665300</v>
      </c>
      <c r="T829" s="213">
        <f>IF($J829="","",IF('5.手当・賞与配分の設計'!$O$4=1,ROUNDUP(($J829+$L829)*$U$4*$T$3,-1),ROUNDUP($J829*$U$4*$T$3,-1)))</f>
        <v>1526530</v>
      </c>
      <c r="U829" s="213">
        <f>IF($J829="","",IF('5.手当・賞与配分の設計'!$O$4=1,ROUNDUP(($J829+$L829)*$U$4*$U$3,-1),ROUNDUP($J829*$U$4*$U$3,-1)))</f>
        <v>1387750</v>
      </c>
      <c r="V829" s="213">
        <f>IF($J829="","",IF('5.手当・賞与配分の設計'!$O$4=1,ROUNDUP(($J829+$L829)*$U$4*$V$3,-1),ROUNDUP($J829*$U$4*$V$3,-1)))</f>
        <v>1248980</v>
      </c>
      <c r="W829" s="214">
        <f>IF($J829="","",IF('5.手当・賞与配分の設計'!$O$4=1,ROUNDUP(($J829+$L829)*$U$4*$W$3,-1),ROUNDUP($J829*$U$4*$W$3,-1)))</f>
        <v>1110200</v>
      </c>
      <c r="X829" s="215">
        <f t="shared" si="285"/>
        <v>10622300</v>
      </c>
      <c r="Y829" s="216">
        <f t="shared" si="286"/>
        <v>10483530</v>
      </c>
      <c r="Z829" s="216">
        <f t="shared" si="277"/>
        <v>10344750</v>
      </c>
      <c r="AA829" s="216">
        <f t="shared" si="278"/>
        <v>10205980</v>
      </c>
      <c r="AB829" s="217">
        <f t="shared" si="279"/>
        <v>10067200</v>
      </c>
    </row>
    <row r="830" spans="5:28" ht="9" customHeight="1"/>
    <row r="831" spans="5:28" ht="20.100000000000001" customHeight="1" thickBot="1">
      <c r="E831" s="102"/>
      <c r="F831" s="102"/>
      <c r="G831" s="102"/>
      <c r="H831" s="221"/>
      <c r="L831" s="102"/>
      <c r="O831" s="98" t="s">
        <v>95</v>
      </c>
      <c r="S831" s="218"/>
      <c r="T831" s="218"/>
    </row>
    <row r="832" spans="5:28" ht="23.1" customHeight="1" thickBot="1">
      <c r="E832" s="161" t="s">
        <v>84</v>
      </c>
      <c r="F832" s="162" t="s">
        <v>29</v>
      </c>
      <c r="G832" s="537" t="s">
        <v>85</v>
      </c>
      <c r="H832" s="537" t="s">
        <v>29</v>
      </c>
      <c r="I832" s="539" t="s">
        <v>92</v>
      </c>
      <c r="J832" s="543" t="s">
        <v>96</v>
      </c>
      <c r="K832" s="535" t="s">
        <v>98</v>
      </c>
      <c r="L832" s="541" t="s">
        <v>94</v>
      </c>
      <c r="M832" s="531" t="s">
        <v>130</v>
      </c>
      <c r="N832" s="532"/>
      <c r="O832" s="163">
        <f>IF($E833="","",'5.手当・賞与配分の設計'!$L$4)</f>
        <v>173</v>
      </c>
      <c r="P832" s="533" t="s">
        <v>89</v>
      </c>
      <c r="Q832" s="535" t="s">
        <v>90</v>
      </c>
      <c r="R832" s="164" t="s">
        <v>91</v>
      </c>
      <c r="S832" s="524" t="s">
        <v>131</v>
      </c>
      <c r="T832" s="525"/>
      <c r="U832" s="526">
        <f>IF($E833="","",'5.手当・賞与配分の設計'!$O$11)</f>
        <v>2.5</v>
      </c>
      <c r="V832" s="527"/>
      <c r="W832" s="165"/>
      <c r="X832" s="528" t="s">
        <v>132</v>
      </c>
      <c r="Y832" s="529"/>
      <c r="Z832" s="529"/>
      <c r="AA832" s="529"/>
      <c r="AB832" s="530"/>
    </row>
    <row r="833" spans="5:28" ht="27.9" customHeight="1" thickBot="1">
      <c r="E833" s="168" t="str">
        <f>IF(C$23="","",$C$23)</f>
        <v>M-2</v>
      </c>
      <c r="F833" s="162">
        <v>0</v>
      </c>
      <c r="G833" s="538"/>
      <c r="H833" s="538"/>
      <c r="I833" s="540"/>
      <c r="J833" s="544"/>
      <c r="K833" s="536"/>
      <c r="L833" s="542"/>
      <c r="M833" s="169">
        <f>IF($E833="","",VLOOKUP($E833,'5.手当・賞与配分の設計'!$C$7:$L$48,8,0))</f>
        <v>0</v>
      </c>
      <c r="N833" s="170" t="s">
        <v>87</v>
      </c>
      <c r="O833" s="171" t="s">
        <v>88</v>
      </c>
      <c r="P833" s="534"/>
      <c r="Q833" s="536"/>
      <c r="R833" s="400">
        <f>IF($E833="","",'5.手当・賞与配分の設計'!$N$11)</f>
        <v>2</v>
      </c>
      <c r="S833" s="172" t="str">
        <f>IF('5.手当・賞与配分の設計'!$N$16="","",'5.手当・賞与配分の設計'!$N$16)</f>
        <v>S</v>
      </c>
      <c r="T833" s="173" t="str">
        <f>IF('5.手当・賞与配分の設計'!$N$17="","",'5.手当・賞与配分の設計'!$N$17)</f>
        <v>A</v>
      </c>
      <c r="U833" s="174" t="str">
        <f>IF('5.手当・賞与配分の設計'!$N$18="","",'5.手当・賞与配分の設計'!$N$18)</f>
        <v>B</v>
      </c>
      <c r="V833" s="174" t="str">
        <f>IF('5.手当・賞与配分の設計'!$N$19="","",'5.手当・賞与配分の設計'!$N$19)</f>
        <v>C</v>
      </c>
      <c r="W833" s="175" t="str">
        <f>IF('5.手当・賞与配分の設計'!$N$20="","",'5.手当・賞与配分の設計'!$N$20)</f>
        <v>D</v>
      </c>
      <c r="X833" s="176" t="str">
        <f>IF($E833="","",$E833&amp;"-"&amp;S833)</f>
        <v>M-2-S</v>
      </c>
      <c r="Y833" s="170" t="str">
        <f>IF($E833="","",$E833&amp;"-"&amp;T833)</f>
        <v>M-2-A</v>
      </c>
      <c r="Z833" s="170" t="str">
        <f>IF($E833="","",$E833&amp;"-"&amp;U833)</f>
        <v>M-2-B</v>
      </c>
      <c r="AA833" s="170" t="str">
        <f>IF($E833="","",$E833&amp;"-"&amp;V833)</f>
        <v>M-2-C</v>
      </c>
      <c r="AB833" s="177" t="str">
        <f>IF($E833="","",$E833&amp;"-"&amp;W833)</f>
        <v>M-2-D</v>
      </c>
    </row>
    <row r="834" spans="5:28" ht="18" customHeight="1">
      <c r="E834" s="178" t="str">
        <f>IF($E$833="","",$E$833)</f>
        <v>M-2</v>
      </c>
      <c r="F834" s="124">
        <f t="shared" ref="F834:F875" si="287">IF(J834="",0,IF(AND(J833&lt;J834,J834=J835),F833+1,IF(J834&lt;J835,F833+1,F833)))</f>
        <v>0</v>
      </c>
      <c r="G834" s="124" t="str">
        <f t="shared" ref="G834:G875" si="288">IF(AND(F834=0,J834=""),"",IF(AND(F834=0,J834&gt;0),1,IF(F834=0,"",F834)))</f>
        <v/>
      </c>
      <c r="H834" s="124" t="str">
        <f t="shared" ref="H834:H875" si="289">IF($G834="","",IF(F833&lt;F834,$E834&amp;"-"&amp;$G834,""))</f>
        <v/>
      </c>
      <c r="I834" s="179">
        <v>18</v>
      </c>
      <c r="J834" s="180" t="str">
        <f>IF($E834="","",INDEX('3.サラリースケール'!$R$5:$BH$38,MATCH('7.グレード別年俸表の作成'!$E834,'3.サラリースケール'!$R$5:$R$38,0),MATCH('7.グレード別年俸表の作成'!$I834,'3.サラリースケール'!$R$5:$BH$5,0)))</f>
        <v/>
      </c>
      <c r="K834" s="181" t="str">
        <f t="shared" ref="K834:K875" si="290">IF($F834&lt;=1,"",IF($J833="",0,$J834-$J833))</f>
        <v/>
      </c>
      <c r="L834" s="182" t="str">
        <f>IF($J834="","",VLOOKUP($E834,'6.モデル年俸表の作成'!$C$6:$F$48,4,0))</f>
        <v/>
      </c>
      <c r="M834" s="183" t="str">
        <f>IF($G834="","",$M$695)</f>
        <v/>
      </c>
      <c r="N834" s="184" t="str">
        <f>IF($J834="","",ROUNDUP((J834*$M834),-1))</f>
        <v/>
      </c>
      <c r="O834" s="185" t="str">
        <f t="shared" ref="O834:O875" si="291">IF($J834="","",ROUNDDOWN($N834/($J834/$O$4*1.25),0))</f>
        <v/>
      </c>
      <c r="P834" s="186" t="str">
        <f>IF($J834="","",$J834+$L834+$N834)</f>
        <v/>
      </c>
      <c r="Q834" s="182" t="str">
        <f>IF($J834="","",$P834*12)</f>
        <v/>
      </c>
      <c r="R834" s="187" t="str">
        <f>IF($J834="","",IF('5.手当・賞与配分の設計'!$O$4=1,ROUNDUP((J834+$L834)*$R$5,-1),ROUNDUP(J834*$R$5,-1)))</f>
        <v/>
      </c>
      <c r="S834" s="188" t="str">
        <f>IF($J834="","",IF('5.手当・賞与配分の設計'!$O$4=1,ROUNDUP(($J834+$L834)*$U$4*$S$3,-1),ROUNDUP($J834*$U$4*$S$3,-1)))</f>
        <v/>
      </c>
      <c r="T834" s="189" t="str">
        <f>IF($J834="","",IF('5.手当・賞与配分の設計'!$O$4=1,ROUNDUP(($J834+$L834)*$U$4*$T$3,-1),ROUNDUP($J834*$U$4*$T$3,-1)))</f>
        <v/>
      </c>
      <c r="U834" s="189" t="str">
        <f>IF($J834="","",IF('5.手当・賞与配分の設計'!$O$4=1,ROUNDUP(($J834+$L834)*$U$4*$U$3,-1),ROUNDUP($J834*$U$4*$U$3,-1)))</f>
        <v/>
      </c>
      <c r="V834" s="189" t="str">
        <f>IF($J834="","",IF('5.手当・賞与配分の設計'!$O$4=1,ROUNDUP(($J834+$L834)*$U$4*$V$3,-1),ROUNDUP($J834*$U$4*$V$3,-1)))</f>
        <v/>
      </c>
      <c r="W834" s="190" t="str">
        <f>IF($J834="","",IF('5.手当・賞与配分の設計'!$O$4=1,ROUNDUP(($J834+$L834)*$U$4*$W$3,-1),ROUNDUP($J834*$U$4*$W$3,-1)))</f>
        <v/>
      </c>
      <c r="X834" s="191" t="str">
        <f>IF($J834="","",$Q834+$R834+S834)</f>
        <v/>
      </c>
      <c r="Y834" s="152" t="str">
        <f t="shared" ref="Y834:Y858" si="292">IF($J834="","",$Q834+$R834+T834)</f>
        <v/>
      </c>
      <c r="Z834" s="152" t="str">
        <f t="shared" ref="Z834:Z875" si="293">IF($J834="","",$Q834+$R834+U834)</f>
        <v/>
      </c>
      <c r="AA834" s="152" t="str">
        <f t="shared" ref="AA834:AA875" si="294">IF($J834="","",$Q834+$R834+V834)</f>
        <v/>
      </c>
      <c r="AB834" s="192" t="str">
        <f t="shared" ref="AB834:AB875" si="295">IF($J834="","",$Q834+$R834+W834)</f>
        <v/>
      </c>
    </row>
    <row r="835" spans="5:28" ht="18" customHeight="1">
      <c r="E835" s="178" t="str">
        <f t="shared" ref="E835:E875" si="296">IF($E$833="","",$E$833)</f>
        <v>M-2</v>
      </c>
      <c r="F835" s="124">
        <f t="shared" si="287"/>
        <v>0</v>
      </c>
      <c r="G835" s="124" t="str">
        <f t="shared" si="288"/>
        <v/>
      </c>
      <c r="H835" s="124" t="str">
        <f t="shared" si="289"/>
        <v/>
      </c>
      <c r="I835" s="179">
        <v>19</v>
      </c>
      <c r="J835" s="180" t="str">
        <f>IF($E835="","",INDEX('3.サラリースケール'!$R$5:$BH$38,MATCH('7.グレード別年俸表の作成'!$E835,'3.サラリースケール'!$R$5:$R$38,0),MATCH('7.グレード別年俸表の作成'!$I835,'3.サラリースケール'!$R$5:$BH$5,0)))</f>
        <v/>
      </c>
      <c r="K835" s="194" t="str">
        <f t="shared" si="290"/>
        <v/>
      </c>
      <c r="L835" s="195" t="str">
        <f>IF($J835="","",VLOOKUP($E835,'6.モデル年俸表の作成'!$C$6:$F$48,4,0))</f>
        <v/>
      </c>
      <c r="M835" s="196" t="str">
        <f t="shared" ref="M835:M875" si="297">IF($G835="","",$M$695)</f>
        <v/>
      </c>
      <c r="N835" s="197" t="str">
        <f t="shared" ref="N835:N875" si="298">IF($J835="","",ROUNDUP((J835*$M835),-1))</f>
        <v/>
      </c>
      <c r="O835" s="219" t="str">
        <f t="shared" si="291"/>
        <v/>
      </c>
      <c r="P835" s="198" t="str">
        <f t="shared" ref="P835:P875" si="299">IF($J835="","",$J835+$L835+$N835)</f>
        <v/>
      </c>
      <c r="Q835" s="195" t="str">
        <f t="shared" ref="Q835:Q875" si="300">IF($J835="","",$P835*12)</f>
        <v/>
      </c>
      <c r="R835" s="187" t="str">
        <f>IF($J835="","",IF('5.手当・賞与配分の設計'!$O$4=1,ROUNDUP((J835+$L835)*$R$5,-1),ROUNDUP(J835*$R$5,-1)))</f>
        <v/>
      </c>
      <c r="S835" s="199" t="str">
        <f>IF($J835="","",IF('5.手当・賞与配分の設計'!$O$4=1,ROUNDUP(($J835+$L835)*$U$4*$S$3,-1),ROUNDUP($J835*$U$4*$S$3,-1)))</f>
        <v/>
      </c>
      <c r="T835" s="198" t="str">
        <f>IF($J835="","",IF('5.手当・賞与配分の設計'!$O$4=1,ROUNDUP(($J835+$L835)*$U$4*$T$3,-1),ROUNDUP($J835*$U$4*$T$3,-1)))</f>
        <v/>
      </c>
      <c r="U835" s="198" t="str">
        <f>IF($J835="","",IF('5.手当・賞与配分の設計'!$O$4=1,ROUNDUP(($J835+$L835)*$U$4*$U$3,-1),ROUNDUP($J835*$U$4*$U$3,-1)))</f>
        <v/>
      </c>
      <c r="V835" s="198" t="str">
        <f>IF($J835="","",IF('5.手当・賞与配分の設計'!$O$4=1,ROUNDUP(($J835+$L835)*$U$4*$V$3,-1),ROUNDUP($J835*$U$4*$V$3,-1)))</f>
        <v/>
      </c>
      <c r="W835" s="200" t="str">
        <f>IF($J835="","",IF('5.手当・賞与配分の設計'!$O$4=1,ROUNDUP(($J835+$L835)*$U$4*$W$3,-1),ROUNDUP($J835*$U$4*$W$3,-1)))</f>
        <v/>
      </c>
      <c r="X835" s="128" t="str">
        <f>IF($J835="","",$Q835+$R835+S835)</f>
        <v/>
      </c>
      <c r="Y835" s="88" t="str">
        <f t="shared" si="292"/>
        <v/>
      </c>
      <c r="Z835" s="88" t="str">
        <f t="shared" si="293"/>
        <v/>
      </c>
      <c r="AA835" s="88" t="str">
        <f t="shared" si="294"/>
        <v/>
      </c>
      <c r="AB835" s="201" t="str">
        <f t="shared" si="295"/>
        <v/>
      </c>
    </row>
    <row r="836" spans="5:28" ht="18" customHeight="1">
      <c r="E836" s="178" t="str">
        <f t="shared" si="296"/>
        <v>M-2</v>
      </c>
      <c r="F836" s="124">
        <f t="shared" si="287"/>
        <v>0</v>
      </c>
      <c r="G836" s="124" t="str">
        <f t="shared" si="288"/>
        <v/>
      </c>
      <c r="H836" s="124" t="str">
        <f t="shared" si="289"/>
        <v/>
      </c>
      <c r="I836" s="179">
        <v>20</v>
      </c>
      <c r="J836" s="150" t="str">
        <f>IF($E836="","",INDEX('3.サラリースケール'!$R$5:$BH$38,MATCH('7.グレード別年俸表の作成'!$E836,'3.サラリースケール'!$R$5:$R$38,0),MATCH('7.グレード別年俸表の作成'!$I836,'3.サラリースケール'!$R$5:$BH$5,0)))</f>
        <v/>
      </c>
      <c r="K836" s="194" t="str">
        <f t="shared" si="290"/>
        <v/>
      </c>
      <c r="L836" s="195" t="str">
        <f>IF($J836="","",VLOOKUP($E836,'6.モデル年俸表の作成'!$C$6:$F$48,4,0))</f>
        <v/>
      </c>
      <c r="M836" s="196" t="str">
        <f t="shared" si="297"/>
        <v/>
      </c>
      <c r="N836" s="197" t="str">
        <f t="shared" si="298"/>
        <v/>
      </c>
      <c r="O836" s="219" t="str">
        <f t="shared" si="291"/>
        <v/>
      </c>
      <c r="P836" s="198" t="str">
        <f t="shared" si="299"/>
        <v/>
      </c>
      <c r="Q836" s="195" t="str">
        <f t="shared" si="300"/>
        <v/>
      </c>
      <c r="R836" s="187" t="str">
        <f>IF($J836="","",IF('5.手当・賞与配分の設計'!$O$4=1,ROUNDUP((J836+$L836)*$R$5,-1),ROUNDUP(J836*$R$5,-1)))</f>
        <v/>
      </c>
      <c r="S836" s="199" t="str">
        <f>IF($J836="","",IF('5.手当・賞与配分の設計'!$O$4=1,ROUNDUP(($J836+$L836)*$U$4*$S$3,-1),ROUNDUP($J836*$U$4*$S$3,-1)))</f>
        <v/>
      </c>
      <c r="T836" s="198" t="str">
        <f>IF($J836="","",IF('5.手当・賞与配分の設計'!$O$4=1,ROUNDUP(($J836+$L836)*$U$4*$T$3,-1),ROUNDUP($J836*$U$4*$T$3,-1)))</f>
        <v/>
      </c>
      <c r="U836" s="198" t="str">
        <f>IF($J836="","",IF('5.手当・賞与配分の設計'!$O$4=1,ROUNDUP(($J836+$L836)*$U$4*$U$3,-1),ROUNDUP($J836*$U$4*$U$3,-1)))</f>
        <v/>
      </c>
      <c r="V836" s="198" t="str">
        <f>IF($J836="","",IF('5.手当・賞与配分の設計'!$O$4=1,ROUNDUP(($J836+$L836)*$U$4*$V$3,-1),ROUNDUP($J836*$U$4*$V$3,-1)))</f>
        <v/>
      </c>
      <c r="W836" s="200" t="str">
        <f>IF($J836="","",IF('5.手当・賞与配分の設計'!$O$4=1,ROUNDUP(($J836+$L836)*$U$4*$W$3,-1),ROUNDUP($J836*$U$4*$W$3,-1)))</f>
        <v/>
      </c>
      <c r="X836" s="128" t="str">
        <f>IF($J836="","",$Q836+$R836+S836)</f>
        <v/>
      </c>
      <c r="Y836" s="88" t="str">
        <f t="shared" si="292"/>
        <v/>
      </c>
      <c r="Z836" s="88" t="str">
        <f t="shared" si="293"/>
        <v/>
      </c>
      <c r="AA836" s="88" t="str">
        <f t="shared" si="294"/>
        <v/>
      </c>
      <c r="AB836" s="201" t="str">
        <f t="shared" si="295"/>
        <v/>
      </c>
    </row>
    <row r="837" spans="5:28" ht="18" customHeight="1">
      <c r="E837" s="178" t="str">
        <f t="shared" si="296"/>
        <v>M-2</v>
      </c>
      <c r="F837" s="124">
        <f t="shared" si="287"/>
        <v>0</v>
      </c>
      <c r="G837" s="124" t="str">
        <f t="shared" si="288"/>
        <v/>
      </c>
      <c r="H837" s="124" t="str">
        <f t="shared" si="289"/>
        <v/>
      </c>
      <c r="I837" s="179">
        <v>21</v>
      </c>
      <c r="J837" s="150" t="str">
        <f>IF($E837="","",INDEX('3.サラリースケール'!$R$5:$BH$38,MATCH('7.グレード別年俸表の作成'!$E837,'3.サラリースケール'!$R$5:$R$38,0),MATCH('7.グレード別年俸表の作成'!$I837,'3.サラリースケール'!$R$5:$BH$5,0)))</f>
        <v/>
      </c>
      <c r="K837" s="194" t="str">
        <f t="shared" si="290"/>
        <v/>
      </c>
      <c r="L837" s="195" t="str">
        <f>IF($J837="","",VLOOKUP($E837,'6.モデル年俸表の作成'!$C$6:$F$48,4,0))</f>
        <v/>
      </c>
      <c r="M837" s="196" t="str">
        <f t="shared" si="297"/>
        <v/>
      </c>
      <c r="N837" s="197" t="str">
        <f t="shared" si="298"/>
        <v/>
      </c>
      <c r="O837" s="219" t="str">
        <f t="shared" si="291"/>
        <v/>
      </c>
      <c r="P837" s="198" t="str">
        <f t="shared" si="299"/>
        <v/>
      </c>
      <c r="Q837" s="195" t="str">
        <f t="shared" si="300"/>
        <v/>
      </c>
      <c r="R837" s="187" t="str">
        <f>IF($J837="","",IF('5.手当・賞与配分の設計'!$O$4=1,ROUNDUP((J837+$L837)*$R$5,-1),ROUNDUP(J837*$R$5,-1)))</f>
        <v/>
      </c>
      <c r="S837" s="202" t="str">
        <f>IF($J837="","",IF('5.手当・賞与配分の設計'!$O$4=1,ROUNDUP(($J837+$L837)*$U$4*$S$3,-1),ROUNDUP($J837*$U$4*$S$3,-1)))</f>
        <v/>
      </c>
      <c r="T837" s="186" t="str">
        <f>IF($J837="","",IF('5.手当・賞与配分の設計'!$O$4=1,ROUNDUP(($J837+$L837)*$U$4*$T$3,-1),ROUNDUP($J837*$U$4*$T$3,-1)))</f>
        <v/>
      </c>
      <c r="U837" s="186" t="str">
        <f>IF($J837="","",IF('5.手当・賞与配分の設計'!$O$4=1,ROUNDUP(($J837+$L837)*$U$4*$U$3,-1),ROUNDUP($J837*$U$4*$U$3,-1)))</f>
        <v/>
      </c>
      <c r="V837" s="186" t="str">
        <f>IF($J837="","",IF('5.手当・賞与配分の設計'!$O$4=1,ROUNDUP(($J837+$L837)*$U$4*$V$3,-1),ROUNDUP($J837*$U$4*$V$3,-1)))</f>
        <v/>
      </c>
      <c r="W837" s="203" t="str">
        <f>IF($J837="","",IF('5.手当・賞与配分の設計'!$O$4=1,ROUNDUP(($J837+$L837)*$U$4*$W$3,-1),ROUNDUP($J837*$U$4*$W$3,-1)))</f>
        <v/>
      </c>
      <c r="X837" s="128" t="str">
        <f t="shared" ref="X837:X875" si="301">IF($J837="","",$Q837+$R837+S837)</f>
        <v/>
      </c>
      <c r="Y837" s="88" t="str">
        <f t="shared" si="292"/>
        <v/>
      </c>
      <c r="Z837" s="88" t="str">
        <f t="shared" si="293"/>
        <v/>
      </c>
      <c r="AA837" s="88" t="str">
        <f t="shared" si="294"/>
        <v/>
      </c>
      <c r="AB837" s="201" t="str">
        <f t="shared" si="295"/>
        <v/>
      </c>
    </row>
    <row r="838" spans="5:28" ht="18" customHeight="1">
      <c r="E838" s="178" t="str">
        <f t="shared" si="296"/>
        <v>M-2</v>
      </c>
      <c r="F838" s="124">
        <f t="shared" si="287"/>
        <v>0</v>
      </c>
      <c r="G838" s="124" t="str">
        <f t="shared" si="288"/>
        <v/>
      </c>
      <c r="H838" s="124" t="str">
        <f t="shared" si="289"/>
        <v/>
      </c>
      <c r="I838" s="179">
        <v>22</v>
      </c>
      <c r="J838" s="150" t="str">
        <f>IF($E838="","",INDEX('3.サラリースケール'!$R$5:$BH$38,MATCH('7.グレード別年俸表の作成'!$E838,'3.サラリースケール'!$R$5:$R$38,0),MATCH('7.グレード別年俸表の作成'!$I838,'3.サラリースケール'!$R$5:$BH$5,0)))</f>
        <v/>
      </c>
      <c r="K838" s="194" t="str">
        <f t="shared" si="290"/>
        <v/>
      </c>
      <c r="L838" s="195" t="str">
        <f>IF($J838="","",VLOOKUP($E838,'6.モデル年俸表の作成'!$C$6:$F$48,4,0))</f>
        <v/>
      </c>
      <c r="M838" s="196" t="str">
        <f t="shared" si="297"/>
        <v/>
      </c>
      <c r="N838" s="197" t="str">
        <f t="shared" si="298"/>
        <v/>
      </c>
      <c r="O838" s="219" t="str">
        <f t="shared" si="291"/>
        <v/>
      </c>
      <c r="P838" s="198" t="str">
        <f t="shared" si="299"/>
        <v/>
      </c>
      <c r="Q838" s="195" t="str">
        <f t="shared" si="300"/>
        <v/>
      </c>
      <c r="R838" s="187" t="str">
        <f>IF($J838="","",IF('5.手当・賞与配分の設計'!$O$4=1,ROUNDUP((J838+$L838)*$R$5,-1),ROUNDUP(J838*$R$5,-1)))</f>
        <v/>
      </c>
      <c r="S838" s="202" t="str">
        <f>IF($J838="","",IF('5.手当・賞与配分の設計'!$O$4=1,ROUNDUP(($J838+$L838)*$U$4*$S$3,-1),ROUNDUP($J838*$U$4*$S$3,-1)))</f>
        <v/>
      </c>
      <c r="T838" s="186" t="str">
        <f>IF($J838="","",IF('5.手当・賞与配分の設計'!$O$4=1,ROUNDUP(($J838+$L838)*$U$4*$T$3,-1),ROUNDUP($J838*$U$4*$T$3,-1)))</f>
        <v/>
      </c>
      <c r="U838" s="186" t="str">
        <f>IF($J838="","",IF('5.手当・賞与配分の設計'!$O$4=1,ROUNDUP(($J838+$L838)*$U$4*$U$3,-1),ROUNDUP($J838*$U$4*$U$3,-1)))</f>
        <v/>
      </c>
      <c r="V838" s="186" t="str">
        <f>IF($J838="","",IF('5.手当・賞与配分の設計'!$O$4=1,ROUNDUP(($J838+$L838)*$U$4*$V$3,-1),ROUNDUP($J838*$U$4*$V$3,-1)))</f>
        <v/>
      </c>
      <c r="W838" s="203" t="str">
        <f>IF($J838="","",IF('5.手当・賞与配分の設計'!$O$4=1,ROUNDUP(($J838+$L838)*$U$4*$W$3,-1),ROUNDUP($J838*$U$4*$W$3,-1)))</f>
        <v/>
      </c>
      <c r="X838" s="128" t="str">
        <f t="shared" si="301"/>
        <v/>
      </c>
      <c r="Y838" s="88" t="str">
        <f t="shared" si="292"/>
        <v/>
      </c>
      <c r="Z838" s="88" t="str">
        <f t="shared" si="293"/>
        <v/>
      </c>
      <c r="AA838" s="88" t="str">
        <f t="shared" si="294"/>
        <v/>
      </c>
      <c r="AB838" s="201" t="str">
        <f t="shared" si="295"/>
        <v/>
      </c>
    </row>
    <row r="839" spans="5:28" ht="18" customHeight="1">
      <c r="E839" s="178" t="str">
        <f t="shared" si="296"/>
        <v>M-2</v>
      </c>
      <c r="F839" s="124">
        <f t="shared" si="287"/>
        <v>0</v>
      </c>
      <c r="G839" s="124" t="str">
        <f t="shared" si="288"/>
        <v/>
      </c>
      <c r="H839" s="124" t="str">
        <f t="shared" si="289"/>
        <v/>
      </c>
      <c r="I839" s="179">
        <v>23</v>
      </c>
      <c r="J839" s="150" t="str">
        <f>IF($E839="","",INDEX('3.サラリースケール'!$R$5:$BH$38,MATCH('7.グレード別年俸表の作成'!$E839,'3.サラリースケール'!$R$5:$R$38,0),MATCH('7.グレード別年俸表の作成'!$I839,'3.サラリースケール'!$R$5:$BH$5,0)))</f>
        <v/>
      </c>
      <c r="K839" s="194" t="str">
        <f t="shared" si="290"/>
        <v/>
      </c>
      <c r="L839" s="195" t="str">
        <f>IF($J839="","",VLOOKUP($E839,'6.モデル年俸表の作成'!$C$6:$F$48,4,0))</f>
        <v/>
      </c>
      <c r="M839" s="196" t="str">
        <f t="shared" si="297"/>
        <v/>
      </c>
      <c r="N839" s="197" t="str">
        <f t="shared" si="298"/>
        <v/>
      </c>
      <c r="O839" s="219" t="str">
        <f>IF($J839="","",ROUNDDOWN($N839/($J839/$O$4*1.25),0))</f>
        <v/>
      </c>
      <c r="P839" s="198" t="str">
        <f t="shared" si="299"/>
        <v/>
      </c>
      <c r="Q839" s="195" t="str">
        <f t="shared" si="300"/>
        <v/>
      </c>
      <c r="R839" s="187" t="str">
        <f>IF($J839="","",IF('5.手当・賞与配分の設計'!$O$4=1,ROUNDUP((J839+$L839)*$R$5,-1),ROUNDUP(J839*$R$5,-1)))</f>
        <v/>
      </c>
      <c r="S839" s="202" t="str">
        <f>IF($J839="","",IF('5.手当・賞与配分の設計'!$O$4=1,ROUNDUP(($J839+$L839)*$U$4*$S$3,-1),ROUNDUP($J839*$U$4*$S$3,-1)))</f>
        <v/>
      </c>
      <c r="T839" s="186" t="str">
        <f>IF($J839="","",IF('5.手当・賞与配分の設計'!$O$4=1,ROUNDUP(($J839+$L839)*$U$4*$T$3,-1),ROUNDUP($J839*$U$4*$T$3,-1)))</f>
        <v/>
      </c>
      <c r="U839" s="186" t="str">
        <f>IF($J839="","",IF('5.手当・賞与配分の設計'!$O$4=1,ROUNDUP(($J839+$L839)*$U$4*$U$3,-1),ROUNDUP($J839*$U$4*$U$3,-1)))</f>
        <v/>
      </c>
      <c r="V839" s="186" t="str">
        <f>IF($J839="","",IF('5.手当・賞与配分の設計'!$O$4=1,ROUNDUP(($J839+$L839)*$U$4*$V$3,-1),ROUNDUP($J839*$U$4*$V$3,-1)))</f>
        <v/>
      </c>
      <c r="W839" s="203" t="str">
        <f>IF($J839="","",IF('5.手当・賞与配分の設計'!$O$4=1,ROUNDUP(($J839+$L839)*$U$4*$W$3,-1),ROUNDUP($J839*$U$4*$W$3,-1)))</f>
        <v/>
      </c>
      <c r="X839" s="128" t="str">
        <f t="shared" si="301"/>
        <v/>
      </c>
      <c r="Y839" s="88" t="str">
        <f t="shared" si="292"/>
        <v/>
      </c>
      <c r="Z839" s="88" t="str">
        <f t="shared" si="293"/>
        <v/>
      </c>
      <c r="AA839" s="88" t="str">
        <f t="shared" si="294"/>
        <v/>
      </c>
      <c r="AB839" s="201" t="str">
        <f t="shared" si="295"/>
        <v/>
      </c>
    </row>
    <row r="840" spans="5:28" ht="18" customHeight="1">
      <c r="E840" s="178" t="str">
        <f t="shared" si="296"/>
        <v>M-2</v>
      </c>
      <c r="F840" s="124">
        <f t="shared" si="287"/>
        <v>0</v>
      </c>
      <c r="G840" s="124" t="str">
        <f t="shared" si="288"/>
        <v/>
      </c>
      <c r="H840" s="124" t="str">
        <f t="shared" si="289"/>
        <v/>
      </c>
      <c r="I840" s="179">
        <v>24</v>
      </c>
      <c r="J840" s="150" t="str">
        <f>IF($E840="","",INDEX('3.サラリースケール'!$R$5:$BH$38,MATCH('7.グレード別年俸表の作成'!$E840,'3.サラリースケール'!$R$5:$R$38,0),MATCH('7.グレード別年俸表の作成'!$I840,'3.サラリースケール'!$R$5:$BH$5,0)))</f>
        <v/>
      </c>
      <c r="K840" s="194" t="str">
        <f t="shared" si="290"/>
        <v/>
      </c>
      <c r="L840" s="195" t="str">
        <f>IF($J840="","",VLOOKUP($E840,'6.モデル年俸表の作成'!$C$6:$F$48,4,0))</f>
        <v/>
      </c>
      <c r="M840" s="196" t="str">
        <f t="shared" si="297"/>
        <v/>
      </c>
      <c r="N840" s="197" t="str">
        <f t="shared" si="298"/>
        <v/>
      </c>
      <c r="O840" s="219" t="str">
        <f t="shared" si="291"/>
        <v/>
      </c>
      <c r="P840" s="198" t="str">
        <f t="shared" si="299"/>
        <v/>
      </c>
      <c r="Q840" s="195" t="str">
        <f t="shared" si="300"/>
        <v/>
      </c>
      <c r="R840" s="187" t="str">
        <f>IF($J840="","",IF('5.手当・賞与配分の設計'!$O$4=1,ROUNDUP((J840+$L840)*$R$5,-1),ROUNDUP(J840*$R$5,-1)))</f>
        <v/>
      </c>
      <c r="S840" s="202" t="str">
        <f>IF($J840="","",IF('5.手当・賞与配分の設計'!$O$4=1,ROUNDUP(($J840+$L840)*$U$4*$S$3,-1),ROUNDUP($J840*$U$4*$S$3,-1)))</f>
        <v/>
      </c>
      <c r="T840" s="186" t="str">
        <f>IF($J840="","",IF('5.手当・賞与配分の設計'!$O$4=1,ROUNDUP(($J840+$L840)*$U$4*$T$3,-1),ROUNDUP($J840*$U$4*$T$3,-1)))</f>
        <v/>
      </c>
      <c r="U840" s="186" t="str">
        <f>IF($J840="","",IF('5.手当・賞与配分の設計'!$O$4=1,ROUNDUP(($J840+$L840)*$U$4*$U$3,-1),ROUNDUP($J840*$U$4*$U$3,-1)))</f>
        <v/>
      </c>
      <c r="V840" s="186" t="str">
        <f>IF($J840="","",IF('5.手当・賞与配分の設計'!$O$4=1,ROUNDUP(($J840+$L840)*$U$4*$V$3,-1),ROUNDUP($J840*$U$4*$V$3,-1)))</f>
        <v/>
      </c>
      <c r="W840" s="203" t="str">
        <f>IF($J840="","",IF('5.手当・賞与配分の設計'!$O$4=1,ROUNDUP(($J840+$L840)*$U$4*$W$3,-1),ROUNDUP($J840*$U$4*$W$3,-1)))</f>
        <v/>
      </c>
      <c r="X840" s="128" t="str">
        <f t="shared" si="301"/>
        <v/>
      </c>
      <c r="Y840" s="88" t="str">
        <f t="shared" si="292"/>
        <v/>
      </c>
      <c r="Z840" s="88" t="str">
        <f t="shared" si="293"/>
        <v/>
      </c>
      <c r="AA840" s="88" t="str">
        <f t="shared" si="294"/>
        <v/>
      </c>
      <c r="AB840" s="201" t="str">
        <f t="shared" si="295"/>
        <v/>
      </c>
    </row>
    <row r="841" spans="5:28" ht="18" customHeight="1">
      <c r="E841" s="178" t="str">
        <f t="shared" si="296"/>
        <v>M-2</v>
      </c>
      <c r="F841" s="124">
        <f t="shared" si="287"/>
        <v>0</v>
      </c>
      <c r="G841" s="124" t="str">
        <f t="shared" si="288"/>
        <v/>
      </c>
      <c r="H841" s="124" t="str">
        <f t="shared" si="289"/>
        <v/>
      </c>
      <c r="I841" s="179">
        <v>25</v>
      </c>
      <c r="J841" s="150" t="str">
        <f>IF($E841="","",INDEX('3.サラリースケール'!$R$5:$BH$38,MATCH('7.グレード別年俸表の作成'!$E841,'3.サラリースケール'!$R$5:$R$38,0),MATCH('7.グレード別年俸表の作成'!$I841,'3.サラリースケール'!$R$5:$BH$5,0)))</f>
        <v/>
      </c>
      <c r="K841" s="194" t="str">
        <f t="shared" si="290"/>
        <v/>
      </c>
      <c r="L841" s="195" t="str">
        <f>IF($J841="","",VLOOKUP($E841,'6.モデル年俸表の作成'!$C$6:$F$48,4,0))</f>
        <v/>
      </c>
      <c r="M841" s="196" t="str">
        <f t="shared" si="297"/>
        <v/>
      </c>
      <c r="N841" s="197" t="str">
        <f t="shared" si="298"/>
        <v/>
      </c>
      <c r="O841" s="219" t="str">
        <f t="shared" si="291"/>
        <v/>
      </c>
      <c r="P841" s="198" t="str">
        <f t="shared" si="299"/>
        <v/>
      </c>
      <c r="Q841" s="195" t="str">
        <f t="shared" si="300"/>
        <v/>
      </c>
      <c r="R841" s="187" t="str">
        <f>IF($J841="","",IF('5.手当・賞与配分の設計'!$O$4=1,ROUNDUP((J841+$L841)*$R$5,-1),ROUNDUP(J841*$R$5,-1)))</f>
        <v/>
      </c>
      <c r="S841" s="202" t="str">
        <f>IF($J841="","",IF('5.手当・賞与配分の設計'!$O$4=1,ROUNDUP(($J841+$L841)*$U$4*$S$3,-1),ROUNDUP($J841*$U$4*$S$3,-1)))</f>
        <v/>
      </c>
      <c r="T841" s="186" t="str">
        <f>IF($J841="","",IF('5.手当・賞与配分の設計'!$O$4=1,ROUNDUP(($J841+$L841)*$U$4*$T$3,-1),ROUNDUP($J841*$U$4*$T$3,-1)))</f>
        <v/>
      </c>
      <c r="U841" s="186" t="str">
        <f>IF($J841="","",IF('5.手当・賞与配分の設計'!$O$4=1,ROUNDUP(($J841+$L841)*$U$4*$U$3,-1),ROUNDUP($J841*$U$4*$U$3,-1)))</f>
        <v/>
      </c>
      <c r="V841" s="186" t="str">
        <f>IF($J841="","",IF('5.手当・賞与配分の設計'!$O$4=1,ROUNDUP(($J841+$L841)*$U$4*$V$3,-1),ROUNDUP($J841*$U$4*$V$3,-1)))</f>
        <v/>
      </c>
      <c r="W841" s="203" t="str">
        <f>IF($J841="","",IF('5.手当・賞与配分の設計'!$O$4=1,ROUNDUP(($J841+$L841)*$U$4*$W$3,-1),ROUNDUP($J841*$U$4*$W$3,-1)))</f>
        <v/>
      </c>
      <c r="X841" s="128" t="str">
        <f t="shared" si="301"/>
        <v/>
      </c>
      <c r="Y841" s="88" t="str">
        <f t="shared" si="292"/>
        <v/>
      </c>
      <c r="Z841" s="88" t="str">
        <f t="shared" si="293"/>
        <v/>
      </c>
      <c r="AA841" s="88" t="str">
        <f t="shared" si="294"/>
        <v/>
      </c>
      <c r="AB841" s="201" t="str">
        <f t="shared" si="295"/>
        <v/>
      </c>
    </row>
    <row r="842" spans="5:28" ht="18" customHeight="1">
      <c r="E842" s="178" t="str">
        <f t="shared" si="296"/>
        <v>M-2</v>
      </c>
      <c r="F842" s="124">
        <f t="shared" si="287"/>
        <v>0</v>
      </c>
      <c r="G842" s="124" t="str">
        <f t="shared" si="288"/>
        <v/>
      </c>
      <c r="H842" s="124" t="str">
        <f t="shared" si="289"/>
        <v/>
      </c>
      <c r="I842" s="179">
        <v>26</v>
      </c>
      <c r="J842" s="150" t="str">
        <f>IF($E842="","",INDEX('3.サラリースケール'!$R$5:$BH$38,MATCH('7.グレード別年俸表の作成'!$E842,'3.サラリースケール'!$R$5:$R$38,0),MATCH('7.グレード別年俸表の作成'!$I842,'3.サラリースケール'!$R$5:$BH$5,0)))</f>
        <v/>
      </c>
      <c r="K842" s="194" t="str">
        <f t="shared" si="290"/>
        <v/>
      </c>
      <c r="L842" s="195" t="str">
        <f>IF($J842="","",VLOOKUP($E842,'6.モデル年俸表の作成'!$C$6:$F$48,4,0))</f>
        <v/>
      </c>
      <c r="M842" s="196" t="str">
        <f t="shared" si="297"/>
        <v/>
      </c>
      <c r="N842" s="197" t="str">
        <f t="shared" si="298"/>
        <v/>
      </c>
      <c r="O842" s="219" t="str">
        <f t="shared" si="291"/>
        <v/>
      </c>
      <c r="P842" s="198" t="str">
        <f t="shared" si="299"/>
        <v/>
      </c>
      <c r="Q842" s="195" t="str">
        <f t="shared" si="300"/>
        <v/>
      </c>
      <c r="R842" s="187" t="str">
        <f>IF($J842="","",IF('5.手当・賞与配分の設計'!$O$4=1,ROUNDUP((J842+$L842)*$R$5,-1),ROUNDUP(J842*$R$5,-1)))</f>
        <v/>
      </c>
      <c r="S842" s="202" t="str">
        <f>IF($J842="","",IF('5.手当・賞与配分の設計'!$O$4=1,ROUNDUP(($J842+$L842)*$U$4*$S$3,-1),ROUNDUP($J842*$U$4*$S$3,-1)))</f>
        <v/>
      </c>
      <c r="T842" s="186" t="str">
        <f>IF($J842="","",IF('5.手当・賞与配分の設計'!$O$4=1,ROUNDUP(($J842+$L842)*$U$4*$T$3,-1),ROUNDUP($J842*$U$4*$T$3,-1)))</f>
        <v/>
      </c>
      <c r="U842" s="186" t="str">
        <f>IF($J842="","",IF('5.手当・賞与配分の設計'!$O$4=1,ROUNDUP(($J842+$L842)*$U$4*$U$3,-1),ROUNDUP($J842*$U$4*$U$3,-1)))</f>
        <v/>
      </c>
      <c r="V842" s="186" t="str">
        <f>IF($J842="","",IF('5.手当・賞与配分の設計'!$O$4=1,ROUNDUP(($J842+$L842)*$U$4*$V$3,-1),ROUNDUP($J842*$U$4*$V$3,-1)))</f>
        <v/>
      </c>
      <c r="W842" s="203" t="str">
        <f>IF($J842="","",IF('5.手当・賞与配分の設計'!$O$4=1,ROUNDUP(($J842+$L842)*$U$4*$W$3,-1),ROUNDUP($J842*$U$4*$W$3,-1)))</f>
        <v/>
      </c>
      <c r="X842" s="128" t="str">
        <f t="shared" si="301"/>
        <v/>
      </c>
      <c r="Y842" s="88" t="str">
        <f t="shared" si="292"/>
        <v/>
      </c>
      <c r="Z842" s="88" t="str">
        <f t="shared" si="293"/>
        <v/>
      </c>
      <c r="AA842" s="88" t="str">
        <f t="shared" si="294"/>
        <v/>
      </c>
      <c r="AB842" s="201" t="str">
        <f t="shared" si="295"/>
        <v/>
      </c>
    </row>
    <row r="843" spans="5:28" ht="18" customHeight="1">
      <c r="E843" s="178" t="str">
        <f t="shared" si="296"/>
        <v>M-2</v>
      </c>
      <c r="F843" s="124">
        <f t="shared" si="287"/>
        <v>0</v>
      </c>
      <c r="G843" s="124" t="str">
        <f t="shared" si="288"/>
        <v/>
      </c>
      <c r="H843" s="124" t="str">
        <f t="shared" si="289"/>
        <v/>
      </c>
      <c r="I843" s="179">
        <v>27</v>
      </c>
      <c r="J843" s="150" t="str">
        <f>IF($E843="","",INDEX('3.サラリースケール'!$R$5:$BH$38,MATCH('7.グレード別年俸表の作成'!$E843,'3.サラリースケール'!$R$5:$R$38,0),MATCH('7.グレード別年俸表の作成'!$I843,'3.サラリースケール'!$R$5:$BH$5,0)))</f>
        <v/>
      </c>
      <c r="K843" s="194" t="str">
        <f t="shared" si="290"/>
        <v/>
      </c>
      <c r="L843" s="195" t="str">
        <f>IF($J843="","",VLOOKUP($E843,'6.モデル年俸表の作成'!$C$6:$F$48,4,0))</f>
        <v/>
      </c>
      <c r="M843" s="196" t="str">
        <f t="shared" si="297"/>
        <v/>
      </c>
      <c r="N843" s="197" t="str">
        <f t="shared" si="298"/>
        <v/>
      </c>
      <c r="O843" s="219" t="str">
        <f t="shared" si="291"/>
        <v/>
      </c>
      <c r="P843" s="198" t="str">
        <f t="shared" si="299"/>
        <v/>
      </c>
      <c r="Q843" s="195" t="str">
        <f t="shared" si="300"/>
        <v/>
      </c>
      <c r="R843" s="187" t="str">
        <f>IF($J843="","",IF('5.手当・賞与配分の設計'!$O$4=1,ROUNDUP((J843+$L843)*$R$5,-1),ROUNDUP(J843*$R$5,-1)))</f>
        <v/>
      </c>
      <c r="S843" s="202" t="str">
        <f>IF($J843="","",IF('5.手当・賞与配分の設計'!$O$4=1,ROUNDUP(($J843+$L843)*$U$4*$S$3,-1),ROUNDUP($J843*$U$4*$S$3,-1)))</f>
        <v/>
      </c>
      <c r="T843" s="186" t="str">
        <f>IF($J843="","",IF('5.手当・賞与配分の設計'!$O$4=1,ROUNDUP(($J843+$L843)*$U$4*$T$3,-1),ROUNDUP($J843*$U$4*$T$3,-1)))</f>
        <v/>
      </c>
      <c r="U843" s="186" t="str">
        <f>IF($J843="","",IF('5.手当・賞与配分の設計'!$O$4=1,ROUNDUP(($J843+$L843)*$U$4*$U$3,-1),ROUNDUP($J843*$U$4*$U$3,-1)))</f>
        <v/>
      </c>
      <c r="V843" s="186" t="str">
        <f>IF($J843="","",IF('5.手当・賞与配分の設計'!$O$4=1,ROUNDUP(($J843+$L843)*$U$4*$V$3,-1),ROUNDUP($J843*$U$4*$V$3,-1)))</f>
        <v/>
      </c>
      <c r="W843" s="203" t="str">
        <f>IF($J843="","",IF('5.手当・賞与配分の設計'!$O$4=1,ROUNDUP(($J843+$L843)*$U$4*$W$3,-1),ROUNDUP($J843*$U$4*$W$3,-1)))</f>
        <v/>
      </c>
      <c r="X843" s="128" t="str">
        <f t="shared" si="301"/>
        <v/>
      </c>
      <c r="Y843" s="88" t="str">
        <f t="shared" si="292"/>
        <v/>
      </c>
      <c r="Z843" s="88" t="str">
        <f t="shared" si="293"/>
        <v/>
      </c>
      <c r="AA843" s="88" t="str">
        <f t="shared" si="294"/>
        <v/>
      </c>
      <c r="AB843" s="201" t="str">
        <f t="shared" si="295"/>
        <v/>
      </c>
    </row>
    <row r="844" spans="5:28" ht="18" customHeight="1">
      <c r="E844" s="178" t="str">
        <f t="shared" si="296"/>
        <v>M-2</v>
      </c>
      <c r="F844" s="124">
        <f t="shared" si="287"/>
        <v>0</v>
      </c>
      <c r="G844" s="124" t="str">
        <f t="shared" si="288"/>
        <v/>
      </c>
      <c r="H844" s="124" t="str">
        <f t="shared" si="289"/>
        <v/>
      </c>
      <c r="I844" s="179">
        <v>28</v>
      </c>
      <c r="J844" s="150" t="str">
        <f>IF($E844="","",INDEX('3.サラリースケール'!$R$5:$BH$38,MATCH('7.グレード別年俸表の作成'!$E844,'3.サラリースケール'!$R$5:$R$38,0),MATCH('7.グレード別年俸表の作成'!$I844,'3.サラリースケール'!$R$5:$BH$5,0)))</f>
        <v/>
      </c>
      <c r="K844" s="194" t="str">
        <f t="shared" si="290"/>
        <v/>
      </c>
      <c r="L844" s="195" t="str">
        <f>IF($J844="","",VLOOKUP($E844,'6.モデル年俸表の作成'!$C$6:$F$48,4,0))</f>
        <v/>
      </c>
      <c r="M844" s="196" t="str">
        <f t="shared" si="297"/>
        <v/>
      </c>
      <c r="N844" s="197" t="str">
        <f t="shared" si="298"/>
        <v/>
      </c>
      <c r="O844" s="219" t="str">
        <f t="shared" si="291"/>
        <v/>
      </c>
      <c r="P844" s="198" t="str">
        <f t="shared" si="299"/>
        <v/>
      </c>
      <c r="Q844" s="195" t="str">
        <f t="shared" si="300"/>
        <v/>
      </c>
      <c r="R844" s="187" t="str">
        <f>IF($J844="","",IF('5.手当・賞与配分の設計'!$O$4=1,ROUNDUP((J844+$L844)*$R$5,-1),ROUNDUP(J844*$R$5,-1)))</f>
        <v/>
      </c>
      <c r="S844" s="202" t="str">
        <f>IF($J844="","",IF('5.手当・賞与配分の設計'!$O$4=1,ROUNDUP(($J844+$L844)*$U$4*$S$3,-1),ROUNDUP($J844*$U$4*$S$3,-1)))</f>
        <v/>
      </c>
      <c r="T844" s="186" t="str">
        <f>IF($J844="","",IF('5.手当・賞与配分の設計'!$O$4=1,ROUNDUP(($J844+$L844)*$U$4*$T$3,-1),ROUNDUP($J844*$U$4*$T$3,-1)))</f>
        <v/>
      </c>
      <c r="U844" s="186" t="str">
        <f>IF($J844="","",IF('5.手当・賞与配分の設計'!$O$4=1,ROUNDUP(($J844+$L844)*$U$4*$U$3,-1),ROUNDUP($J844*$U$4*$U$3,-1)))</f>
        <v/>
      </c>
      <c r="V844" s="186" t="str">
        <f>IF($J844="","",IF('5.手当・賞与配分の設計'!$O$4=1,ROUNDUP(($J844+$L844)*$U$4*$V$3,-1),ROUNDUP($J844*$U$4*$V$3,-1)))</f>
        <v/>
      </c>
      <c r="W844" s="203" t="str">
        <f>IF($J844="","",IF('5.手当・賞与配分の設計'!$O$4=1,ROUNDUP(($J844+$L844)*$U$4*$W$3,-1),ROUNDUP($J844*$U$4*$W$3,-1)))</f>
        <v/>
      </c>
      <c r="X844" s="128" t="str">
        <f t="shared" si="301"/>
        <v/>
      </c>
      <c r="Y844" s="88" t="str">
        <f t="shared" si="292"/>
        <v/>
      </c>
      <c r="Z844" s="88" t="str">
        <f t="shared" si="293"/>
        <v/>
      </c>
      <c r="AA844" s="88" t="str">
        <f t="shared" si="294"/>
        <v/>
      </c>
      <c r="AB844" s="201" t="str">
        <f t="shared" si="295"/>
        <v/>
      </c>
    </row>
    <row r="845" spans="5:28" ht="18" customHeight="1">
      <c r="E845" s="178" t="str">
        <f t="shared" si="296"/>
        <v>M-2</v>
      </c>
      <c r="F845" s="124">
        <f t="shared" si="287"/>
        <v>0</v>
      </c>
      <c r="G845" s="124" t="str">
        <f t="shared" si="288"/>
        <v/>
      </c>
      <c r="H845" s="124" t="str">
        <f t="shared" si="289"/>
        <v/>
      </c>
      <c r="I845" s="179">
        <v>29</v>
      </c>
      <c r="J845" s="150" t="str">
        <f>IF($E845="","",INDEX('3.サラリースケール'!$R$5:$BH$38,MATCH('7.グレード別年俸表の作成'!$E845,'3.サラリースケール'!$R$5:$R$38,0),MATCH('7.グレード別年俸表の作成'!$I845,'3.サラリースケール'!$R$5:$BH$5,0)))</f>
        <v/>
      </c>
      <c r="K845" s="194" t="str">
        <f t="shared" si="290"/>
        <v/>
      </c>
      <c r="L845" s="195" t="str">
        <f>IF($J845="","",VLOOKUP($E845,'6.モデル年俸表の作成'!$C$6:$F$48,4,0))</f>
        <v/>
      </c>
      <c r="M845" s="196" t="str">
        <f t="shared" si="297"/>
        <v/>
      </c>
      <c r="N845" s="197" t="str">
        <f t="shared" si="298"/>
        <v/>
      </c>
      <c r="O845" s="219" t="str">
        <f t="shared" si="291"/>
        <v/>
      </c>
      <c r="P845" s="198" t="str">
        <f t="shared" si="299"/>
        <v/>
      </c>
      <c r="Q845" s="195" t="str">
        <f t="shared" si="300"/>
        <v/>
      </c>
      <c r="R845" s="187" t="str">
        <f>IF($J845="","",IF('5.手当・賞与配分の設計'!$O$4=1,ROUNDUP((J845+$L845)*$R$5,-1),ROUNDUP(J845*$R$5,-1)))</f>
        <v/>
      </c>
      <c r="S845" s="202" t="str">
        <f>IF($J845="","",IF('5.手当・賞与配分の設計'!$O$4=1,ROUNDUP(($J845+$L845)*$U$4*$S$3,-1),ROUNDUP($J845*$U$4*$S$3,-1)))</f>
        <v/>
      </c>
      <c r="T845" s="186" t="str">
        <f>IF($J845="","",IF('5.手当・賞与配分の設計'!$O$4=1,ROUNDUP(($J845+$L845)*$U$4*$T$3,-1),ROUNDUP($J845*$U$4*$T$3,-1)))</f>
        <v/>
      </c>
      <c r="U845" s="186" t="str">
        <f>IF($J845="","",IF('5.手当・賞与配分の設計'!$O$4=1,ROUNDUP(($J845+$L845)*$U$4*$U$3,-1),ROUNDUP($J845*$U$4*$U$3,-1)))</f>
        <v/>
      </c>
      <c r="V845" s="186" t="str">
        <f>IF($J845="","",IF('5.手当・賞与配分の設計'!$O$4=1,ROUNDUP(($J845+$L845)*$U$4*$V$3,-1),ROUNDUP($J845*$U$4*$V$3,-1)))</f>
        <v/>
      </c>
      <c r="W845" s="203" t="str">
        <f>IF($J845="","",IF('5.手当・賞与配分の設計'!$O$4=1,ROUNDUP(($J845+$L845)*$U$4*$W$3,-1),ROUNDUP($J845*$U$4*$W$3,-1)))</f>
        <v/>
      </c>
      <c r="X845" s="128" t="str">
        <f t="shared" si="301"/>
        <v/>
      </c>
      <c r="Y845" s="88" t="str">
        <f t="shared" si="292"/>
        <v/>
      </c>
      <c r="Z845" s="88" t="str">
        <f t="shared" si="293"/>
        <v/>
      </c>
      <c r="AA845" s="88" t="str">
        <f t="shared" si="294"/>
        <v/>
      </c>
      <c r="AB845" s="201" t="str">
        <f t="shared" si="295"/>
        <v/>
      </c>
    </row>
    <row r="846" spans="5:28" ht="18" customHeight="1">
      <c r="E846" s="178" t="str">
        <f t="shared" si="296"/>
        <v>M-2</v>
      </c>
      <c r="F846" s="124">
        <f t="shared" si="287"/>
        <v>0</v>
      </c>
      <c r="G846" s="124" t="str">
        <f t="shared" si="288"/>
        <v/>
      </c>
      <c r="H846" s="124" t="str">
        <f t="shared" si="289"/>
        <v/>
      </c>
      <c r="I846" s="179">
        <v>30</v>
      </c>
      <c r="J846" s="150" t="str">
        <f>IF($E846="","",INDEX('3.サラリースケール'!$R$5:$BH$38,MATCH('7.グレード別年俸表の作成'!$E846,'3.サラリースケール'!$R$5:$R$38,0),MATCH('7.グレード別年俸表の作成'!$I846,'3.サラリースケール'!$R$5:$BH$5,0)))</f>
        <v/>
      </c>
      <c r="K846" s="194" t="str">
        <f t="shared" si="290"/>
        <v/>
      </c>
      <c r="L846" s="195" t="str">
        <f>IF($J846="","",VLOOKUP($E846,'6.モデル年俸表の作成'!$C$6:$F$48,4,0))</f>
        <v/>
      </c>
      <c r="M846" s="196" t="str">
        <f t="shared" si="297"/>
        <v/>
      </c>
      <c r="N846" s="197" t="str">
        <f t="shared" si="298"/>
        <v/>
      </c>
      <c r="O846" s="219" t="str">
        <f t="shared" si="291"/>
        <v/>
      </c>
      <c r="P846" s="198" t="str">
        <f t="shared" si="299"/>
        <v/>
      </c>
      <c r="Q846" s="195" t="str">
        <f t="shared" si="300"/>
        <v/>
      </c>
      <c r="R846" s="187" t="str">
        <f>IF($J846="","",IF('5.手当・賞与配分の設計'!$O$4=1,ROUNDUP((J846+$L846)*$R$5,-1),ROUNDUP(J846*$R$5,-1)))</f>
        <v/>
      </c>
      <c r="S846" s="202" t="str">
        <f>IF($J846="","",IF('5.手当・賞与配分の設計'!$O$4=1,ROUNDUP(($J846+$L846)*$U$4*$S$3,-1),ROUNDUP($J846*$U$4*$S$3,-1)))</f>
        <v/>
      </c>
      <c r="T846" s="186" t="str">
        <f>IF($J846="","",IF('5.手当・賞与配分の設計'!$O$4=1,ROUNDUP(($J846+$L846)*$U$4*$T$3,-1),ROUNDUP($J846*$U$4*$T$3,-1)))</f>
        <v/>
      </c>
      <c r="U846" s="186" t="str">
        <f>IF($J846="","",IF('5.手当・賞与配分の設計'!$O$4=1,ROUNDUP(($J846+$L846)*$U$4*$U$3,-1),ROUNDUP($J846*$U$4*$U$3,-1)))</f>
        <v/>
      </c>
      <c r="V846" s="186" t="str">
        <f>IF($J846="","",IF('5.手当・賞与配分の設計'!$O$4=1,ROUNDUP(($J846+$L846)*$U$4*$V$3,-1),ROUNDUP($J846*$U$4*$V$3,-1)))</f>
        <v/>
      </c>
      <c r="W846" s="203" t="str">
        <f>IF($J846="","",IF('5.手当・賞与配分の設計'!$O$4=1,ROUNDUP(($J846+$L846)*$U$4*$W$3,-1),ROUNDUP($J846*$U$4*$W$3,-1)))</f>
        <v/>
      </c>
      <c r="X846" s="128" t="str">
        <f t="shared" si="301"/>
        <v/>
      </c>
      <c r="Y846" s="88" t="str">
        <f t="shared" si="292"/>
        <v/>
      </c>
      <c r="Z846" s="88" t="str">
        <f t="shared" si="293"/>
        <v/>
      </c>
      <c r="AA846" s="88" t="str">
        <f t="shared" si="294"/>
        <v/>
      </c>
      <c r="AB846" s="201" t="str">
        <f t="shared" si="295"/>
        <v/>
      </c>
    </row>
    <row r="847" spans="5:28" ht="18" customHeight="1">
      <c r="E847" s="178" t="str">
        <f t="shared" si="296"/>
        <v>M-2</v>
      </c>
      <c r="F847" s="124">
        <f t="shared" si="287"/>
        <v>0</v>
      </c>
      <c r="G847" s="124" t="str">
        <f t="shared" si="288"/>
        <v/>
      </c>
      <c r="H847" s="124" t="str">
        <f t="shared" si="289"/>
        <v/>
      </c>
      <c r="I847" s="179">
        <v>31</v>
      </c>
      <c r="J847" s="150" t="str">
        <f>IF($E847="","",INDEX('3.サラリースケール'!$R$5:$BH$38,MATCH('7.グレード別年俸表の作成'!$E847,'3.サラリースケール'!$R$5:$R$38,0),MATCH('7.グレード別年俸表の作成'!$I847,'3.サラリースケール'!$R$5:$BH$5,0)))</f>
        <v/>
      </c>
      <c r="K847" s="194" t="str">
        <f t="shared" si="290"/>
        <v/>
      </c>
      <c r="L847" s="195" t="str">
        <f>IF($J847="","",VLOOKUP($E847,'6.モデル年俸表の作成'!$C$6:$F$48,4,0))</f>
        <v/>
      </c>
      <c r="M847" s="196" t="str">
        <f t="shared" si="297"/>
        <v/>
      </c>
      <c r="N847" s="197" t="str">
        <f t="shared" si="298"/>
        <v/>
      </c>
      <c r="O847" s="219" t="str">
        <f t="shared" si="291"/>
        <v/>
      </c>
      <c r="P847" s="198" t="str">
        <f t="shared" si="299"/>
        <v/>
      </c>
      <c r="Q847" s="195" t="str">
        <f t="shared" si="300"/>
        <v/>
      </c>
      <c r="R847" s="187" t="str">
        <f>IF($J847="","",IF('5.手当・賞与配分の設計'!$O$4=1,ROUNDUP((J847+$L847)*$R$5,-1),ROUNDUP(J847*$R$5,-1)))</f>
        <v/>
      </c>
      <c r="S847" s="202" t="str">
        <f>IF($J847="","",IF('5.手当・賞与配分の設計'!$O$4=1,ROUNDUP(($J847+$L847)*$U$4*$S$3,-1),ROUNDUP($J847*$U$4*$S$3,-1)))</f>
        <v/>
      </c>
      <c r="T847" s="186" t="str">
        <f>IF($J847="","",IF('5.手当・賞与配分の設計'!$O$4=1,ROUNDUP(($J847+$L847)*$U$4*$T$3,-1),ROUNDUP($J847*$U$4*$T$3,-1)))</f>
        <v/>
      </c>
      <c r="U847" s="186" t="str">
        <f>IF($J847="","",IF('5.手当・賞与配分の設計'!$O$4=1,ROUNDUP(($J847+$L847)*$U$4*$U$3,-1),ROUNDUP($J847*$U$4*$U$3,-1)))</f>
        <v/>
      </c>
      <c r="V847" s="186" t="str">
        <f>IF($J847="","",IF('5.手当・賞与配分の設計'!$O$4=1,ROUNDUP(($J847+$L847)*$U$4*$V$3,-1),ROUNDUP($J847*$U$4*$V$3,-1)))</f>
        <v/>
      </c>
      <c r="W847" s="203" t="str">
        <f>IF($J847="","",IF('5.手当・賞与配分の設計'!$O$4=1,ROUNDUP(($J847+$L847)*$U$4*$W$3,-1),ROUNDUP($J847*$U$4*$W$3,-1)))</f>
        <v/>
      </c>
      <c r="X847" s="128" t="str">
        <f t="shared" si="301"/>
        <v/>
      </c>
      <c r="Y847" s="88" t="str">
        <f t="shared" si="292"/>
        <v/>
      </c>
      <c r="Z847" s="88" t="str">
        <f t="shared" si="293"/>
        <v/>
      </c>
      <c r="AA847" s="88" t="str">
        <f t="shared" si="294"/>
        <v/>
      </c>
      <c r="AB847" s="201" t="str">
        <f t="shared" si="295"/>
        <v/>
      </c>
    </row>
    <row r="848" spans="5:28" ht="18" customHeight="1">
      <c r="E848" s="178" t="str">
        <f t="shared" si="296"/>
        <v>M-2</v>
      </c>
      <c r="F848" s="124">
        <f t="shared" si="287"/>
        <v>0</v>
      </c>
      <c r="G848" s="124" t="str">
        <f t="shared" si="288"/>
        <v/>
      </c>
      <c r="H848" s="124" t="str">
        <f t="shared" si="289"/>
        <v/>
      </c>
      <c r="I848" s="179">
        <v>32</v>
      </c>
      <c r="J848" s="150" t="str">
        <f>IF($E848="","",INDEX('3.サラリースケール'!$R$5:$BH$38,MATCH('7.グレード別年俸表の作成'!$E848,'3.サラリースケール'!$R$5:$R$38,0),MATCH('7.グレード別年俸表の作成'!$I848,'3.サラリースケール'!$R$5:$BH$5,0)))</f>
        <v/>
      </c>
      <c r="K848" s="194" t="str">
        <f t="shared" si="290"/>
        <v/>
      </c>
      <c r="L848" s="195" t="str">
        <f>IF($J848="","",VLOOKUP($E848,'6.モデル年俸表の作成'!$C$6:$F$48,4,0))</f>
        <v/>
      </c>
      <c r="M848" s="196" t="str">
        <f t="shared" si="297"/>
        <v/>
      </c>
      <c r="N848" s="197" t="str">
        <f t="shared" si="298"/>
        <v/>
      </c>
      <c r="O848" s="219" t="str">
        <f t="shared" si="291"/>
        <v/>
      </c>
      <c r="P848" s="198" t="str">
        <f t="shared" si="299"/>
        <v/>
      </c>
      <c r="Q848" s="195" t="str">
        <f t="shared" si="300"/>
        <v/>
      </c>
      <c r="R848" s="187" t="str">
        <f>IF($J848="","",IF('5.手当・賞与配分の設計'!$O$4=1,ROUNDUP((J848+$L848)*$R$5,-1),ROUNDUP(J848*$R$5,-1)))</f>
        <v/>
      </c>
      <c r="S848" s="202" t="str">
        <f>IF($J848="","",IF('5.手当・賞与配分の設計'!$O$4=1,ROUNDUP(($J848+$L848)*$U$4*$S$3,-1),ROUNDUP($J848*$U$4*$S$3,-1)))</f>
        <v/>
      </c>
      <c r="T848" s="186" t="str">
        <f>IF($J848="","",IF('5.手当・賞与配分の設計'!$O$4=1,ROUNDUP(($J848+$L848)*$U$4*$T$3,-1),ROUNDUP($J848*$U$4*$T$3,-1)))</f>
        <v/>
      </c>
      <c r="U848" s="186" t="str">
        <f>IF($J848="","",IF('5.手当・賞与配分の設計'!$O$4=1,ROUNDUP(($J848+$L848)*$U$4*$U$3,-1),ROUNDUP($J848*$U$4*$U$3,-1)))</f>
        <v/>
      </c>
      <c r="V848" s="186" t="str">
        <f>IF($J848="","",IF('5.手当・賞与配分の設計'!$O$4=1,ROUNDUP(($J848+$L848)*$U$4*$V$3,-1),ROUNDUP($J848*$U$4*$V$3,-1)))</f>
        <v/>
      </c>
      <c r="W848" s="203" t="str">
        <f>IF($J848="","",IF('5.手当・賞与配分の設計'!$O$4=1,ROUNDUP(($J848+$L848)*$U$4*$W$3,-1),ROUNDUP($J848*$U$4*$W$3,-1)))</f>
        <v/>
      </c>
      <c r="X848" s="128" t="str">
        <f t="shared" si="301"/>
        <v/>
      </c>
      <c r="Y848" s="88" t="str">
        <f t="shared" si="292"/>
        <v/>
      </c>
      <c r="Z848" s="88" t="str">
        <f t="shared" si="293"/>
        <v/>
      </c>
      <c r="AA848" s="88" t="str">
        <f t="shared" si="294"/>
        <v/>
      </c>
      <c r="AB848" s="201" t="str">
        <f t="shared" si="295"/>
        <v/>
      </c>
    </row>
    <row r="849" spans="5:28" ht="18" customHeight="1">
      <c r="E849" s="178" t="str">
        <f t="shared" si="296"/>
        <v>M-2</v>
      </c>
      <c r="F849" s="124">
        <f t="shared" si="287"/>
        <v>0</v>
      </c>
      <c r="G849" s="124" t="str">
        <f t="shared" si="288"/>
        <v/>
      </c>
      <c r="H849" s="124" t="str">
        <f t="shared" si="289"/>
        <v/>
      </c>
      <c r="I849" s="179">
        <v>33</v>
      </c>
      <c r="J849" s="150" t="str">
        <f>IF($E849="","",INDEX('3.サラリースケール'!$R$5:$BH$38,MATCH('7.グレード別年俸表の作成'!$E849,'3.サラリースケール'!$R$5:$R$38,0),MATCH('7.グレード別年俸表の作成'!$I849,'3.サラリースケール'!$R$5:$BH$5,0)))</f>
        <v/>
      </c>
      <c r="K849" s="194" t="str">
        <f t="shared" si="290"/>
        <v/>
      </c>
      <c r="L849" s="195" t="str">
        <f>IF($J849="","",VLOOKUP($E849,'6.モデル年俸表の作成'!$C$6:$F$48,4,0))</f>
        <v/>
      </c>
      <c r="M849" s="196" t="str">
        <f t="shared" si="297"/>
        <v/>
      </c>
      <c r="N849" s="197" t="str">
        <f t="shared" si="298"/>
        <v/>
      </c>
      <c r="O849" s="219" t="str">
        <f t="shared" si="291"/>
        <v/>
      </c>
      <c r="P849" s="198" t="str">
        <f t="shared" si="299"/>
        <v/>
      </c>
      <c r="Q849" s="195" t="str">
        <f t="shared" si="300"/>
        <v/>
      </c>
      <c r="R849" s="187" t="str">
        <f>IF($J849="","",IF('5.手当・賞与配分の設計'!$O$4=1,ROUNDUP((J849+$L849)*$R$5,-1),ROUNDUP(J849*$R$5,-1)))</f>
        <v/>
      </c>
      <c r="S849" s="202" t="str">
        <f>IF($J849="","",IF('5.手当・賞与配分の設計'!$O$4=1,ROUNDUP(($J849+$L849)*$U$4*$S$3,-1),ROUNDUP($J849*$U$4*$S$3,-1)))</f>
        <v/>
      </c>
      <c r="T849" s="186" t="str">
        <f>IF($J849="","",IF('5.手当・賞与配分の設計'!$O$4=1,ROUNDUP(($J849+$L849)*$U$4*$T$3,-1),ROUNDUP($J849*$U$4*$T$3,-1)))</f>
        <v/>
      </c>
      <c r="U849" s="186" t="str">
        <f>IF($J849="","",IF('5.手当・賞与配分の設計'!$O$4=1,ROUNDUP(($J849+$L849)*$U$4*$U$3,-1),ROUNDUP($J849*$U$4*$U$3,-1)))</f>
        <v/>
      </c>
      <c r="V849" s="186" t="str">
        <f>IF($J849="","",IF('5.手当・賞与配分の設計'!$O$4=1,ROUNDUP(($J849+$L849)*$U$4*$V$3,-1),ROUNDUP($J849*$U$4*$V$3,-1)))</f>
        <v/>
      </c>
      <c r="W849" s="203" t="str">
        <f>IF($J849="","",IF('5.手当・賞与配分の設計'!$O$4=1,ROUNDUP(($J849+$L849)*$U$4*$W$3,-1),ROUNDUP($J849*$U$4*$W$3,-1)))</f>
        <v/>
      </c>
      <c r="X849" s="128" t="str">
        <f t="shared" si="301"/>
        <v/>
      </c>
      <c r="Y849" s="88" t="str">
        <f t="shared" si="292"/>
        <v/>
      </c>
      <c r="Z849" s="88" t="str">
        <f t="shared" si="293"/>
        <v/>
      </c>
      <c r="AA849" s="88" t="str">
        <f t="shared" si="294"/>
        <v/>
      </c>
      <c r="AB849" s="201" t="str">
        <f t="shared" si="295"/>
        <v/>
      </c>
    </row>
    <row r="850" spans="5:28" ht="18" customHeight="1">
      <c r="E850" s="178" t="str">
        <f t="shared" si="296"/>
        <v>M-2</v>
      </c>
      <c r="F850" s="124">
        <f t="shared" si="287"/>
        <v>0</v>
      </c>
      <c r="G850" s="124" t="str">
        <f t="shared" si="288"/>
        <v/>
      </c>
      <c r="H850" s="124" t="str">
        <f t="shared" si="289"/>
        <v/>
      </c>
      <c r="I850" s="179">
        <v>34</v>
      </c>
      <c r="J850" s="150" t="str">
        <f>IF($E850="","",INDEX('3.サラリースケール'!$R$5:$BH$38,MATCH('7.グレード別年俸表の作成'!$E850,'3.サラリースケール'!$R$5:$R$38,0),MATCH('7.グレード別年俸表の作成'!$I850,'3.サラリースケール'!$R$5:$BH$5,0)))</f>
        <v/>
      </c>
      <c r="K850" s="194" t="str">
        <f t="shared" si="290"/>
        <v/>
      </c>
      <c r="L850" s="195" t="str">
        <f>IF($J850="","",VLOOKUP($E850,'6.モデル年俸表の作成'!$C$6:$F$48,4,0))</f>
        <v/>
      </c>
      <c r="M850" s="196" t="str">
        <f t="shared" si="297"/>
        <v/>
      </c>
      <c r="N850" s="197" t="str">
        <f t="shared" si="298"/>
        <v/>
      </c>
      <c r="O850" s="219" t="str">
        <f t="shared" si="291"/>
        <v/>
      </c>
      <c r="P850" s="198" t="str">
        <f t="shared" si="299"/>
        <v/>
      </c>
      <c r="Q850" s="195" t="str">
        <f t="shared" si="300"/>
        <v/>
      </c>
      <c r="R850" s="187" t="str">
        <f>IF($J850="","",IF('5.手当・賞与配分の設計'!$O$4=1,ROUNDUP((J850+$L850)*$R$5,-1),ROUNDUP(J850*$R$5,-1)))</f>
        <v/>
      </c>
      <c r="S850" s="202" t="str">
        <f>IF($J850="","",IF('5.手当・賞与配分の設計'!$O$4=1,ROUNDUP(($J850+$L850)*$U$4*$S$3,-1),ROUNDUP($J850*$U$4*$S$3,-1)))</f>
        <v/>
      </c>
      <c r="T850" s="186" t="str">
        <f>IF($J850="","",IF('5.手当・賞与配分の設計'!$O$4=1,ROUNDUP(($J850+$L850)*$U$4*$T$3,-1),ROUNDUP($J850*$U$4*$T$3,-1)))</f>
        <v/>
      </c>
      <c r="U850" s="186" t="str">
        <f>IF($J850="","",IF('5.手当・賞与配分の設計'!$O$4=1,ROUNDUP(($J850+$L850)*$U$4*$U$3,-1),ROUNDUP($J850*$U$4*$U$3,-1)))</f>
        <v/>
      </c>
      <c r="V850" s="186" t="str">
        <f>IF($J850="","",IF('5.手当・賞与配分の設計'!$O$4=1,ROUNDUP(($J850+$L850)*$U$4*$V$3,-1),ROUNDUP($J850*$U$4*$V$3,-1)))</f>
        <v/>
      </c>
      <c r="W850" s="203" t="str">
        <f>IF($J850="","",IF('5.手当・賞与配分の設計'!$O$4=1,ROUNDUP(($J850+$L850)*$U$4*$W$3,-1),ROUNDUP($J850*$U$4*$W$3,-1)))</f>
        <v/>
      </c>
      <c r="X850" s="128" t="str">
        <f t="shared" si="301"/>
        <v/>
      </c>
      <c r="Y850" s="88" t="str">
        <f t="shared" si="292"/>
        <v/>
      </c>
      <c r="Z850" s="88" t="str">
        <f t="shared" si="293"/>
        <v/>
      </c>
      <c r="AA850" s="88" t="str">
        <f t="shared" si="294"/>
        <v/>
      </c>
      <c r="AB850" s="201" t="str">
        <f t="shared" si="295"/>
        <v/>
      </c>
    </row>
    <row r="851" spans="5:28" ht="18" customHeight="1">
      <c r="E851" s="178" t="str">
        <f t="shared" si="296"/>
        <v>M-2</v>
      </c>
      <c r="F851" s="124">
        <f t="shared" si="287"/>
        <v>0</v>
      </c>
      <c r="G851" s="124" t="str">
        <f t="shared" si="288"/>
        <v/>
      </c>
      <c r="H851" s="124" t="str">
        <f t="shared" si="289"/>
        <v/>
      </c>
      <c r="I851" s="179">
        <v>35</v>
      </c>
      <c r="J851" s="150" t="str">
        <f>IF($E851="","",INDEX('3.サラリースケール'!$R$5:$BH$38,MATCH('7.グレード別年俸表の作成'!$E851,'3.サラリースケール'!$R$5:$R$38,0),MATCH('7.グレード別年俸表の作成'!$I851,'3.サラリースケール'!$R$5:$BH$5,0)))</f>
        <v/>
      </c>
      <c r="K851" s="194" t="str">
        <f t="shared" si="290"/>
        <v/>
      </c>
      <c r="L851" s="195" t="str">
        <f>IF($J851="","",VLOOKUP($E851,'6.モデル年俸表の作成'!$C$6:$F$48,4,0))</f>
        <v/>
      </c>
      <c r="M851" s="196" t="str">
        <f t="shared" si="297"/>
        <v/>
      </c>
      <c r="N851" s="197" t="str">
        <f t="shared" si="298"/>
        <v/>
      </c>
      <c r="O851" s="219" t="str">
        <f t="shared" si="291"/>
        <v/>
      </c>
      <c r="P851" s="198" t="str">
        <f t="shared" si="299"/>
        <v/>
      </c>
      <c r="Q851" s="195" t="str">
        <f t="shared" si="300"/>
        <v/>
      </c>
      <c r="R851" s="187" t="str">
        <f>IF($J851="","",IF('5.手当・賞与配分の設計'!$O$4=1,ROUNDUP((J851+$L851)*$R$5,-1),ROUNDUP(J851*$R$5,-1)))</f>
        <v/>
      </c>
      <c r="S851" s="202" t="str">
        <f>IF($J851="","",IF('5.手当・賞与配分の設計'!$O$4=1,ROUNDUP(($J851+$L851)*$U$4*$S$3,-1),ROUNDUP($J851*$U$4*$S$3,-1)))</f>
        <v/>
      </c>
      <c r="T851" s="186" t="str">
        <f>IF($J851="","",IF('5.手当・賞与配分の設計'!$O$4=1,ROUNDUP(($J851+$L851)*$U$4*$T$3,-1),ROUNDUP($J851*$U$4*$T$3,-1)))</f>
        <v/>
      </c>
      <c r="U851" s="186" t="str">
        <f>IF($J851="","",IF('5.手当・賞与配分の設計'!$O$4=1,ROUNDUP(($J851+$L851)*$U$4*$U$3,-1),ROUNDUP($J851*$U$4*$U$3,-1)))</f>
        <v/>
      </c>
      <c r="V851" s="186" t="str">
        <f>IF($J851="","",IF('5.手当・賞与配分の設計'!$O$4=1,ROUNDUP(($J851+$L851)*$U$4*$V$3,-1),ROUNDUP($J851*$U$4*$V$3,-1)))</f>
        <v/>
      </c>
      <c r="W851" s="203" t="str">
        <f>IF($J851="","",IF('5.手当・賞与配分の設計'!$O$4=1,ROUNDUP(($J851+$L851)*$U$4*$W$3,-1),ROUNDUP($J851*$U$4*$W$3,-1)))</f>
        <v/>
      </c>
      <c r="X851" s="128" t="str">
        <f t="shared" si="301"/>
        <v/>
      </c>
      <c r="Y851" s="88" t="str">
        <f t="shared" si="292"/>
        <v/>
      </c>
      <c r="Z851" s="88" t="str">
        <f t="shared" si="293"/>
        <v/>
      </c>
      <c r="AA851" s="88" t="str">
        <f t="shared" si="294"/>
        <v/>
      </c>
      <c r="AB851" s="201" t="str">
        <f t="shared" si="295"/>
        <v/>
      </c>
    </row>
    <row r="852" spans="5:28" ht="18" customHeight="1">
      <c r="E852" s="178" t="str">
        <f t="shared" si="296"/>
        <v>M-2</v>
      </c>
      <c r="F852" s="124">
        <f t="shared" si="287"/>
        <v>0</v>
      </c>
      <c r="G852" s="124" t="str">
        <f t="shared" si="288"/>
        <v/>
      </c>
      <c r="H852" s="124" t="str">
        <f t="shared" si="289"/>
        <v/>
      </c>
      <c r="I852" s="179">
        <v>36</v>
      </c>
      <c r="J852" s="150" t="str">
        <f>IF($E852="","",INDEX('3.サラリースケール'!$R$5:$BH$38,MATCH('7.グレード別年俸表の作成'!$E852,'3.サラリースケール'!$R$5:$R$38,0),MATCH('7.グレード別年俸表の作成'!$I852,'3.サラリースケール'!$R$5:$BH$5,0)))</f>
        <v/>
      </c>
      <c r="K852" s="194" t="str">
        <f t="shared" si="290"/>
        <v/>
      </c>
      <c r="L852" s="195" t="str">
        <f>IF($J852="","",VLOOKUP($E852,'6.モデル年俸表の作成'!$C$6:$F$48,4,0))</f>
        <v/>
      </c>
      <c r="M852" s="196" t="str">
        <f t="shared" si="297"/>
        <v/>
      </c>
      <c r="N852" s="197" t="str">
        <f t="shared" si="298"/>
        <v/>
      </c>
      <c r="O852" s="219" t="str">
        <f t="shared" si="291"/>
        <v/>
      </c>
      <c r="P852" s="198" t="str">
        <f t="shared" si="299"/>
        <v/>
      </c>
      <c r="Q852" s="195" t="str">
        <f t="shared" si="300"/>
        <v/>
      </c>
      <c r="R852" s="187" t="str">
        <f>IF($J852="","",IF('5.手当・賞与配分の設計'!$O$4=1,ROUNDUP((J852+$L852)*$R$5,-1),ROUNDUP(J852*$R$5,-1)))</f>
        <v/>
      </c>
      <c r="S852" s="202" t="str">
        <f>IF($J852="","",IF('5.手当・賞与配分の設計'!$O$4=1,ROUNDUP(($J852+$L852)*$U$4*$S$3,-1),ROUNDUP($J852*$U$4*$S$3,-1)))</f>
        <v/>
      </c>
      <c r="T852" s="186" t="str">
        <f>IF($J852="","",IF('5.手当・賞与配分の設計'!$O$4=1,ROUNDUP(($J852+$L852)*$U$4*$T$3,-1),ROUNDUP($J852*$U$4*$T$3,-1)))</f>
        <v/>
      </c>
      <c r="U852" s="186" t="str">
        <f>IF($J852="","",IF('5.手当・賞与配分の設計'!$O$4=1,ROUNDUP(($J852+$L852)*$U$4*$U$3,-1),ROUNDUP($J852*$U$4*$U$3,-1)))</f>
        <v/>
      </c>
      <c r="V852" s="186" t="str">
        <f>IF($J852="","",IF('5.手当・賞与配分の設計'!$O$4=1,ROUNDUP(($J852+$L852)*$U$4*$V$3,-1),ROUNDUP($J852*$U$4*$V$3,-1)))</f>
        <v/>
      </c>
      <c r="W852" s="203" t="str">
        <f>IF($J852="","",IF('5.手当・賞与配分の設計'!$O$4=1,ROUNDUP(($J852+$L852)*$U$4*$W$3,-1),ROUNDUP($J852*$U$4*$W$3,-1)))</f>
        <v/>
      </c>
      <c r="X852" s="128" t="str">
        <f t="shared" si="301"/>
        <v/>
      </c>
      <c r="Y852" s="88" t="str">
        <f t="shared" si="292"/>
        <v/>
      </c>
      <c r="Z852" s="88" t="str">
        <f t="shared" si="293"/>
        <v/>
      </c>
      <c r="AA852" s="88" t="str">
        <f t="shared" si="294"/>
        <v/>
      </c>
      <c r="AB852" s="201" t="str">
        <f t="shared" si="295"/>
        <v/>
      </c>
    </row>
    <row r="853" spans="5:28" ht="18" customHeight="1">
      <c r="E853" s="178" t="str">
        <f t="shared" si="296"/>
        <v>M-2</v>
      </c>
      <c r="F853" s="124">
        <f t="shared" si="287"/>
        <v>0</v>
      </c>
      <c r="G853" s="124" t="str">
        <f t="shared" si="288"/>
        <v/>
      </c>
      <c r="H853" s="124" t="str">
        <f t="shared" si="289"/>
        <v/>
      </c>
      <c r="I853" s="179">
        <v>37</v>
      </c>
      <c r="J853" s="150" t="str">
        <f>IF($E853="","",INDEX('3.サラリースケール'!$R$5:$BH$38,MATCH('7.グレード別年俸表の作成'!$E853,'3.サラリースケール'!$R$5:$R$38,0),MATCH('7.グレード別年俸表の作成'!$I853,'3.サラリースケール'!$R$5:$BH$5,0)))</f>
        <v/>
      </c>
      <c r="K853" s="194" t="str">
        <f t="shared" si="290"/>
        <v/>
      </c>
      <c r="L853" s="195" t="str">
        <f>IF($J853="","",VLOOKUP($E853,'6.モデル年俸表の作成'!$C$6:$F$48,4,0))</f>
        <v/>
      </c>
      <c r="M853" s="196" t="str">
        <f t="shared" si="297"/>
        <v/>
      </c>
      <c r="N853" s="197" t="str">
        <f t="shared" si="298"/>
        <v/>
      </c>
      <c r="O853" s="219" t="str">
        <f t="shared" si="291"/>
        <v/>
      </c>
      <c r="P853" s="198" t="str">
        <f t="shared" si="299"/>
        <v/>
      </c>
      <c r="Q853" s="195" t="str">
        <f t="shared" si="300"/>
        <v/>
      </c>
      <c r="R853" s="187" t="str">
        <f>IF($J853="","",IF('5.手当・賞与配分の設計'!$O$4=1,ROUNDUP((J853+$L853)*$R$5,-1),ROUNDUP(J853*$R$5,-1)))</f>
        <v/>
      </c>
      <c r="S853" s="202" t="str">
        <f>IF($J853="","",IF('5.手当・賞与配分の設計'!$O$4=1,ROUNDUP(($J853+$L853)*$U$4*$S$3,-1),ROUNDUP($J853*$U$4*$S$3,-1)))</f>
        <v/>
      </c>
      <c r="T853" s="186" t="str">
        <f>IF($J853="","",IF('5.手当・賞与配分の設計'!$O$4=1,ROUNDUP(($J853+$L853)*$U$4*$T$3,-1),ROUNDUP($J853*$U$4*$T$3,-1)))</f>
        <v/>
      </c>
      <c r="U853" s="186" t="str">
        <f>IF($J853="","",IF('5.手当・賞与配分の設計'!$O$4=1,ROUNDUP(($J853+$L853)*$U$4*$U$3,-1),ROUNDUP($J853*$U$4*$U$3,-1)))</f>
        <v/>
      </c>
      <c r="V853" s="186" t="str">
        <f>IF($J853="","",IF('5.手当・賞与配分の設計'!$O$4=1,ROUNDUP(($J853+$L853)*$U$4*$V$3,-1),ROUNDUP($J853*$U$4*$V$3,-1)))</f>
        <v/>
      </c>
      <c r="W853" s="203" t="str">
        <f>IF($J853="","",IF('5.手当・賞与配分の設計'!$O$4=1,ROUNDUP(($J853+$L853)*$U$4*$W$3,-1),ROUNDUP($J853*$U$4*$W$3,-1)))</f>
        <v/>
      </c>
      <c r="X853" s="128" t="str">
        <f t="shared" si="301"/>
        <v/>
      </c>
      <c r="Y853" s="88" t="str">
        <f t="shared" si="292"/>
        <v/>
      </c>
      <c r="Z853" s="88" t="str">
        <f t="shared" si="293"/>
        <v/>
      </c>
      <c r="AA853" s="88" t="str">
        <f t="shared" si="294"/>
        <v/>
      </c>
      <c r="AB853" s="201" t="str">
        <f t="shared" si="295"/>
        <v/>
      </c>
    </row>
    <row r="854" spans="5:28" ht="18" customHeight="1">
      <c r="E854" s="178" t="str">
        <f t="shared" si="296"/>
        <v>M-2</v>
      </c>
      <c r="F854" s="124">
        <f t="shared" si="287"/>
        <v>0</v>
      </c>
      <c r="G854" s="124" t="str">
        <f t="shared" si="288"/>
        <v/>
      </c>
      <c r="H854" s="124" t="str">
        <f t="shared" si="289"/>
        <v/>
      </c>
      <c r="I854" s="179">
        <v>38</v>
      </c>
      <c r="J854" s="150" t="str">
        <f>IF($E854="","",INDEX('3.サラリースケール'!$R$5:$BH$38,MATCH('7.グレード別年俸表の作成'!$E854,'3.サラリースケール'!$R$5:$R$38,0),MATCH('7.グレード別年俸表の作成'!$I854,'3.サラリースケール'!$R$5:$BH$5,0)))</f>
        <v/>
      </c>
      <c r="K854" s="194" t="str">
        <f t="shared" si="290"/>
        <v/>
      </c>
      <c r="L854" s="195" t="str">
        <f>IF($J854="","",VLOOKUP($E854,'6.モデル年俸表の作成'!$C$6:$F$48,4,0))</f>
        <v/>
      </c>
      <c r="M854" s="196" t="str">
        <f t="shared" si="297"/>
        <v/>
      </c>
      <c r="N854" s="197" t="str">
        <f t="shared" si="298"/>
        <v/>
      </c>
      <c r="O854" s="219" t="str">
        <f t="shared" si="291"/>
        <v/>
      </c>
      <c r="P854" s="198" t="str">
        <f t="shared" si="299"/>
        <v/>
      </c>
      <c r="Q854" s="195" t="str">
        <f t="shared" si="300"/>
        <v/>
      </c>
      <c r="R854" s="187" t="str">
        <f>IF($J854="","",IF('5.手当・賞与配分の設計'!$O$4=1,ROUNDUP((J854+$L854)*$R$5,-1),ROUNDUP(J854*$R$5,-1)))</f>
        <v/>
      </c>
      <c r="S854" s="202" t="str">
        <f>IF($J854="","",IF('5.手当・賞与配分の設計'!$O$4=1,ROUNDUP(($J854+$L854)*$U$4*$S$3,-1),ROUNDUP($J854*$U$4*$S$3,-1)))</f>
        <v/>
      </c>
      <c r="T854" s="186" t="str">
        <f>IF($J854="","",IF('5.手当・賞与配分の設計'!$O$4=1,ROUNDUP(($J854+$L854)*$U$4*$T$3,-1),ROUNDUP($J854*$U$4*$T$3,-1)))</f>
        <v/>
      </c>
      <c r="U854" s="186" t="str">
        <f>IF($J854="","",IF('5.手当・賞与配分の設計'!$O$4=1,ROUNDUP(($J854+$L854)*$U$4*$U$3,-1),ROUNDUP($J854*$U$4*$U$3,-1)))</f>
        <v/>
      </c>
      <c r="V854" s="186" t="str">
        <f>IF($J854="","",IF('5.手当・賞与配分の設計'!$O$4=1,ROUNDUP(($J854+$L854)*$U$4*$V$3,-1),ROUNDUP($J854*$U$4*$V$3,-1)))</f>
        <v/>
      </c>
      <c r="W854" s="203" t="str">
        <f>IF($J854="","",IF('5.手当・賞与配分の設計'!$O$4=1,ROUNDUP(($J854+$L854)*$U$4*$W$3,-1),ROUNDUP($J854*$U$4*$W$3,-1)))</f>
        <v/>
      </c>
      <c r="X854" s="128" t="str">
        <f t="shared" si="301"/>
        <v/>
      </c>
      <c r="Y854" s="88" t="str">
        <f t="shared" si="292"/>
        <v/>
      </c>
      <c r="Z854" s="88" t="str">
        <f t="shared" si="293"/>
        <v/>
      </c>
      <c r="AA854" s="88" t="str">
        <f t="shared" si="294"/>
        <v/>
      </c>
      <c r="AB854" s="201" t="str">
        <f t="shared" si="295"/>
        <v/>
      </c>
    </row>
    <row r="855" spans="5:28" ht="18" customHeight="1">
      <c r="E855" s="178" t="str">
        <f t="shared" si="296"/>
        <v>M-2</v>
      </c>
      <c r="F855" s="124">
        <f t="shared" si="287"/>
        <v>0</v>
      </c>
      <c r="G855" s="124" t="str">
        <f t="shared" si="288"/>
        <v/>
      </c>
      <c r="H855" s="124" t="str">
        <f t="shared" si="289"/>
        <v/>
      </c>
      <c r="I855" s="179">
        <v>39</v>
      </c>
      <c r="J855" s="150" t="str">
        <f>IF($E855="","",INDEX('3.サラリースケール'!$R$5:$BH$38,MATCH('7.グレード別年俸表の作成'!$E855,'3.サラリースケール'!$R$5:$R$38,0),MATCH('7.グレード別年俸表の作成'!$I855,'3.サラリースケール'!$R$5:$BH$5,0)))</f>
        <v/>
      </c>
      <c r="K855" s="194" t="str">
        <f t="shared" si="290"/>
        <v/>
      </c>
      <c r="L855" s="195" t="str">
        <f>IF($J855="","",VLOOKUP($E855,'6.モデル年俸表の作成'!$C$6:$F$48,4,0))</f>
        <v/>
      </c>
      <c r="M855" s="196" t="str">
        <f t="shared" si="297"/>
        <v/>
      </c>
      <c r="N855" s="197" t="str">
        <f t="shared" si="298"/>
        <v/>
      </c>
      <c r="O855" s="219" t="str">
        <f t="shared" si="291"/>
        <v/>
      </c>
      <c r="P855" s="198" t="str">
        <f t="shared" si="299"/>
        <v/>
      </c>
      <c r="Q855" s="195" t="str">
        <f t="shared" si="300"/>
        <v/>
      </c>
      <c r="R855" s="187" t="str">
        <f>IF($J855="","",IF('5.手当・賞与配分の設計'!$O$4=1,ROUNDUP((J855+$L855)*$R$5,-1),ROUNDUP(J855*$R$5,-1)))</f>
        <v/>
      </c>
      <c r="S855" s="202" t="str">
        <f>IF($J855="","",IF('5.手当・賞与配分の設計'!$O$4=1,ROUNDUP(($J855+$L855)*$U$4*$S$3,-1),ROUNDUP($J855*$U$4*$S$3,-1)))</f>
        <v/>
      </c>
      <c r="T855" s="186" t="str">
        <f>IF($J855="","",IF('5.手当・賞与配分の設計'!$O$4=1,ROUNDUP(($J855+$L855)*$U$4*$T$3,-1),ROUNDUP($J855*$U$4*$T$3,-1)))</f>
        <v/>
      </c>
      <c r="U855" s="186" t="str">
        <f>IF($J855="","",IF('5.手当・賞与配分の設計'!$O$4=1,ROUNDUP(($J855+$L855)*$U$4*$U$3,-1),ROUNDUP($J855*$U$4*$U$3,-1)))</f>
        <v/>
      </c>
      <c r="V855" s="186" t="str">
        <f>IF($J855="","",IF('5.手当・賞与配分の設計'!$O$4=1,ROUNDUP(($J855+$L855)*$U$4*$V$3,-1),ROUNDUP($J855*$U$4*$V$3,-1)))</f>
        <v/>
      </c>
      <c r="W855" s="203" t="str">
        <f>IF($J855="","",IF('5.手当・賞与配分の設計'!$O$4=1,ROUNDUP(($J855+$L855)*$U$4*$W$3,-1),ROUNDUP($J855*$U$4*$W$3,-1)))</f>
        <v/>
      </c>
      <c r="X855" s="128" t="str">
        <f t="shared" si="301"/>
        <v/>
      </c>
      <c r="Y855" s="88" t="str">
        <f t="shared" si="292"/>
        <v/>
      </c>
      <c r="Z855" s="88" t="str">
        <f t="shared" si="293"/>
        <v/>
      </c>
      <c r="AA855" s="88" t="str">
        <f t="shared" si="294"/>
        <v/>
      </c>
      <c r="AB855" s="201" t="str">
        <f t="shared" si="295"/>
        <v/>
      </c>
    </row>
    <row r="856" spans="5:28" ht="18" customHeight="1">
      <c r="E856" s="178" t="str">
        <f t="shared" si="296"/>
        <v>M-2</v>
      </c>
      <c r="F856" s="124">
        <f t="shared" si="287"/>
        <v>0</v>
      </c>
      <c r="G856" s="124" t="str">
        <f t="shared" si="288"/>
        <v/>
      </c>
      <c r="H856" s="124" t="str">
        <f t="shared" si="289"/>
        <v/>
      </c>
      <c r="I856" s="179">
        <v>40</v>
      </c>
      <c r="J856" s="150" t="str">
        <f>IF($E856="","",INDEX('3.サラリースケール'!$R$5:$BH$38,MATCH('7.グレード別年俸表の作成'!$E856,'3.サラリースケール'!$R$5:$R$38,0),MATCH('7.グレード別年俸表の作成'!$I856,'3.サラリースケール'!$R$5:$BH$5,0)))</f>
        <v/>
      </c>
      <c r="K856" s="194" t="str">
        <f t="shared" si="290"/>
        <v/>
      </c>
      <c r="L856" s="195" t="str">
        <f>IF($J856="","",VLOOKUP($E856,'6.モデル年俸表の作成'!$C$6:$F$48,4,0))</f>
        <v/>
      </c>
      <c r="M856" s="196" t="str">
        <f t="shared" si="297"/>
        <v/>
      </c>
      <c r="N856" s="197" t="str">
        <f t="shared" si="298"/>
        <v/>
      </c>
      <c r="O856" s="219" t="str">
        <f t="shared" si="291"/>
        <v/>
      </c>
      <c r="P856" s="198" t="str">
        <f t="shared" si="299"/>
        <v/>
      </c>
      <c r="Q856" s="195" t="str">
        <f t="shared" si="300"/>
        <v/>
      </c>
      <c r="R856" s="187" t="str">
        <f>IF($J856="","",IF('5.手当・賞与配分の設計'!$O$4=1,ROUNDUP((J856+$L856)*$R$5,-1),ROUNDUP(J856*$R$5,-1)))</f>
        <v/>
      </c>
      <c r="S856" s="202" t="str">
        <f>IF($J856="","",IF('5.手当・賞与配分の設計'!$O$4=1,ROUNDUP(($J856+$L856)*$U$4*$S$3,-1),ROUNDUP($J856*$U$4*$S$3,-1)))</f>
        <v/>
      </c>
      <c r="T856" s="186" t="str">
        <f>IF($J856="","",IF('5.手当・賞与配分の設計'!$O$4=1,ROUNDUP(($J856+$L856)*$U$4*$T$3,-1),ROUNDUP($J856*$U$4*$T$3,-1)))</f>
        <v/>
      </c>
      <c r="U856" s="186" t="str">
        <f>IF($J856="","",IF('5.手当・賞与配分の設計'!$O$4=1,ROUNDUP(($J856+$L856)*$U$4*$U$3,-1),ROUNDUP($J856*$U$4*$U$3,-1)))</f>
        <v/>
      </c>
      <c r="V856" s="186" t="str">
        <f>IF($J856="","",IF('5.手当・賞与配分の設計'!$O$4=1,ROUNDUP(($J856+$L856)*$U$4*$V$3,-1),ROUNDUP($J856*$U$4*$V$3,-1)))</f>
        <v/>
      </c>
      <c r="W856" s="203" t="str">
        <f>IF($J856="","",IF('5.手当・賞与配分の設計'!$O$4=1,ROUNDUP(($J856+$L856)*$U$4*$W$3,-1),ROUNDUP($J856*$U$4*$W$3,-1)))</f>
        <v/>
      </c>
      <c r="X856" s="128" t="str">
        <f t="shared" si="301"/>
        <v/>
      </c>
      <c r="Y856" s="88" t="str">
        <f t="shared" si="292"/>
        <v/>
      </c>
      <c r="Z856" s="88" t="str">
        <f t="shared" si="293"/>
        <v/>
      </c>
      <c r="AA856" s="88" t="str">
        <f t="shared" si="294"/>
        <v/>
      </c>
      <c r="AB856" s="201" t="str">
        <f t="shared" si="295"/>
        <v/>
      </c>
    </row>
    <row r="857" spans="5:28" ht="18" customHeight="1">
      <c r="E857" s="178" t="str">
        <f t="shared" si="296"/>
        <v>M-2</v>
      </c>
      <c r="F857" s="124">
        <f t="shared" si="287"/>
        <v>0</v>
      </c>
      <c r="G857" s="124" t="str">
        <f t="shared" si="288"/>
        <v/>
      </c>
      <c r="H857" s="124" t="str">
        <f t="shared" si="289"/>
        <v/>
      </c>
      <c r="I857" s="179">
        <v>41</v>
      </c>
      <c r="J857" s="150" t="str">
        <f>IF($E857="","",INDEX('3.サラリースケール'!$R$5:$BH$38,MATCH('7.グレード別年俸表の作成'!$E857,'3.サラリースケール'!$R$5:$R$38,0),MATCH('7.グレード別年俸表の作成'!$I857,'3.サラリースケール'!$R$5:$BH$5,0)))</f>
        <v/>
      </c>
      <c r="K857" s="194" t="str">
        <f t="shared" si="290"/>
        <v/>
      </c>
      <c r="L857" s="195" t="str">
        <f>IF($J857="","",VLOOKUP($E857,'6.モデル年俸表の作成'!$C$6:$F$48,4,0))</f>
        <v/>
      </c>
      <c r="M857" s="196" t="str">
        <f t="shared" si="297"/>
        <v/>
      </c>
      <c r="N857" s="197" t="str">
        <f t="shared" si="298"/>
        <v/>
      </c>
      <c r="O857" s="219" t="str">
        <f t="shared" si="291"/>
        <v/>
      </c>
      <c r="P857" s="198" t="str">
        <f t="shared" si="299"/>
        <v/>
      </c>
      <c r="Q857" s="195" t="str">
        <f t="shared" si="300"/>
        <v/>
      </c>
      <c r="R857" s="187" t="str">
        <f>IF($J857="","",IF('5.手当・賞与配分の設計'!$O$4=1,ROUNDUP((J857+$L857)*$R$5,-1),ROUNDUP(J857*$R$5,-1)))</f>
        <v/>
      </c>
      <c r="S857" s="202" t="str">
        <f>IF($J857="","",IF('5.手当・賞与配分の設計'!$O$4=1,ROUNDUP(($J857+$L857)*$U$4*$S$3,-1),ROUNDUP($J857*$U$4*$S$3,-1)))</f>
        <v/>
      </c>
      <c r="T857" s="186" t="str">
        <f>IF($J857="","",IF('5.手当・賞与配分の設計'!$O$4=1,ROUNDUP(($J857+$L857)*$U$4*$T$3,-1),ROUNDUP($J857*$U$4*$T$3,-1)))</f>
        <v/>
      </c>
      <c r="U857" s="186" t="str">
        <f>IF($J857="","",IF('5.手当・賞与配分の設計'!$O$4=1,ROUNDUP(($J857+$L857)*$U$4*$U$3,-1),ROUNDUP($J857*$U$4*$U$3,-1)))</f>
        <v/>
      </c>
      <c r="V857" s="186" t="str">
        <f>IF($J857="","",IF('5.手当・賞与配分の設計'!$O$4=1,ROUNDUP(($J857+$L857)*$U$4*$V$3,-1),ROUNDUP($J857*$U$4*$V$3,-1)))</f>
        <v/>
      </c>
      <c r="W857" s="203" t="str">
        <f>IF($J857="","",IF('5.手当・賞与配分の設計'!$O$4=1,ROUNDUP(($J857+$L857)*$U$4*$W$3,-1),ROUNDUP($J857*$U$4*$W$3,-1)))</f>
        <v/>
      </c>
      <c r="X857" s="128" t="str">
        <f t="shared" si="301"/>
        <v/>
      </c>
      <c r="Y857" s="88" t="str">
        <f t="shared" si="292"/>
        <v/>
      </c>
      <c r="Z857" s="88" t="str">
        <f t="shared" si="293"/>
        <v/>
      </c>
      <c r="AA857" s="88" t="str">
        <f t="shared" si="294"/>
        <v/>
      </c>
      <c r="AB857" s="201" t="str">
        <f t="shared" si="295"/>
        <v/>
      </c>
    </row>
    <row r="858" spans="5:28" ht="18" customHeight="1">
      <c r="E858" s="178" t="str">
        <f t="shared" si="296"/>
        <v>M-2</v>
      </c>
      <c r="F858" s="124">
        <f t="shared" si="287"/>
        <v>1</v>
      </c>
      <c r="G858" s="124">
        <f t="shared" si="288"/>
        <v>1</v>
      </c>
      <c r="H858" s="124" t="str">
        <f t="shared" si="289"/>
        <v>M-2-1</v>
      </c>
      <c r="I858" s="179">
        <v>42</v>
      </c>
      <c r="J858" s="150">
        <f>IF($E858="","",INDEX('3.サラリースケール'!$R$5:$BH$38,MATCH('7.グレード別年俸表の作成'!$E858,'3.サラリースケール'!$R$5:$R$38,0),MATCH('7.グレード別年俸表の作成'!$I858,'3.サラリースケール'!$R$5:$BH$5,0)))</f>
        <v>424100</v>
      </c>
      <c r="K858" s="194" t="str">
        <f t="shared" si="290"/>
        <v/>
      </c>
      <c r="L858" s="195">
        <f>IF($J858="","",VLOOKUP($E858,'6.モデル年俸表の作成'!$C$6:$F$48,4,0))</f>
        <v>63700</v>
      </c>
      <c r="M858" s="196">
        <f t="shared" si="297"/>
        <v>0.2</v>
      </c>
      <c r="N858" s="197">
        <f t="shared" si="298"/>
        <v>84820</v>
      </c>
      <c r="O858" s="219">
        <f t="shared" si="291"/>
        <v>27</v>
      </c>
      <c r="P858" s="198">
        <f t="shared" si="299"/>
        <v>572620</v>
      </c>
      <c r="Q858" s="195">
        <f t="shared" si="300"/>
        <v>6871440</v>
      </c>
      <c r="R858" s="187">
        <f>IF($J858="","",IF('5.手当・賞与配分の設計'!$O$4=1,ROUNDUP((J858+$L858)*$R$5,-1),ROUNDUP(J858*$R$5,-1)))</f>
        <v>975600</v>
      </c>
      <c r="S858" s="202">
        <f>IF($J858="","",IF('5.手当・賞与配分の設計'!$O$4=1,ROUNDUP(($J858+$L858)*$U$4*$S$3,-1),ROUNDUP($J858*$U$4*$S$3,-1)))</f>
        <v>1463400</v>
      </c>
      <c r="T858" s="186">
        <f>IF($J858="","",IF('5.手当・賞与配分の設計'!$O$4=1,ROUNDUP(($J858+$L858)*$U$4*$T$3,-1),ROUNDUP($J858*$U$4*$T$3,-1)))</f>
        <v>1341450</v>
      </c>
      <c r="U858" s="186">
        <f>IF($J858="","",IF('5.手当・賞与配分の設計'!$O$4=1,ROUNDUP(($J858+$L858)*$U$4*$U$3,-1),ROUNDUP($J858*$U$4*$U$3,-1)))</f>
        <v>1219500</v>
      </c>
      <c r="V858" s="186">
        <f>IF($J858="","",IF('5.手当・賞与配分の設計'!$O$4=1,ROUNDUP(($J858+$L858)*$U$4*$V$3,-1),ROUNDUP($J858*$U$4*$V$3,-1)))</f>
        <v>1097550</v>
      </c>
      <c r="W858" s="203">
        <f>IF($J858="","",IF('5.手当・賞与配分の設計'!$O$4=1,ROUNDUP(($J858+$L858)*$U$4*$W$3,-1),ROUNDUP($J858*$U$4*$W$3,-1)))</f>
        <v>975600</v>
      </c>
      <c r="X858" s="128">
        <f t="shared" si="301"/>
        <v>9310440</v>
      </c>
      <c r="Y858" s="88">
        <f t="shared" si="292"/>
        <v>9188490</v>
      </c>
      <c r="Z858" s="88">
        <f t="shared" si="293"/>
        <v>9066540</v>
      </c>
      <c r="AA858" s="88">
        <f t="shared" si="294"/>
        <v>8944590</v>
      </c>
      <c r="AB858" s="201">
        <f t="shared" si="295"/>
        <v>8822640</v>
      </c>
    </row>
    <row r="859" spans="5:28" ht="18" customHeight="1">
      <c r="E859" s="178" t="str">
        <f t="shared" si="296"/>
        <v>M-2</v>
      </c>
      <c r="F859" s="204">
        <f t="shared" si="287"/>
        <v>2</v>
      </c>
      <c r="G859" s="124">
        <f t="shared" si="288"/>
        <v>2</v>
      </c>
      <c r="H859" s="124" t="str">
        <f t="shared" si="289"/>
        <v>M-2-2</v>
      </c>
      <c r="I859" s="179">
        <v>43</v>
      </c>
      <c r="J859" s="150">
        <f>IF($E859="","",INDEX('3.サラリースケール'!$R$5:$BH$38,MATCH('7.グレード別年俸表の作成'!$E859,'3.サラリースケール'!$R$5:$R$38,0),MATCH('7.グレード別年俸表の作成'!$I859,'3.サラリースケール'!$R$5:$BH$5,0)))</f>
        <v>429900</v>
      </c>
      <c r="K859" s="194">
        <f t="shared" si="290"/>
        <v>5800</v>
      </c>
      <c r="L859" s="195">
        <f>IF($J859="","",VLOOKUP($E859,'6.モデル年俸表の作成'!$C$6:$F$48,4,0))</f>
        <v>63700</v>
      </c>
      <c r="M859" s="196">
        <f t="shared" si="297"/>
        <v>0.2</v>
      </c>
      <c r="N859" s="197">
        <f t="shared" si="298"/>
        <v>85980</v>
      </c>
      <c r="O859" s="219">
        <f t="shared" si="291"/>
        <v>27</v>
      </c>
      <c r="P859" s="198">
        <f t="shared" si="299"/>
        <v>579580</v>
      </c>
      <c r="Q859" s="195">
        <f t="shared" si="300"/>
        <v>6954960</v>
      </c>
      <c r="R859" s="187">
        <f>IF($J859="","",IF('5.手当・賞与配分の設計'!$O$4=1,ROUNDUP((J859+$L859)*$R$5,-1),ROUNDUP(J859*$R$5,-1)))</f>
        <v>987200</v>
      </c>
      <c r="S859" s="202">
        <f>IF($J859="","",IF('5.手当・賞与配分の設計'!$O$4=1,ROUNDUP(($J859+$L859)*$U$4*$S$3,-1),ROUNDUP($J859*$U$4*$S$3,-1)))</f>
        <v>1480800</v>
      </c>
      <c r="T859" s="186">
        <f>IF($J859="","",IF('5.手当・賞与配分の設計'!$O$4=1,ROUNDUP(($J859+$L859)*$U$4*$T$3,-1),ROUNDUP($J859*$U$4*$T$3,-1)))</f>
        <v>1357400</v>
      </c>
      <c r="U859" s="186">
        <f>IF($J859="","",IF('5.手当・賞与配分の設計'!$O$4=1,ROUNDUP(($J859+$L859)*$U$4*$U$3,-1),ROUNDUP($J859*$U$4*$U$3,-1)))</f>
        <v>1234000</v>
      </c>
      <c r="V859" s="186">
        <f>IF($J859="","",IF('5.手当・賞与配分の設計'!$O$4=1,ROUNDUP(($J859+$L859)*$U$4*$V$3,-1),ROUNDUP($J859*$U$4*$V$3,-1)))</f>
        <v>1110600</v>
      </c>
      <c r="W859" s="203">
        <f>IF($J859="","",IF('5.手当・賞与配分の設計'!$O$4=1,ROUNDUP(($J859+$L859)*$U$4*$W$3,-1),ROUNDUP($J859*$U$4*$W$3,-1)))</f>
        <v>987200</v>
      </c>
      <c r="X859" s="128">
        <f t="shared" si="301"/>
        <v>9422960</v>
      </c>
      <c r="Y859" s="88">
        <f>IF($J859="","",$Q859+$R859+T859)</f>
        <v>9299560</v>
      </c>
      <c r="Z859" s="88">
        <f t="shared" si="293"/>
        <v>9176160</v>
      </c>
      <c r="AA859" s="88">
        <f t="shared" si="294"/>
        <v>9052760</v>
      </c>
      <c r="AB859" s="201">
        <f t="shared" si="295"/>
        <v>8929360</v>
      </c>
    </row>
    <row r="860" spans="5:28" ht="18" customHeight="1">
      <c r="E860" s="178" t="str">
        <f t="shared" si="296"/>
        <v>M-2</v>
      </c>
      <c r="F860" s="204">
        <f t="shared" si="287"/>
        <v>3</v>
      </c>
      <c r="G860" s="124">
        <f t="shared" si="288"/>
        <v>3</v>
      </c>
      <c r="H860" s="124" t="str">
        <f t="shared" si="289"/>
        <v>M-2-3</v>
      </c>
      <c r="I860" s="179">
        <v>44</v>
      </c>
      <c r="J860" s="150">
        <f>IF($E860="","",INDEX('3.サラリースケール'!$R$5:$BH$38,MATCH('7.グレード別年俸表の作成'!$E860,'3.サラリースケール'!$R$5:$R$38,0),MATCH('7.グレード別年俸表の作成'!$I860,'3.サラリースケール'!$R$5:$BH$5,0)))</f>
        <v>435700</v>
      </c>
      <c r="K860" s="194">
        <f t="shared" si="290"/>
        <v>5800</v>
      </c>
      <c r="L860" s="195">
        <f>IF($J860="","",VLOOKUP($E860,'6.モデル年俸表の作成'!$C$6:$F$48,4,0))</f>
        <v>63700</v>
      </c>
      <c r="M860" s="196">
        <f t="shared" si="297"/>
        <v>0.2</v>
      </c>
      <c r="N860" s="197">
        <f t="shared" si="298"/>
        <v>87140</v>
      </c>
      <c r="O860" s="219">
        <f t="shared" si="291"/>
        <v>27</v>
      </c>
      <c r="P860" s="198">
        <f t="shared" si="299"/>
        <v>586540</v>
      </c>
      <c r="Q860" s="195">
        <f t="shared" si="300"/>
        <v>7038480</v>
      </c>
      <c r="R860" s="187">
        <f>IF($J860="","",IF('5.手当・賞与配分の設計'!$O$4=1,ROUNDUP((J860+$L860)*$R$5,-1),ROUNDUP(J860*$R$5,-1)))</f>
        <v>998800</v>
      </c>
      <c r="S860" s="202">
        <f>IF($J860="","",IF('5.手当・賞与配分の設計'!$O$4=1,ROUNDUP(($J860+$L860)*$U$4*$S$3,-1),ROUNDUP($J860*$U$4*$S$3,-1)))</f>
        <v>1498200</v>
      </c>
      <c r="T860" s="186">
        <f>IF($J860="","",IF('5.手当・賞与配分の設計'!$O$4=1,ROUNDUP(($J860+$L860)*$U$4*$T$3,-1),ROUNDUP($J860*$U$4*$T$3,-1)))</f>
        <v>1373350</v>
      </c>
      <c r="U860" s="186">
        <f>IF($J860="","",IF('5.手当・賞与配分の設計'!$O$4=1,ROUNDUP(($J860+$L860)*$U$4*$U$3,-1),ROUNDUP($J860*$U$4*$U$3,-1)))</f>
        <v>1248500</v>
      </c>
      <c r="V860" s="186">
        <f>IF($J860="","",IF('5.手当・賞与配分の設計'!$O$4=1,ROUNDUP(($J860+$L860)*$U$4*$V$3,-1),ROUNDUP($J860*$U$4*$V$3,-1)))</f>
        <v>1123650</v>
      </c>
      <c r="W860" s="203">
        <f>IF($J860="","",IF('5.手当・賞与配分の設計'!$O$4=1,ROUNDUP(($J860+$L860)*$U$4*$W$3,-1),ROUNDUP($J860*$U$4*$W$3,-1)))</f>
        <v>998800</v>
      </c>
      <c r="X860" s="128">
        <f t="shared" si="301"/>
        <v>9535480</v>
      </c>
      <c r="Y860" s="88">
        <f t="shared" ref="Y860:Y875" si="302">IF($J860="","",$Q860+$R860+T860)</f>
        <v>9410630</v>
      </c>
      <c r="Z860" s="88">
        <f t="shared" si="293"/>
        <v>9285780</v>
      </c>
      <c r="AA860" s="88">
        <f t="shared" si="294"/>
        <v>9160930</v>
      </c>
      <c r="AB860" s="201">
        <f t="shared" si="295"/>
        <v>9036080</v>
      </c>
    </row>
    <row r="861" spans="5:28" ht="18" customHeight="1">
      <c r="E861" s="178" t="str">
        <f t="shared" si="296"/>
        <v>M-2</v>
      </c>
      <c r="F861" s="204">
        <f t="shared" si="287"/>
        <v>4</v>
      </c>
      <c r="G861" s="124">
        <f t="shared" si="288"/>
        <v>4</v>
      </c>
      <c r="H861" s="124" t="str">
        <f t="shared" si="289"/>
        <v>M-2-4</v>
      </c>
      <c r="I861" s="179">
        <v>45</v>
      </c>
      <c r="J861" s="150">
        <f>IF($E861="","",INDEX('3.サラリースケール'!$R$5:$BH$38,MATCH('7.グレード別年俸表の作成'!$E861,'3.サラリースケール'!$R$5:$R$38,0),MATCH('7.グレード別年俸表の作成'!$I861,'3.サラリースケール'!$R$5:$BH$5,0)))</f>
        <v>441500</v>
      </c>
      <c r="K861" s="194">
        <f t="shared" si="290"/>
        <v>5800</v>
      </c>
      <c r="L861" s="195">
        <f>IF($J861="","",VLOOKUP($E861,'6.モデル年俸表の作成'!$C$6:$F$48,4,0))</f>
        <v>63700</v>
      </c>
      <c r="M861" s="196">
        <f t="shared" si="297"/>
        <v>0.2</v>
      </c>
      <c r="N861" s="197">
        <f t="shared" si="298"/>
        <v>88300</v>
      </c>
      <c r="O861" s="219">
        <f t="shared" si="291"/>
        <v>27</v>
      </c>
      <c r="P861" s="198">
        <f t="shared" si="299"/>
        <v>593500</v>
      </c>
      <c r="Q861" s="195">
        <f t="shared" si="300"/>
        <v>7122000</v>
      </c>
      <c r="R861" s="187">
        <f>IF($J861="","",IF('5.手当・賞与配分の設計'!$O$4=1,ROUNDUP((J861+$L861)*$R$5,-1),ROUNDUP(J861*$R$5,-1)))</f>
        <v>1010400</v>
      </c>
      <c r="S861" s="202">
        <f>IF($J861="","",IF('5.手当・賞与配分の設計'!$O$4=1,ROUNDUP(($J861+$L861)*$U$4*$S$3,-1),ROUNDUP($J861*$U$4*$S$3,-1)))</f>
        <v>1515600</v>
      </c>
      <c r="T861" s="186">
        <f>IF($J861="","",IF('5.手当・賞与配分の設計'!$O$4=1,ROUNDUP(($J861+$L861)*$U$4*$T$3,-1),ROUNDUP($J861*$U$4*$T$3,-1)))</f>
        <v>1389300</v>
      </c>
      <c r="U861" s="186">
        <f>IF($J861="","",IF('5.手当・賞与配分の設計'!$O$4=1,ROUNDUP(($J861+$L861)*$U$4*$U$3,-1),ROUNDUP($J861*$U$4*$U$3,-1)))</f>
        <v>1263000</v>
      </c>
      <c r="V861" s="186">
        <f>IF($J861="","",IF('5.手当・賞与配分の設計'!$O$4=1,ROUNDUP(($J861+$L861)*$U$4*$V$3,-1),ROUNDUP($J861*$U$4*$V$3,-1)))</f>
        <v>1136700</v>
      </c>
      <c r="W861" s="203">
        <f>IF($J861="","",IF('5.手当・賞与配分の設計'!$O$4=1,ROUNDUP(($J861+$L861)*$U$4*$W$3,-1),ROUNDUP($J861*$U$4*$W$3,-1)))</f>
        <v>1010400</v>
      </c>
      <c r="X861" s="128">
        <f t="shared" si="301"/>
        <v>9648000</v>
      </c>
      <c r="Y861" s="88">
        <f t="shared" si="302"/>
        <v>9521700</v>
      </c>
      <c r="Z861" s="88">
        <f t="shared" si="293"/>
        <v>9395400</v>
      </c>
      <c r="AA861" s="88">
        <f t="shared" si="294"/>
        <v>9269100</v>
      </c>
      <c r="AB861" s="201">
        <f t="shared" si="295"/>
        <v>9142800</v>
      </c>
    </row>
    <row r="862" spans="5:28" ht="18" customHeight="1">
      <c r="E862" s="178" t="str">
        <f t="shared" si="296"/>
        <v>M-2</v>
      </c>
      <c r="F862" s="204">
        <f t="shared" si="287"/>
        <v>5</v>
      </c>
      <c r="G862" s="124">
        <f t="shared" si="288"/>
        <v>5</v>
      </c>
      <c r="H862" s="124" t="str">
        <f t="shared" si="289"/>
        <v>M-2-5</v>
      </c>
      <c r="I862" s="179">
        <v>46</v>
      </c>
      <c r="J862" s="150">
        <f>IF($E862="","",INDEX('3.サラリースケール'!$R$5:$BH$38,MATCH('7.グレード別年俸表の作成'!$E862,'3.サラリースケール'!$R$5:$R$38,0),MATCH('7.グレード別年俸表の作成'!$I862,'3.サラリースケール'!$R$5:$BH$5,0)))</f>
        <v>447300</v>
      </c>
      <c r="K862" s="194">
        <f t="shared" si="290"/>
        <v>5800</v>
      </c>
      <c r="L862" s="195">
        <f>IF($J862="","",VLOOKUP($E862,'6.モデル年俸表の作成'!$C$6:$F$48,4,0))</f>
        <v>63700</v>
      </c>
      <c r="M862" s="196">
        <f t="shared" si="297"/>
        <v>0.2</v>
      </c>
      <c r="N862" s="197">
        <f t="shared" si="298"/>
        <v>89460</v>
      </c>
      <c r="O862" s="219">
        <f t="shared" si="291"/>
        <v>27</v>
      </c>
      <c r="P862" s="198">
        <f t="shared" si="299"/>
        <v>600460</v>
      </c>
      <c r="Q862" s="195">
        <f t="shared" si="300"/>
        <v>7205520</v>
      </c>
      <c r="R862" s="187">
        <f>IF($J862="","",IF('5.手当・賞与配分の設計'!$O$4=1,ROUNDUP((J862+$L862)*$R$5,-1),ROUNDUP(J862*$R$5,-1)))</f>
        <v>1022000</v>
      </c>
      <c r="S862" s="202">
        <f>IF($J862="","",IF('5.手当・賞与配分の設計'!$O$4=1,ROUNDUP(($J862+$L862)*$U$4*$S$3,-1),ROUNDUP($J862*$U$4*$S$3,-1)))</f>
        <v>1533000</v>
      </c>
      <c r="T862" s="186">
        <f>IF($J862="","",IF('5.手当・賞与配分の設計'!$O$4=1,ROUNDUP(($J862+$L862)*$U$4*$T$3,-1),ROUNDUP($J862*$U$4*$T$3,-1)))</f>
        <v>1405250</v>
      </c>
      <c r="U862" s="186">
        <f>IF($J862="","",IF('5.手当・賞与配分の設計'!$O$4=1,ROUNDUP(($J862+$L862)*$U$4*$U$3,-1),ROUNDUP($J862*$U$4*$U$3,-1)))</f>
        <v>1277500</v>
      </c>
      <c r="V862" s="186">
        <f>IF($J862="","",IF('5.手当・賞与配分の設計'!$O$4=1,ROUNDUP(($J862+$L862)*$U$4*$V$3,-1),ROUNDUP($J862*$U$4*$V$3,-1)))</f>
        <v>1149750</v>
      </c>
      <c r="W862" s="203">
        <f>IF($J862="","",IF('5.手当・賞与配分の設計'!$O$4=1,ROUNDUP(($J862+$L862)*$U$4*$W$3,-1),ROUNDUP($J862*$U$4*$W$3,-1)))</f>
        <v>1022000</v>
      </c>
      <c r="X862" s="128">
        <f t="shared" si="301"/>
        <v>9760520</v>
      </c>
      <c r="Y862" s="88">
        <f t="shared" si="302"/>
        <v>9632770</v>
      </c>
      <c r="Z862" s="88">
        <f t="shared" si="293"/>
        <v>9505020</v>
      </c>
      <c r="AA862" s="88">
        <f t="shared" si="294"/>
        <v>9377270</v>
      </c>
      <c r="AB862" s="201">
        <f t="shared" si="295"/>
        <v>9249520</v>
      </c>
    </row>
    <row r="863" spans="5:28" ht="18" customHeight="1">
      <c r="E863" s="178" t="str">
        <f t="shared" si="296"/>
        <v>M-2</v>
      </c>
      <c r="F863" s="204">
        <f t="shared" si="287"/>
        <v>6</v>
      </c>
      <c r="G863" s="124">
        <f t="shared" si="288"/>
        <v>6</v>
      </c>
      <c r="H863" s="124" t="str">
        <f t="shared" si="289"/>
        <v>M-2-6</v>
      </c>
      <c r="I863" s="179">
        <v>47</v>
      </c>
      <c r="J863" s="150">
        <f>IF($E863="","",INDEX('3.サラリースケール'!$R$5:$BH$38,MATCH('7.グレード別年俸表の作成'!$E863,'3.サラリースケール'!$R$5:$R$38,0),MATCH('7.グレード別年俸表の作成'!$I863,'3.サラリースケール'!$R$5:$BH$5,0)))</f>
        <v>453100</v>
      </c>
      <c r="K863" s="194">
        <f t="shared" si="290"/>
        <v>5800</v>
      </c>
      <c r="L863" s="195">
        <f>IF($J863="","",VLOOKUP($E863,'6.モデル年俸表の作成'!$C$6:$F$48,4,0))</f>
        <v>63700</v>
      </c>
      <c r="M863" s="196">
        <f t="shared" si="297"/>
        <v>0.2</v>
      </c>
      <c r="N863" s="197">
        <f t="shared" si="298"/>
        <v>90620</v>
      </c>
      <c r="O863" s="219">
        <f t="shared" si="291"/>
        <v>27</v>
      </c>
      <c r="P863" s="198">
        <f t="shared" si="299"/>
        <v>607420</v>
      </c>
      <c r="Q863" s="195">
        <f t="shared" si="300"/>
        <v>7289040</v>
      </c>
      <c r="R863" s="187">
        <f>IF($J863="","",IF('5.手当・賞与配分の設計'!$O$4=1,ROUNDUP((J863+$L863)*$R$5,-1),ROUNDUP(J863*$R$5,-1)))</f>
        <v>1033600</v>
      </c>
      <c r="S863" s="202">
        <f>IF($J863="","",IF('5.手当・賞与配分の設計'!$O$4=1,ROUNDUP(($J863+$L863)*$U$4*$S$3,-1),ROUNDUP($J863*$U$4*$S$3,-1)))</f>
        <v>1550400</v>
      </c>
      <c r="T863" s="186">
        <f>IF($J863="","",IF('5.手当・賞与配分の設計'!$O$4=1,ROUNDUP(($J863+$L863)*$U$4*$T$3,-1),ROUNDUP($J863*$U$4*$T$3,-1)))</f>
        <v>1421200</v>
      </c>
      <c r="U863" s="186">
        <f>IF($J863="","",IF('5.手当・賞与配分の設計'!$O$4=1,ROUNDUP(($J863+$L863)*$U$4*$U$3,-1),ROUNDUP($J863*$U$4*$U$3,-1)))</f>
        <v>1292000</v>
      </c>
      <c r="V863" s="186">
        <f>IF($J863="","",IF('5.手当・賞与配分の設計'!$O$4=1,ROUNDUP(($J863+$L863)*$U$4*$V$3,-1),ROUNDUP($J863*$U$4*$V$3,-1)))</f>
        <v>1162800</v>
      </c>
      <c r="W863" s="203">
        <f>IF($J863="","",IF('5.手当・賞与配分の設計'!$O$4=1,ROUNDUP(($J863+$L863)*$U$4*$W$3,-1),ROUNDUP($J863*$U$4*$W$3,-1)))</f>
        <v>1033600</v>
      </c>
      <c r="X863" s="128">
        <f t="shared" si="301"/>
        <v>9873040</v>
      </c>
      <c r="Y863" s="88">
        <f t="shared" si="302"/>
        <v>9743840</v>
      </c>
      <c r="Z863" s="88">
        <f t="shared" si="293"/>
        <v>9614640</v>
      </c>
      <c r="AA863" s="88">
        <f t="shared" si="294"/>
        <v>9485440</v>
      </c>
      <c r="AB863" s="201">
        <f t="shared" si="295"/>
        <v>9356240</v>
      </c>
    </row>
    <row r="864" spans="5:28" ht="18" customHeight="1">
      <c r="E864" s="178" t="str">
        <f t="shared" si="296"/>
        <v>M-2</v>
      </c>
      <c r="F864" s="204">
        <f t="shared" si="287"/>
        <v>7</v>
      </c>
      <c r="G864" s="124">
        <f t="shared" si="288"/>
        <v>7</v>
      </c>
      <c r="H864" s="124" t="str">
        <f t="shared" si="289"/>
        <v>M-2-7</v>
      </c>
      <c r="I864" s="179">
        <v>48</v>
      </c>
      <c r="J864" s="150">
        <f>IF($E864="","",INDEX('3.サラリースケール'!$R$5:$BH$38,MATCH('7.グレード別年俸表の作成'!$E864,'3.サラリースケール'!$R$5:$R$38,0),MATCH('7.グレード別年俸表の作成'!$I864,'3.サラリースケール'!$R$5:$BH$5,0)))</f>
        <v>458900</v>
      </c>
      <c r="K864" s="194">
        <f t="shared" si="290"/>
        <v>5800</v>
      </c>
      <c r="L864" s="195">
        <f>IF($J864="","",VLOOKUP($E864,'6.モデル年俸表の作成'!$C$6:$F$48,4,0))</f>
        <v>63700</v>
      </c>
      <c r="M864" s="196">
        <f t="shared" si="297"/>
        <v>0.2</v>
      </c>
      <c r="N864" s="197">
        <f t="shared" si="298"/>
        <v>91780</v>
      </c>
      <c r="O864" s="219">
        <f t="shared" si="291"/>
        <v>27</v>
      </c>
      <c r="P864" s="198">
        <f t="shared" si="299"/>
        <v>614380</v>
      </c>
      <c r="Q864" s="195">
        <f t="shared" si="300"/>
        <v>7372560</v>
      </c>
      <c r="R864" s="187">
        <f>IF($J864="","",IF('5.手当・賞与配分の設計'!$O$4=1,ROUNDUP((J864+$L864)*$R$5,-1),ROUNDUP(J864*$R$5,-1)))</f>
        <v>1045200</v>
      </c>
      <c r="S864" s="202">
        <f>IF($J864="","",IF('5.手当・賞与配分の設計'!$O$4=1,ROUNDUP(($J864+$L864)*$U$4*$S$3,-1),ROUNDUP($J864*$U$4*$S$3,-1)))</f>
        <v>1567800</v>
      </c>
      <c r="T864" s="186">
        <f>IF($J864="","",IF('5.手当・賞与配分の設計'!$O$4=1,ROUNDUP(($J864+$L864)*$U$4*$T$3,-1),ROUNDUP($J864*$U$4*$T$3,-1)))</f>
        <v>1437150</v>
      </c>
      <c r="U864" s="186">
        <f>IF($J864="","",IF('5.手当・賞与配分の設計'!$O$4=1,ROUNDUP(($J864+$L864)*$U$4*$U$3,-1),ROUNDUP($J864*$U$4*$U$3,-1)))</f>
        <v>1306500</v>
      </c>
      <c r="V864" s="186">
        <f>IF($J864="","",IF('5.手当・賞与配分の設計'!$O$4=1,ROUNDUP(($J864+$L864)*$U$4*$V$3,-1),ROUNDUP($J864*$U$4*$V$3,-1)))</f>
        <v>1175850</v>
      </c>
      <c r="W864" s="203">
        <f>IF($J864="","",IF('5.手当・賞与配分の設計'!$O$4=1,ROUNDUP(($J864+$L864)*$U$4*$W$3,-1),ROUNDUP($J864*$U$4*$W$3,-1)))</f>
        <v>1045200</v>
      </c>
      <c r="X864" s="128">
        <f t="shared" si="301"/>
        <v>9985560</v>
      </c>
      <c r="Y864" s="88">
        <f t="shared" si="302"/>
        <v>9854910</v>
      </c>
      <c r="Z864" s="88">
        <f t="shared" si="293"/>
        <v>9724260</v>
      </c>
      <c r="AA864" s="88">
        <f t="shared" si="294"/>
        <v>9593610</v>
      </c>
      <c r="AB864" s="201">
        <f t="shared" si="295"/>
        <v>9462960</v>
      </c>
    </row>
    <row r="865" spans="5:28" ht="18" customHeight="1">
      <c r="E865" s="178" t="str">
        <f t="shared" si="296"/>
        <v>M-2</v>
      </c>
      <c r="F865" s="204">
        <f t="shared" si="287"/>
        <v>8</v>
      </c>
      <c r="G865" s="124">
        <f t="shared" si="288"/>
        <v>8</v>
      </c>
      <c r="H865" s="124" t="str">
        <f t="shared" si="289"/>
        <v>M-2-8</v>
      </c>
      <c r="I865" s="179">
        <v>49</v>
      </c>
      <c r="J865" s="150">
        <f>IF($E865="","",INDEX('3.サラリースケール'!$R$5:$BH$38,MATCH('7.グレード別年俸表の作成'!$E865,'3.サラリースケール'!$R$5:$R$38,0),MATCH('7.グレード別年俸表の作成'!$I865,'3.サラリースケール'!$R$5:$BH$5,0)))</f>
        <v>464700</v>
      </c>
      <c r="K865" s="194">
        <f t="shared" si="290"/>
        <v>5800</v>
      </c>
      <c r="L865" s="195">
        <f>IF($J865="","",VLOOKUP($E865,'6.モデル年俸表の作成'!$C$6:$F$48,4,0))</f>
        <v>63700</v>
      </c>
      <c r="M865" s="196">
        <f t="shared" si="297"/>
        <v>0.2</v>
      </c>
      <c r="N865" s="197">
        <f t="shared" si="298"/>
        <v>92940</v>
      </c>
      <c r="O865" s="219">
        <f t="shared" si="291"/>
        <v>27</v>
      </c>
      <c r="P865" s="198">
        <f t="shared" si="299"/>
        <v>621340</v>
      </c>
      <c r="Q865" s="195">
        <f t="shared" si="300"/>
        <v>7456080</v>
      </c>
      <c r="R865" s="187">
        <f>IF($J865="","",IF('5.手当・賞与配分の設計'!$O$4=1,ROUNDUP((J865+$L865)*$R$5,-1),ROUNDUP(J865*$R$5,-1)))</f>
        <v>1056800</v>
      </c>
      <c r="S865" s="202">
        <f>IF($J865="","",IF('5.手当・賞与配分の設計'!$O$4=1,ROUNDUP(($J865+$L865)*$U$4*$S$3,-1),ROUNDUP($J865*$U$4*$S$3,-1)))</f>
        <v>1585200</v>
      </c>
      <c r="T865" s="186">
        <f>IF($J865="","",IF('5.手当・賞与配分の設計'!$O$4=1,ROUNDUP(($J865+$L865)*$U$4*$T$3,-1),ROUNDUP($J865*$U$4*$T$3,-1)))</f>
        <v>1453100</v>
      </c>
      <c r="U865" s="186">
        <f>IF($J865="","",IF('5.手当・賞与配分の設計'!$O$4=1,ROUNDUP(($J865+$L865)*$U$4*$U$3,-1),ROUNDUP($J865*$U$4*$U$3,-1)))</f>
        <v>1321000</v>
      </c>
      <c r="V865" s="186">
        <f>IF($J865="","",IF('5.手当・賞与配分の設計'!$O$4=1,ROUNDUP(($J865+$L865)*$U$4*$V$3,-1),ROUNDUP($J865*$U$4*$V$3,-1)))</f>
        <v>1188900</v>
      </c>
      <c r="W865" s="203">
        <f>IF($J865="","",IF('5.手当・賞与配分の設計'!$O$4=1,ROUNDUP(($J865+$L865)*$U$4*$W$3,-1),ROUNDUP($J865*$U$4*$W$3,-1)))</f>
        <v>1056800</v>
      </c>
      <c r="X865" s="128">
        <f t="shared" si="301"/>
        <v>10098080</v>
      </c>
      <c r="Y865" s="88">
        <f t="shared" si="302"/>
        <v>9965980</v>
      </c>
      <c r="Z865" s="88">
        <f t="shared" si="293"/>
        <v>9833880</v>
      </c>
      <c r="AA865" s="88">
        <f t="shared" si="294"/>
        <v>9701780</v>
      </c>
      <c r="AB865" s="201">
        <f t="shared" si="295"/>
        <v>9569680</v>
      </c>
    </row>
    <row r="866" spans="5:28" ht="18" customHeight="1">
      <c r="E866" s="178" t="str">
        <f t="shared" si="296"/>
        <v>M-2</v>
      </c>
      <c r="F866" s="204">
        <f t="shared" si="287"/>
        <v>9</v>
      </c>
      <c r="G866" s="124">
        <f t="shared" si="288"/>
        <v>9</v>
      </c>
      <c r="H866" s="124" t="str">
        <f t="shared" si="289"/>
        <v>M-2-9</v>
      </c>
      <c r="I866" s="179">
        <v>50</v>
      </c>
      <c r="J866" s="150">
        <f>IF($E866="","",INDEX('3.サラリースケール'!$R$5:$BH$38,MATCH('7.グレード別年俸表の作成'!$E866,'3.サラリースケール'!$R$5:$R$38,0),MATCH('7.グレード別年俸表の作成'!$I866,'3.サラリースケール'!$R$5:$BH$5,0)))</f>
        <v>470500</v>
      </c>
      <c r="K866" s="194">
        <f t="shared" si="290"/>
        <v>5800</v>
      </c>
      <c r="L866" s="195">
        <f>IF($J866="","",VLOOKUP($E866,'6.モデル年俸表の作成'!$C$6:$F$48,4,0))</f>
        <v>63700</v>
      </c>
      <c r="M866" s="196">
        <f t="shared" si="297"/>
        <v>0.2</v>
      </c>
      <c r="N866" s="197">
        <f t="shared" si="298"/>
        <v>94100</v>
      </c>
      <c r="O866" s="219">
        <f t="shared" si="291"/>
        <v>27</v>
      </c>
      <c r="P866" s="198">
        <f t="shared" si="299"/>
        <v>628300</v>
      </c>
      <c r="Q866" s="195">
        <f t="shared" si="300"/>
        <v>7539600</v>
      </c>
      <c r="R866" s="187">
        <f>IF($J866="","",IF('5.手当・賞与配分の設計'!$O$4=1,ROUNDUP((J866+$L866)*$R$5,-1),ROUNDUP(J866*$R$5,-1)))</f>
        <v>1068400</v>
      </c>
      <c r="S866" s="202">
        <f>IF($J866="","",IF('5.手当・賞与配分の設計'!$O$4=1,ROUNDUP(($J866+$L866)*$U$4*$S$3,-1),ROUNDUP($J866*$U$4*$S$3,-1)))</f>
        <v>1602600</v>
      </c>
      <c r="T866" s="186">
        <f>IF($J866="","",IF('5.手当・賞与配分の設計'!$O$4=1,ROUNDUP(($J866+$L866)*$U$4*$T$3,-1),ROUNDUP($J866*$U$4*$T$3,-1)))</f>
        <v>1469050</v>
      </c>
      <c r="U866" s="186">
        <f>IF($J866="","",IF('5.手当・賞与配分の設計'!$O$4=1,ROUNDUP(($J866+$L866)*$U$4*$U$3,-1),ROUNDUP($J866*$U$4*$U$3,-1)))</f>
        <v>1335500</v>
      </c>
      <c r="V866" s="186">
        <f>IF($J866="","",IF('5.手当・賞与配分の設計'!$O$4=1,ROUNDUP(($J866+$L866)*$U$4*$V$3,-1),ROUNDUP($J866*$U$4*$V$3,-1)))</f>
        <v>1201950</v>
      </c>
      <c r="W866" s="203">
        <f>IF($J866="","",IF('5.手当・賞与配分の設計'!$O$4=1,ROUNDUP(($J866+$L866)*$U$4*$W$3,-1),ROUNDUP($J866*$U$4*$W$3,-1)))</f>
        <v>1068400</v>
      </c>
      <c r="X866" s="128">
        <f t="shared" si="301"/>
        <v>10210600</v>
      </c>
      <c r="Y866" s="88">
        <f t="shared" si="302"/>
        <v>10077050</v>
      </c>
      <c r="Z866" s="88">
        <f t="shared" si="293"/>
        <v>9943500</v>
      </c>
      <c r="AA866" s="88">
        <f t="shared" si="294"/>
        <v>9809950</v>
      </c>
      <c r="AB866" s="201">
        <f t="shared" si="295"/>
        <v>9676400</v>
      </c>
    </row>
    <row r="867" spans="5:28" ht="18" customHeight="1">
      <c r="E867" s="178" t="str">
        <f t="shared" si="296"/>
        <v>M-2</v>
      </c>
      <c r="F867" s="204">
        <f t="shared" si="287"/>
        <v>10</v>
      </c>
      <c r="G867" s="124">
        <f t="shared" si="288"/>
        <v>10</v>
      </c>
      <c r="H867" s="124" t="str">
        <f t="shared" si="289"/>
        <v>M-2-10</v>
      </c>
      <c r="I867" s="179">
        <v>51</v>
      </c>
      <c r="J867" s="150">
        <f>IF($E867="","",INDEX('3.サラリースケール'!$R$5:$BH$38,MATCH('7.グレード別年俸表の作成'!$E867,'3.サラリースケール'!$R$5:$R$38,0),MATCH('7.グレード別年俸表の作成'!$I867,'3.サラリースケール'!$R$5:$BH$5,0)))</f>
        <v>476300</v>
      </c>
      <c r="K867" s="194">
        <f t="shared" si="290"/>
        <v>5800</v>
      </c>
      <c r="L867" s="195">
        <f>IF($J867="","",VLOOKUP($E867,'6.モデル年俸表の作成'!$C$6:$F$48,4,0))</f>
        <v>63700</v>
      </c>
      <c r="M867" s="196">
        <f t="shared" si="297"/>
        <v>0.2</v>
      </c>
      <c r="N867" s="197">
        <f t="shared" si="298"/>
        <v>95260</v>
      </c>
      <c r="O867" s="219">
        <f t="shared" si="291"/>
        <v>27</v>
      </c>
      <c r="P867" s="198">
        <f t="shared" si="299"/>
        <v>635260</v>
      </c>
      <c r="Q867" s="195">
        <f t="shared" si="300"/>
        <v>7623120</v>
      </c>
      <c r="R867" s="187">
        <f>IF($J867="","",IF('5.手当・賞与配分の設計'!$O$4=1,ROUNDUP((J867+$L867)*$R$5,-1),ROUNDUP(J867*$R$5,-1)))</f>
        <v>1080000</v>
      </c>
      <c r="S867" s="202">
        <f>IF($J867="","",IF('5.手当・賞与配分の設計'!$O$4=1,ROUNDUP(($J867+$L867)*$U$4*$S$3,-1),ROUNDUP($J867*$U$4*$S$3,-1)))</f>
        <v>1620000</v>
      </c>
      <c r="T867" s="186">
        <f>IF($J867="","",IF('5.手当・賞与配分の設計'!$O$4=1,ROUNDUP(($J867+$L867)*$U$4*$T$3,-1),ROUNDUP($J867*$U$4*$T$3,-1)))</f>
        <v>1485000</v>
      </c>
      <c r="U867" s="186">
        <f>IF($J867="","",IF('5.手当・賞与配分の設計'!$O$4=1,ROUNDUP(($J867+$L867)*$U$4*$U$3,-1),ROUNDUP($J867*$U$4*$U$3,-1)))</f>
        <v>1350000</v>
      </c>
      <c r="V867" s="186">
        <f>IF($J867="","",IF('5.手当・賞与配分の設計'!$O$4=1,ROUNDUP(($J867+$L867)*$U$4*$V$3,-1),ROUNDUP($J867*$U$4*$V$3,-1)))</f>
        <v>1215000</v>
      </c>
      <c r="W867" s="203">
        <f>IF($J867="","",IF('5.手当・賞与配分の設計'!$O$4=1,ROUNDUP(($J867+$L867)*$U$4*$W$3,-1),ROUNDUP($J867*$U$4*$W$3,-1)))</f>
        <v>1080000</v>
      </c>
      <c r="X867" s="128">
        <f t="shared" si="301"/>
        <v>10323120</v>
      </c>
      <c r="Y867" s="88">
        <f t="shared" si="302"/>
        <v>10188120</v>
      </c>
      <c r="Z867" s="88">
        <f t="shared" si="293"/>
        <v>10053120</v>
      </c>
      <c r="AA867" s="88">
        <f t="shared" si="294"/>
        <v>9918120</v>
      </c>
      <c r="AB867" s="201">
        <f t="shared" si="295"/>
        <v>9783120</v>
      </c>
    </row>
    <row r="868" spans="5:28" ht="18" customHeight="1">
      <c r="E868" s="178" t="str">
        <f t="shared" si="296"/>
        <v>M-2</v>
      </c>
      <c r="F868" s="204">
        <f t="shared" si="287"/>
        <v>11</v>
      </c>
      <c r="G868" s="124">
        <f t="shared" si="288"/>
        <v>11</v>
      </c>
      <c r="H868" s="124" t="str">
        <f t="shared" si="289"/>
        <v>M-2-11</v>
      </c>
      <c r="I868" s="179">
        <v>52</v>
      </c>
      <c r="J868" s="150">
        <f>IF($E868="","",INDEX('3.サラリースケール'!$R$5:$BH$38,MATCH('7.グレード別年俸表の作成'!$E868,'3.サラリースケール'!$R$5:$R$38,0),MATCH('7.グレード別年俸表の作成'!$I868,'3.サラリースケール'!$R$5:$BH$5,0)))</f>
        <v>482100</v>
      </c>
      <c r="K868" s="194">
        <f t="shared" si="290"/>
        <v>5800</v>
      </c>
      <c r="L868" s="195">
        <f>IF($J868="","",VLOOKUP($E868,'6.モデル年俸表の作成'!$C$6:$F$48,4,0))</f>
        <v>63700</v>
      </c>
      <c r="M868" s="196">
        <f t="shared" si="297"/>
        <v>0.2</v>
      </c>
      <c r="N868" s="197">
        <f t="shared" si="298"/>
        <v>96420</v>
      </c>
      <c r="O868" s="219">
        <f t="shared" si="291"/>
        <v>27</v>
      </c>
      <c r="P868" s="198">
        <f t="shared" si="299"/>
        <v>642220</v>
      </c>
      <c r="Q868" s="195">
        <f t="shared" si="300"/>
        <v>7706640</v>
      </c>
      <c r="R868" s="187">
        <f>IF($J868="","",IF('5.手当・賞与配分の設計'!$O$4=1,ROUNDUP((J868+$L868)*$R$5,-1),ROUNDUP(J868*$R$5,-1)))</f>
        <v>1091600</v>
      </c>
      <c r="S868" s="202">
        <f>IF($J868="","",IF('5.手当・賞与配分の設計'!$O$4=1,ROUNDUP(($J868+$L868)*$U$4*$S$3,-1),ROUNDUP($J868*$U$4*$S$3,-1)))</f>
        <v>1637400</v>
      </c>
      <c r="T868" s="186">
        <f>IF($J868="","",IF('5.手当・賞与配分の設計'!$O$4=1,ROUNDUP(($J868+$L868)*$U$4*$T$3,-1),ROUNDUP($J868*$U$4*$T$3,-1)))</f>
        <v>1500950</v>
      </c>
      <c r="U868" s="186">
        <f>IF($J868="","",IF('5.手当・賞与配分の設計'!$O$4=1,ROUNDUP(($J868+$L868)*$U$4*$U$3,-1),ROUNDUP($J868*$U$4*$U$3,-1)))</f>
        <v>1364500</v>
      </c>
      <c r="V868" s="186">
        <f>IF($J868="","",IF('5.手当・賞与配分の設計'!$O$4=1,ROUNDUP(($J868+$L868)*$U$4*$V$3,-1),ROUNDUP($J868*$U$4*$V$3,-1)))</f>
        <v>1228050</v>
      </c>
      <c r="W868" s="203">
        <f>IF($J868="","",IF('5.手当・賞与配分の設計'!$O$4=1,ROUNDUP(($J868+$L868)*$U$4*$W$3,-1),ROUNDUP($J868*$U$4*$W$3,-1)))</f>
        <v>1091600</v>
      </c>
      <c r="X868" s="128">
        <f t="shared" si="301"/>
        <v>10435640</v>
      </c>
      <c r="Y868" s="88">
        <f t="shared" si="302"/>
        <v>10299190</v>
      </c>
      <c r="Z868" s="88">
        <f t="shared" si="293"/>
        <v>10162740</v>
      </c>
      <c r="AA868" s="88">
        <f t="shared" si="294"/>
        <v>10026290</v>
      </c>
      <c r="AB868" s="201">
        <f t="shared" si="295"/>
        <v>9889840</v>
      </c>
    </row>
    <row r="869" spans="5:28" ht="18" customHeight="1">
      <c r="E869" s="178" t="str">
        <f t="shared" si="296"/>
        <v>M-2</v>
      </c>
      <c r="F869" s="204">
        <f t="shared" si="287"/>
        <v>12</v>
      </c>
      <c r="G869" s="124">
        <f t="shared" si="288"/>
        <v>12</v>
      </c>
      <c r="H869" s="124" t="str">
        <f t="shared" si="289"/>
        <v>M-2-12</v>
      </c>
      <c r="I869" s="179">
        <v>53</v>
      </c>
      <c r="J869" s="150">
        <f>IF($E869="","",INDEX('3.サラリースケール'!$R$5:$BH$38,MATCH('7.グレード別年俸表の作成'!$E869,'3.サラリースケール'!$R$5:$R$38,0),MATCH('7.グレード別年俸表の作成'!$I869,'3.サラリースケール'!$R$5:$BH$5,0)))</f>
        <v>487900</v>
      </c>
      <c r="K869" s="194">
        <f t="shared" si="290"/>
        <v>5800</v>
      </c>
      <c r="L869" s="195">
        <f>IF($J869="","",VLOOKUP($E869,'6.モデル年俸表の作成'!$C$6:$F$48,4,0))</f>
        <v>63700</v>
      </c>
      <c r="M869" s="196">
        <f t="shared" si="297"/>
        <v>0.2</v>
      </c>
      <c r="N869" s="197">
        <f t="shared" si="298"/>
        <v>97580</v>
      </c>
      <c r="O869" s="219">
        <f t="shared" si="291"/>
        <v>27</v>
      </c>
      <c r="P869" s="198">
        <f t="shared" si="299"/>
        <v>649180</v>
      </c>
      <c r="Q869" s="195">
        <f t="shared" si="300"/>
        <v>7790160</v>
      </c>
      <c r="R869" s="187">
        <f>IF($J869="","",IF('5.手当・賞与配分の設計'!$O$4=1,ROUNDUP((J869+$L869)*$R$5,-1),ROUNDUP(J869*$R$5,-1)))</f>
        <v>1103200</v>
      </c>
      <c r="S869" s="202">
        <f>IF($J869="","",IF('5.手当・賞与配分の設計'!$O$4=1,ROUNDUP(($J869+$L869)*$U$4*$S$3,-1),ROUNDUP($J869*$U$4*$S$3,-1)))</f>
        <v>1654800</v>
      </c>
      <c r="T869" s="186">
        <f>IF($J869="","",IF('5.手当・賞与配分の設計'!$O$4=1,ROUNDUP(($J869+$L869)*$U$4*$T$3,-1),ROUNDUP($J869*$U$4*$T$3,-1)))</f>
        <v>1516900</v>
      </c>
      <c r="U869" s="186">
        <f>IF($J869="","",IF('5.手当・賞与配分の設計'!$O$4=1,ROUNDUP(($J869+$L869)*$U$4*$U$3,-1),ROUNDUP($J869*$U$4*$U$3,-1)))</f>
        <v>1379000</v>
      </c>
      <c r="V869" s="186">
        <f>IF($J869="","",IF('5.手当・賞与配分の設計'!$O$4=1,ROUNDUP(($J869+$L869)*$U$4*$V$3,-1),ROUNDUP($J869*$U$4*$V$3,-1)))</f>
        <v>1241100</v>
      </c>
      <c r="W869" s="203">
        <f>IF($J869="","",IF('5.手当・賞与配分の設計'!$O$4=1,ROUNDUP(($J869+$L869)*$U$4*$W$3,-1),ROUNDUP($J869*$U$4*$W$3,-1)))</f>
        <v>1103200</v>
      </c>
      <c r="X869" s="128">
        <f t="shared" si="301"/>
        <v>10548160</v>
      </c>
      <c r="Y869" s="88">
        <f t="shared" si="302"/>
        <v>10410260</v>
      </c>
      <c r="Z869" s="88">
        <f t="shared" si="293"/>
        <v>10272360</v>
      </c>
      <c r="AA869" s="88">
        <f t="shared" si="294"/>
        <v>10134460</v>
      </c>
      <c r="AB869" s="201">
        <f t="shared" si="295"/>
        <v>9996560</v>
      </c>
    </row>
    <row r="870" spans="5:28" ht="18" customHeight="1">
      <c r="E870" s="178" t="str">
        <f t="shared" si="296"/>
        <v>M-2</v>
      </c>
      <c r="F870" s="204">
        <f t="shared" si="287"/>
        <v>13</v>
      </c>
      <c r="G870" s="124">
        <f t="shared" si="288"/>
        <v>13</v>
      </c>
      <c r="H870" s="124" t="str">
        <f t="shared" si="289"/>
        <v>M-2-13</v>
      </c>
      <c r="I870" s="179">
        <v>54</v>
      </c>
      <c r="J870" s="150">
        <f>IF($E870="","",INDEX('3.サラリースケール'!$R$5:$BH$38,MATCH('7.グレード別年俸表の作成'!$E870,'3.サラリースケール'!$R$5:$R$38,0),MATCH('7.グレード別年俸表の作成'!$I870,'3.サラリースケール'!$R$5:$BH$5,0)))</f>
        <v>493700</v>
      </c>
      <c r="K870" s="194">
        <f t="shared" si="290"/>
        <v>5800</v>
      </c>
      <c r="L870" s="195">
        <f>IF($J870="","",VLOOKUP($E870,'6.モデル年俸表の作成'!$C$6:$F$48,4,0))</f>
        <v>63700</v>
      </c>
      <c r="M870" s="196">
        <f t="shared" si="297"/>
        <v>0.2</v>
      </c>
      <c r="N870" s="197">
        <f t="shared" si="298"/>
        <v>98740</v>
      </c>
      <c r="O870" s="219">
        <f t="shared" si="291"/>
        <v>27</v>
      </c>
      <c r="P870" s="198">
        <f t="shared" si="299"/>
        <v>656140</v>
      </c>
      <c r="Q870" s="195">
        <f t="shared" si="300"/>
        <v>7873680</v>
      </c>
      <c r="R870" s="187">
        <f>IF($J870="","",IF('5.手当・賞与配分の設計'!$O$4=1,ROUNDUP((J870+$L870)*$R$5,-1),ROUNDUP(J870*$R$5,-1)))</f>
        <v>1114800</v>
      </c>
      <c r="S870" s="202">
        <f>IF($J870="","",IF('5.手当・賞与配分の設計'!$O$4=1,ROUNDUP(($J870+$L870)*$U$4*$S$3,-1),ROUNDUP($J870*$U$4*$S$3,-1)))</f>
        <v>1672200</v>
      </c>
      <c r="T870" s="186">
        <f>IF($J870="","",IF('5.手当・賞与配分の設計'!$O$4=1,ROUNDUP(($J870+$L870)*$U$4*$T$3,-1),ROUNDUP($J870*$U$4*$T$3,-1)))</f>
        <v>1532850</v>
      </c>
      <c r="U870" s="186">
        <f>IF($J870="","",IF('5.手当・賞与配分の設計'!$O$4=1,ROUNDUP(($J870+$L870)*$U$4*$U$3,-1),ROUNDUP($J870*$U$4*$U$3,-1)))</f>
        <v>1393500</v>
      </c>
      <c r="V870" s="186">
        <f>IF($J870="","",IF('5.手当・賞与配分の設計'!$O$4=1,ROUNDUP(($J870+$L870)*$U$4*$V$3,-1),ROUNDUP($J870*$U$4*$V$3,-1)))</f>
        <v>1254150</v>
      </c>
      <c r="W870" s="203">
        <f>IF($J870="","",IF('5.手当・賞与配分の設計'!$O$4=1,ROUNDUP(($J870+$L870)*$U$4*$W$3,-1),ROUNDUP($J870*$U$4*$W$3,-1)))</f>
        <v>1114800</v>
      </c>
      <c r="X870" s="128">
        <f t="shared" si="301"/>
        <v>10660680</v>
      </c>
      <c r="Y870" s="88">
        <f t="shared" si="302"/>
        <v>10521330</v>
      </c>
      <c r="Z870" s="88">
        <f t="shared" si="293"/>
        <v>10381980</v>
      </c>
      <c r="AA870" s="88">
        <f t="shared" si="294"/>
        <v>10242630</v>
      </c>
      <c r="AB870" s="201">
        <f t="shared" si="295"/>
        <v>10103280</v>
      </c>
    </row>
    <row r="871" spans="5:28" ht="18" customHeight="1">
      <c r="E871" s="178" t="str">
        <f t="shared" si="296"/>
        <v>M-2</v>
      </c>
      <c r="F871" s="204">
        <f t="shared" si="287"/>
        <v>14</v>
      </c>
      <c r="G871" s="124">
        <f t="shared" si="288"/>
        <v>14</v>
      </c>
      <c r="H871" s="124" t="str">
        <f t="shared" si="289"/>
        <v>M-2-14</v>
      </c>
      <c r="I871" s="179">
        <v>55</v>
      </c>
      <c r="J871" s="150">
        <f>IF($E871="","",INDEX('3.サラリースケール'!$R$5:$BH$38,MATCH('7.グレード別年俸表の作成'!$E871,'3.サラリースケール'!$R$5:$R$38,0),MATCH('7.グレード別年俸表の作成'!$I871,'3.サラリースケール'!$R$5:$BH$5,0)))</f>
        <v>499500</v>
      </c>
      <c r="K871" s="194">
        <f t="shared" si="290"/>
        <v>5800</v>
      </c>
      <c r="L871" s="195">
        <f>IF($J871="","",VLOOKUP($E871,'6.モデル年俸表の作成'!$C$6:$F$48,4,0))</f>
        <v>63700</v>
      </c>
      <c r="M871" s="196">
        <f t="shared" si="297"/>
        <v>0.2</v>
      </c>
      <c r="N871" s="197">
        <f t="shared" si="298"/>
        <v>99900</v>
      </c>
      <c r="O871" s="219">
        <f t="shared" si="291"/>
        <v>27</v>
      </c>
      <c r="P871" s="198">
        <f t="shared" si="299"/>
        <v>663100</v>
      </c>
      <c r="Q871" s="195">
        <f t="shared" si="300"/>
        <v>7957200</v>
      </c>
      <c r="R871" s="187">
        <f>IF($J871="","",IF('5.手当・賞与配分の設計'!$O$4=1,ROUNDUP((J871+$L871)*$R$5,-1),ROUNDUP(J871*$R$5,-1)))</f>
        <v>1126400</v>
      </c>
      <c r="S871" s="202">
        <f>IF($J871="","",IF('5.手当・賞与配分の設計'!$O$4=1,ROUNDUP(($J871+$L871)*$U$4*$S$3,-1),ROUNDUP($J871*$U$4*$S$3,-1)))</f>
        <v>1689600</v>
      </c>
      <c r="T871" s="186">
        <f>IF($J871="","",IF('5.手当・賞与配分の設計'!$O$4=1,ROUNDUP(($J871+$L871)*$U$4*$T$3,-1),ROUNDUP($J871*$U$4*$T$3,-1)))</f>
        <v>1548800</v>
      </c>
      <c r="U871" s="186">
        <f>IF($J871="","",IF('5.手当・賞与配分の設計'!$O$4=1,ROUNDUP(($J871+$L871)*$U$4*$U$3,-1),ROUNDUP($J871*$U$4*$U$3,-1)))</f>
        <v>1408000</v>
      </c>
      <c r="V871" s="186">
        <f>IF($J871="","",IF('5.手当・賞与配分の設計'!$O$4=1,ROUNDUP(($J871+$L871)*$U$4*$V$3,-1),ROUNDUP($J871*$U$4*$V$3,-1)))</f>
        <v>1267200</v>
      </c>
      <c r="W871" s="203">
        <f>IF($J871="","",IF('5.手当・賞与配分の設計'!$O$4=1,ROUNDUP(($J871+$L871)*$U$4*$W$3,-1),ROUNDUP($J871*$U$4*$W$3,-1)))</f>
        <v>1126400</v>
      </c>
      <c r="X871" s="128">
        <f t="shared" si="301"/>
        <v>10773200</v>
      </c>
      <c r="Y871" s="88">
        <f t="shared" si="302"/>
        <v>10632400</v>
      </c>
      <c r="Z871" s="88">
        <f t="shared" si="293"/>
        <v>10491600</v>
      </c>
      <c r="AA871" s="88">
        <f t="shared" si="294"/>
        <v>10350800</v>
      </c>
      <c r="AB871" s="201">
        <f t="shared" si="295"/>
        <v>10210000</v>
      </c>
    </row>
    <row r="872" spans="5:28" ht="18" customHeight="1">
      <c r="E872" s="178" t="str">
        <f t="shared" si="296"/>
        <v>M-2</v>
      </c>
      <c r="F872" s="204">
        <f t="shared" si="287"/>
        <v>15</v>
      </c>
      <c r="G872" s="124">
        <f t="shared" si="288"/>
        <v>15</v>
      </c>
      <c r="H872" s="124" t="str">
        <f t="shared" si="289"/>
        <v>M-2-15</v>
      </c>
      <c r="I872" s="179">
        <v>56</v>
      </c>
      <c r="J872" s="150">
        <f>IF($E872="","",INDEX('3.サラリースケール'!$R$5:$BH$38,MATCH('7.グレード別年俸表の作成'!$E872,'3.サラリースケール'!$R$5:$R$38,0),MATCH('7.グレード別年俸表の作成'!$I872,'3.サラリースケール'!$R$5:$BH$5,0)))</f>
        <v>505300</v>
      </c>
      <c r="K872" s="194">
        <f t="shared" si="290"/>
        <v>5800</v>
      </c>
      <c r="L872" s="195">
        <f>IF($J872="","",VLOOKUP($E872,'6.モデル年俸表の作成'!$C$6:$F$48,4,0))</f>
        <v>63700</v>
      </c>
      <c r="M872" s="196">
        <f t="shared" si="297"/>
        <v>0.2</v>
      </c>
      <c r="N872" s="197">
        <f t="shared" si="298"/>
        <v>101060</v>
      </c>
      <c r="O872" s="219">
        <f t="shared" si="291"/>
        <v>27</v>
      </c>
      <c r="P872" s="198">
        <f t="shared" si="299"/>
        <v>670060</v>
      </c>
      <c r="Q872" s="195">
        <f t="shared" si="300"/>
        <v>8040720</v>
      </c>
      <c r="R872" s="187">
        <f>IF($J872="","",IF('5.手当・賞与配分の設計'!$O$4=1,ROUNDUP((J872+$L872)*$R$5,-1),ROUNDUP(J872*$R$5,-1)))</f>
        <v>1138000</v>
      </c>
      <c r="S872" s="202">
        <f>IF($J872="","",IF('5.手当・賞与配分の設計'!$O$4=1,ROUNDUP(($J872+$L872)*$U$4*$S$3,-1),ROUNDUP($J872*$U$4*$S$3,-1)))</f>
        <v>1707000</v>
      </c>
      <c r="T872" s="186">
        <f>IF($J872="","",IF('5.手当・賞与配分の設計'!$O$4=1,ROUNDUP(($J872+$L872)*$U$4*$T$3,-1),ROUNDUP($J872*$U$4*$T$3,-1)))</f>
        <v>1564750</v>
      </c>
      <c r="U872" s="186">
        <f>IF($J872="","",IF('5.手当・賞与配分の設計'!$O$4=1,ROUNDUP(($J872+$L872)*$U$4*$U$3,-1),ROUNDUP($J872*$U$4*$U$3,-1)))</f>
        <v>1422500</v>
      </c>
      <c r="V872" s="186">
        <f>IF($J872="","",IF('5.手当・賞与配分の設計'!$O$4=1,ROUNDUP(($J872+$L872)*$U$4*$V$3,-1),ROUNDUP($J872*$U$4*$V$3,-1)))</f>
        <v>1280250</v>
      </c>
      <c r="W872" s="203">
        <f>IF($J872="","",IF('5.手当・賞与配分の設計'!$O$4=1,ROUNDUP(($J872+$L872)*$U$4*$W$3,-1),ROUNDUP($J872*$U$4*$W$3,-1)))</f>
        <v>1138000</v>
      </c>
      <c r="X872" s="128">
        <f t="shared" si="301"/>
        <v>10885720</v>
      </c>
      <c r="Y872" s="88">
        <f t="shared" si="302"/>
        <v>10743470</v>
      </c>
      <c r="Z872" s="88">
        <f t="shared" si="293"/>
        <v>10601220</v>
      </c>
      <c r="AA872" s="88">
        <f t="shared" si="294"/>
        <v>10458970</v>
      </c>
      <c r="AB872" s="201">
        <f t="shared" si="295"/>
        <v>10316720</v>
      </c>
    </row>
    <row r="873" spans="5:28" ht="18" customHeight="1">
      <c r="E873" s="178" t="str">
        <f t="shared" si="296"/>
        <v>M-2</v>
      </c>
      <c r="F873" s="204">
        <f t="shared" si="287"/>
        <v>16</v>
      </c>
      <c r="G873" s="124">
        <f t="shared" si="288"/>
        <v>16</v>
      </c>
      <c r="H873" s="124" t="str">
        <f t="shared" si="289"/>
        <v>M-2-16</v>
      </c>
      <c r="I873" s="179">
        <v>57</v>
      </c>
      <c r="J873" s="150">
        <f>IF($E873="","",INDEX('3.サラリースケール'!$R$5:$BH$38,MATCH('7.グレード別年俸表の作成'!$E873,'3.サラリースケール'!$R$5:$R$38,0),MATCH('7.グレード別年俸表の作成'!$I873,'3.サラリースケール'!$R$5:$BH$5,0)))</f>
        <v>511100</v>
      </c>
      <c r="K873" s="194">
        <f t="shared" si="290"/>
        <v>5800</v>
      </c>
      <c r="L873" s="195">
        <f>IF($J873="","",VLOOKUP($E873,'6.モデル年俸表の作成'!$C$6:$F$48,4,0))</f>
        <v>63700</v>
      </c>
      <c r="M873" s="196">
        <f t="shared" si="297"/>
        <v>0.2</v>
      </c>
      <c r="N873" s="197">
        <f t="shared" si="298"/>
        <v>102220</v>
      </c>
      <c r="O873" s="219">
        <f t="shared" si="291"/>
        <v>27</v>
      </c>
      <c r="P873" s="198">
        <f t="shared" si="299"/>
        <v>677020</v>
      </c>
      <c r="Q873" s="195">
        <f t="shared" si="300"/>
        <v>8124240</v>
      </c>
      <c r="R873" s="187">
        <f>IF($J873="","",IF('5.手当・賞与配分の設計'!$O$4=1,ROUNDUP((J873+$L873)*$R$5,-1),ROUNDUP(J873*$R$5,-1)))</f>
        <v>1149600</v>
      </c>
      <c r="S873" s="202">
        <f>IF($J873="","",IF('5.手当・賞与配分の設計'!$O$4=1,ROUNDUP(($J873+$L873)*$U$4*$S$3,-1),ROUNDUP($J873*$U$4*$S$3,-1)))</f>
        <v>1724400</v>
      </c>
      <c r="T873" s="186">
        <f>IF($J873="","",IF('5.手当・賞与配分の設計'!$O$4=1,ROUNDUP(($J873+$L873)*$U$4*$T$3,-1),ROUNDUP($J873*$U$4*$T$3,-1)))</f>
        <v>1580700</v>
      </c>
      <c r="U873" s="186">
        <f>IF($J873="","",IF('5.手当・賞与配分の設計'!$O$4=1,ROUNDUP(($J873+$L873)*$U$4*$U$3,-1),ROUNDUP($J873*$U$4*$U$3,-1)))</f>
        <v>1437000</v>
      </c>
      <c r="V873" s="186">
        <f>IF($J873="","",IF('5.手当・賞与配分の設計'!$O$4=1,ROUNDUP(($J873+$L873)*$U$4*$V$3,-1),ROUNDUP($J873*$U$4*$V$3,-1)))</f>
        <v>1293300</v>
      </c>
      <c r="W873" s="203">
        <f>IF($J873="","",IF('5.手当・賞与配分の設計'!$O$4=1,ROUNDUP(($J873+$L873)*$U$4*$W$3,-1),ROUNDUP($J873*$U$4*$W$3,-1)))</f>
        <v>1149600</v>
      </c>
      <c r="X873" s="128">
        <f t="shared" si="301"/>
        <v>10998240</v>
      </c>
      <c r="Y873" s="88">
        <f t="shared" si="302"/>
        <v>10854540</v>
      </c>
      <c r="Z873" s="88">
        <f t="shared" si="293"/>
        <v>10710840</v>
      </c>
      <c r="AA873" s="88">
        <f t="shared" si="294"/>
        <v>10567140</v>
      </c>
      <c r="AB873" s="201">
        <f t="shared" si="295"/>
        <v>10423440</v>
      </c>
    </row>
    <row r="874" spans="5:28" ht="18" customHeight="1">
      <c r="E874" s="178" t="str">
        <f t="shared" si="296"/>
        <v>M-2</v>
      </c>
      <c r="F874" s="204">
        <f t="shared" si="287"/>
        <v>16</v>
      </c>
      <c r="G874" s="124">
        <f t="shared" si="288"/>
        <v>16</v>
      </c>
      <c r="H874" s="124" t="str">
        <f t="shared" si="289"/>
        <v/>
      </c>
      <c r="I874" s="179">
        <v>58</v>
      </c>
      <c r="J874" s="150">
        <f>IF($E874="","",INDEX('3.サラリースケール'!$R$5:$BH$38,MATCH('7.グレード別年俸表の作成'!$E874,'3.サラリースケール'!$R$5:$R$38,0),MATCH('7.グレード別年俸表の作成'!$I874,'3.サラリースケール'!$R$5:$BH$5,0)))</f>
        <v>511100</v>
      </c>
      <c r="K874" s="194">
        <f t="shared" si="290"/>
        <v>0</v>
      </c>
      <c r="L874" s="195">
        <f>IF($J874="","",VLOOKUP($E874,'6.モデル年俸表の作成'!$C$6:$F$48,4,0))</f>
        <v>63700</v>
      </c>
      <c r="M874" s="196">
        <f t="shared" si="297"/>
        <v>0.2</v>
      </c>
      <c r="N874" s="197">
        <f t="shared" si="298"/>
        <v>102220</v>
      </c>
      <c r="O874" s="219">
        <f t="shared" si="291"/>
        <v>27</v>
      </c>
      <c r="P874" s="198">
        <f t="shared" si="299"/>
        <v>677020</v>
      </c>
      <c r="Q874" s="195">
        <f t="shared" si="300"/>
        <v>8124240</v>
      </c>
      <c r="R874" s="187">
        <f>IF($J874="","",IF('5.手当・賞与配分の設計'!$O$4=1,ROUNDUP((J874+$L874)*$R$5,-1),ROUNDUP(J874*$R$5,-1)))</f>
        <v>1149600</v>
      </c>
      <c r="S874" s="202">
        <f>IF($J874="","",IF('5.手当・賞与配分の設計'!$O$4=1,ROUNDUP(($J874+$L874)*$U$4*$S$3,-1),ROUNDUP($J874*$U$4*$S$3,-1)))</f>
        <v>1724400</v>
      </c>
      <c r="T874" s="186">
        <f>IF($J874="","",IF('5.手当・賞与配分の設計'!$O$4=1,ROUNDUP(($J874+$L874)*$U$4*$T$3,-1),ROUNDUP($J874*$U$4*$T$3,-1)))</f>
        <v>1580700</v>
      </c>
      <c r="U874" s="186">
        <f>IF($J874="","",IF('5.手当・賞与配分の設計'!$O$4=1,ROUNDUP(($J874+$L874)*$U$4*$U$3,-1),ROUNDUP($J874*$U$4*$U$3,-1)))</f>
        <v>1437000</v>
      </c>
      <c r="V874" s="186">
        <f>IF($J874="","",IF('5.手当・賞与配分の設計'!$O$4=1,ROUNDUP(($J874+$L874)*$U$4*$V$3,-1),ROUNDUP($J874*$U$4*$V$3,-1)))</f>
        <v>1293300</v>
      </c>
      <c r="W874" s="203">
        <f>IF($J874="","",IF('5.手当・賞与配分の設計'!$O$4=1,ROUNDUP(($J874+$L874)*$U$4*$W$3,-1),ROUNDUP($J874*$U$4*$W$3,-1)))</f>
        <v>1149600</v>
      </c>
      <c r="X874" s="128">
        <f t="shared" si="301"/>
        <v>10998240</v>
      </c>
      <c r="Y874" s="88">
        <f t="shared" si="302"/>
        <v>10854540</v>
      </c>
      <c r="Z874" s="88">
        <f t="shared" si="293"/>
        <v>10710840</v>
      </c>
      <c r="AA874" s="88">
        <f t="shared" si="294"/>
        <v>10567140</v>
      </c>
      <c r="AB874" s="201">
        <f t="shared" si="295"/>
        <v>10423440</v>
      </c>
    </row>
    <row r="875" spans="5:28" ht="18" customHeight="1" thickBot="1">
      <c r="E875" s="178" t="str">
        <f t="shared" si="296"/>
        <v>M-2</v>
      </c>
      <c r="F875" s="204">
        <f t="shared" si="287"/>
        <v>16</v>
      </c>
      <c r="G875" s="124">
        <f t="shared" si="288"/>
        <v>16</v>
      </c>
      <c r="H875" s="124" t="str">
        <f t="shared" si="289"/>
        <v/>
      </c>
      <c r="I875" s="179">
        <v>59</v>
      </c>
      <c r="J875" s="205">
        <f>IF($E875="","",INDEX('3.サラリースケール'!$R$5:$BH$38,MATCH('7.グレード別年俸表の作成'!$E875,'3.サラリースケール'!$R$5:$R$38,0),MATCH('7.グレード別年俸表の作成'!$I875,'3.サラリースケール'!$R$5:$BH$5,0)))</f>
        <v>511100</v>
      </c>
      <c r="K875" s="206">
        <f t="shared" si="290"/>
        <v>0</v>
      </c>
      <c r="L875" s="207">
        <f>IF($J875="","",VLOOKUP($E875,'6.モデル年俸表の作成'!$C$6:$F$48,4,0))</f>
        <v>63700</v>
      </c>
      <c r="M875" s="208">
        <f t="shared" si="297"/>
        <v>0.2</v>
      </c>
      <c r="N875" s="209">
        <f t="shared" si="298"/>
        <v>102220</v>
      </c>
      <c r="O875" s="220">
        <f t="shared" si="291"/>
        <v>27</v>
      </c>
      <c r="P875" s="210">
        <f t="shared" si="299"/>
        <v>677020</v>
      </c>
      <c r="Q875" s="207">
        <f t="shared" si="300"/>
        <v>8124240</v>
      </c>
      <c r="R875" s="211">
        <f>IF($J875="","",IF('5.手当・賞与配分の設計'!$O$4=1,ROUNDUP((J875+$L875)*$R$5,-1),ROUNDUP(J875*$R$5,-1)))</f>
        <v>1149600</v>
      </c>
      <c r="S875" s="212">
        <f>IF($J875="","",IF('5.手当・賞与配分の設計'!$O$4=1,ROUNDUP(($J875+$L875)*$U$4*$S$3,-1),ROUNDUP($J875*$U$4*$S$3,-1)))</f>
        <v>1724400</v>
      </c>
      <c r="T875" s="213">
        <f>IF($J875="","",IF('5.手当・賞与配分の設計'!$O$4=1,ROUNDUP(($J875+$L875)*$U$4*$T$3,-1),ROUNDUP($J875*$U$4*$T$3,-1)))</f>
        <v>1580700</v>
      </c>
      <c r="U875" s="213">
        <f>IF($J875="","",IF('5.手当・賞与配分の設計'!$O$4=1,ROUNDUP(($J875+$L875)*$U$4*$U$3,-1),ROUNDUP($J875*$U$4*$U$3,-1)))</f>
        <v>1437000</v>
      </c>
      <c r="V875" s="213">
        <f>IF($J875="","",IF('5.手当・賞与配分の設計'!$O$4=1,ROUNDUP(($J875+$L875)*$U$4*$V$3,-1),ROUNDUP($J875*$U$4*$V$3,-1)))</f>
        <v>1293300</v>
      </c>
      <c r="W875" s="214">
        <f>IF($J875="","",IF('5.手当・賞与配分の設計'!$O$4=1,ROUNDUP(($J875+$L875)*$U$4*$W$3,-1),ROUNDUP($J875*$U$4*$W$3,-1)))</f>
        <v>1149600</v>
      </c>
      <c r="X875" s="215">
        <f t="shared" si="301"/>
        <v>10998240</v>
      </c>
      <c r="Y875" s="216">
        <f t="shared" si="302"/>
        <v>10854540</v>
      </c>
      <c r="Z875" s="216">
        <f t="shared" si="293"/>
        <v>10710840</v>
      </c>
      <c r="AA875" s="216">
        <f t="shared" si="294"/>
        <v>10567140</v>
      </c>
      <c r="AB875" s="217">
        <f t="shared" si="295"/>
        <v>10423440</v>
      </c>
    </row>
    <row r="876" spans="5:28" ht="9" customHeight="1">
      <c r="M876" s="99"/>
    </row>
    <row r="877" spans="5:28" ht="20.100000000000001" customHeight="1" thickBot="1">
      <c r="E877" s="102"/>
      <c r="F877" s="102"/>
      <c r="G877" s="102"/>
      <c r="H877" s="102"/>
      <c r="L877" s="102"/>
      <c r="O877" s="98" t="s">
        <v>95</v>
      </c>
      <c r="S877" s="218"/>
      <c r="T877" s="218"/>
    </row>
    <row r="878" spans="5:28" ht="23.1" customHeight="1" thickBot="1">
      <c r="E878" s="161" t="s">
        <v>84</v>
      </c>
      <c r="F878" s="162" t="s">
        <v>29</v>
      </c>
      <c r="G878" s="537" t="s">
        <v>85</v>
      </c>
      <c r="H878" s="537" t="s">
        <v>29</v>
      </c>
      <c r="I878" s="539" t="s">
        <v>92</v>
      </c>
      <c r="J878" s="543" t="s">
        <v>96</v>
      </c>
      <c r="K878" s="535" t="s">
        <v>98</v>
      </c>
      <c r="L878" s="541" t="s">
        <v>94</v>
      </c>
      <c r="M878" s="531" t="s">
        <v>130</v>
      </c>
      <c r="N878" s="532"/>
      <c r="O878" s="163">
        <f>IF($E879="","",'5.手当・賞与配分の設計'!$L$4)</f>
        <v>173</v>
      </c>
      <c r="P878" s="533" t="s">
        <v>89</v>
      </c>
      <c r="Q878" s="535" t="s">
        <v>90</v>
      </c>
      <c r="R878" s="164" t="s">
        <v>91</v>
      </c>
      <c r="S878" s="524" t="s">
        <v>131</v>
      </c>
      <c r="T878" s="525"/>
      <c r="U878" s="526">
        <f>IF($E879="","",'5.手当・賞与配分の設計'!$O$11)</f>
        <v>2.5</v>
      </c>
      <c r="V878" s="527"/>
      <c r="W878" s="165"/>
      <c r="X878" s="528" t="s">
        <v>132</v>
      </c>
      <c r="Y878" s="529"/>
      <c r="Z878" s="529"/>
      <c r="AA878" s="529"/>
      <c r="AB878" s="530"/>
    </row>
    <row r="879" spans="5:28" ht="27.9" customHeight="1" thickBot="1">
      <c r="E879" s="168" t="str">
        <f>IF(C$24="","",$C$24)</f>
        <v>M-3</v>
      </c>
      <c r="F879" s="162">
        <v>0</v>
      </c>
      <c r="G879" s="538"/>
      <c r="H879" s="538"/>
      <c r="I879" s="540"/>
      <c r="J879" s="544"/>
      <c r="K879" s="536"/>
      <c r="L879" s="542"/>
      <c r="M879" s="169">
        <f>IF($E879="","",VLOOKUP($E879,'5.手当・賞与配分の設計'!$C$7:$L$48,8,0))</f>
        <v>0</v>
      </c>
      <c r="N879" s="170" t="s">
        <v>87</v>
      </c>
      <c r="O879" s="171" t="s">
        <v>88</v>
      </c>
      <c r="P879" s="534"/>
      <c r="Q879" s="536"/>
      <c r="R879" s="400">
        <f>IF($E879="","",'5.手当・賞与配分の設計'!$N$11)</f>
        <v>2</v>
      </c>
      <c r="S879" s="172" t="str">
        <f>IF('5.手当・賞与配分の設計'!$N$16="","",'5.手当・賞与配分の設計'!$N$16)</f>
        <v>S</v>
      </c>
      <c r="T879" s="173" t="str">
        <f>IF('5.手当・賞与配分の設計'!$N$17="","",'5.手当・賞与配分の設計'!$N$17)</f>
        <v>A</v>
      </c>
      <c r="U879" s="174" t="str">
        <f>IF('5.手当・賞与配分の設計'!$N$18="","",'5.手当・賞与配分の設計'!$N$18)</f>
        <v>B</v>
      </c>
      <c r="V879" s="174" t="str">
        <f>IF('5.手当・賞与配分の設計'!$N$19="","",'5.手当・賞与配分の設計'!$N$19)</f>
        <v>C</v>
      </c>
      <c r="W879" s="175" t="str">
        <f>IF('5.手当・賞与配分の設計'!$N$20="","",'5.手当・賞与配分の設計'!$N$20)</f>
        <v>D</v>
      </c>
      <c r="X879" s="176" t="str">
        <f>IF($E879="","",$E879&amp;"-"&amp;S879)</f>
        <v>M-3-S</v>
      </c>
      <c r="Y879" s="170" t="str">
        <f>IF($E879="","",$E879&amp;"-"&amp;T879)</f>
        <v>M-3-A</v>
      </c>
      <c r="Z879" s="170" t="str">
        <f>IF($E879="","",$E879&amp;"-"&amp;U879)</f>
        <v>M-3-B</v>
      </c>
      <c r="AA879" s="170" t="str">
        <f>IF($E879="","",$E879&amp;"-"&amp;V879)</f>
        <v>M-3-C</v>
      </c>
      <c r="AB879" s="177" t="str">
        <f>IF($E879="","",$E879&amp;"-"&amp;W879)</f>
        <v>M-3-D</v>
      </c>
    </row>
    <row r="880" spans="5:28" ht="18" customHeight="1">
      <c r="E880" s="178" t="str">
        <f>IF($E$879="","",$E$879)</f>
        <v>M-3</v>
      </c>
      <c r="F880" s="124">
        <f t="shared" ref="F880:F921" si="303">IF(J880="",0,IF(AND(J879&lt;J880,J880=J881),F879+1,IF(J880&lt;J881,F879+1,F879)))</f>
        <v>0</v>
      </c>
      <c r="G880" s="124" t="str">
        <f t="shared" ref="G880:G921" si="304">IF(AND(F880=0,J880=""),"",IF(AND(F880=0,J880&gt;0),1,IF(F880=0,"",F880)))</f>
        <v/>
      </c>
      <c r="H880" s="124" t="str">
        <f t="shared" ref="H880:H921" si="305">IF($G880="","",IF(F879&lt;F880,$E880&amp;"-"&amp;$G880,""))</f>
        <v/>
      </c>
      <c r="I880" s="179">
        <v>18</v>
      </c>
      <c r="J880" s="180" t="str">
        <f>IF($E880="","",INDEX('3.サラリースケール'!$R$5:$BH$38,MATCH('7.グレード別年俸表の作成'!$E880,'3.サラリースケール'!$R$5:$R$38,0),MATCH('7.グレード別年俸表の作成'!$I880,'3.サラリースケール'!$R$5:$BH$5,0)))</f>
        <v/>
      </c>
      <c r="K880" s="181" t="str">
        <f t="shared" ref="K880:K921" si="306">IF($F880&lt;=1,"",IF($J879="",0,$J880-$J879))</f>
        <v/>
      </c>
      <c r="L880" s="182" t="str">
        <f>IF($J880="","",VLOOKUP($E880,'6.モデル年俸表の作成'!$C$6:$F$48,4,0))</f>
        <v/>
      </c>
      <c r="M880" s="183" t="str">
        <f>IF($G880="","",$M$695)</f>
        <v/>
      </c>
      <c r="N880" s="184" t="str">
        <f>IF($J880="","",ROUNDUP((J880*$M880),-1))</f>
        <v/>
      </c>
      <c r="O880" s="185" t="str">
        <f t="shared" ref="O880:O921" si="307">IF($J880="","",ROUNDDOWN($N880/($J880/$O$4*1.25),0))</f>
        <v/>
      </c>
      <c r="P880" s="186" t="str">
        <f>IF($J880="","",$J880+$L880+$N880)</f>
        <v/>
      </c>
      <c r="Q880" s="182" t="str">
        <f>IF($J880="","",$P880*12)</f>
        <v/>
      </c>
      <c r="R880" s="187" t="str">
        <f>IF($J880="","",IF('5.手当・賞与配分の設計'!$O$4=1,ROUNDUP((J880+$L880)*$R$5,-1),ROUNDUP(J880*$R$5,-1)))</f>
        <v/>
      </c>
      <c r="S880" s="188" t="str">
        <f>IF($J880="","",IF('5.手当・賞与配分の設計'!$O$4=1,ROUNDUP(($J880+$L880)*$U$4*$S$3,-1),ROUNDUP($J880*$U$4*$S$3,-1)))</f>
        <v/>
      </c>
      <c r="T880" s="189" t="str">
        <f>IF($J880="","",IF('5.手当・賞与配分の設計'!$O$4=1,ROUNDUP(($J880+$L880)*$U$4*$T$3,-1),ROUNDUP($J880*$U$4*$T$3,-1)))</f>
        <v/>
      </c>
      <c r="U880" s="189" t="str">
        <f>IF($J880="","",IF('5.手当・賞与配分の設計'!$O$4=1,ROUNDUP(($J880+$L880)*$U$4*$U$3,-1),ROUNDUP($J880*$U$4*$U$3,-1)))</f>
        <v/>
      </c>
      <c r="V880" s="189" t="str">
        <f>IF($J880="","",IF('5.手当・賞与配分の設計'!$O$4=1,ROUNDUP(($J880+$L880)*$U$4*$V$3,-1),ROUNDUP($J880*$U$4*$V$3,-1)))</f>
        <v/>
      </c>
      <c r="W880" s="190" t="str">
        <f>IF($J880="","",IF('5.手当・賞与配分の設計'!$O$4=1,ROUNDUP(($J880+$L880)*$U$4*$W$3,-1),ROUNDUP($J880*$U$4*$W$3,-1)))</f>
        <v/>
      </c>
      <c r="X880" s="191" t="str">
        <f>IF($J880="","",$Q880+$R880+S880)</f>
        <v/>
      </c>
      <c r="Y880" s="152" t="str">
        <f t="shared" ref="Y880:Y904" si="308">IF($J880="","",$Q880+$R880+T880)</f>
        <v/>
      </c>
      <c r="Z880" s="152" t="str">
        <f t="shared" ref="Z880:Z921" si="309">IF($J880="","",$Q880+$R880+U880)</f>
        <v/>
      </c>
      <c r="AA880" s="152" t="str">
        <f t="shared" ref="AA880:AA921" si="310">IF($J880="","",$Q880+$R880+V880)</f>
        <v/>
      </c>
      <c r="AB880" s="192" t="str">
        <f t="shared" ref="AB880:AB921" si="311">IF($J880="","",$Q880+$R880+W880)</f>
        <v/>
      </c>
    </row>
    <row r="881" spans="5:28" ht="18" customHeight="1">
      <c r="E881" s="178" t="str">
        <f t="shared" ref="E881:E921" si="312">IF($E$879="","",$E$879)</f>
        <v>M-3</v>
      </c>
      <c r="F881" s="124">
        <f t="shared" si="303"/>
        <v>0</v>
      </c>
      <c r="G881" s="124" t="str">
        <f t="shared" si="304"/>
        <v/>
      </c>
      <c r="H881" s="124" t="str">
        <f t="shared" si="305"/>
        <v/>
      </c>
      <c r="I881" s="179">
        <v>19</v>
      </c>
      <c r="J881" s="180" t="str">
        <f>IF($E881="","",INDEX('3.サラリースケール'!$R$5:$BH$38,MATCH('7.グレード別年俸表の作成'!$E881,'3.サラリースケール'!$R$5:$R$38,0),MATCH('7.グレード別年俸表の作成'!$I881,'3.サラリースケール'!$R$5:$BH$5,0)))</f>
        <v/>
      </c>
      <c r="K881" s="194" t="str">
        <f t="shared" si="306"/>
        <v/>
      </c>
      <c r="L881" s="195" t="str">
        <f>IF($J881="","",VLOOKUP($E881,'6.モデル年俸表の作成'!$C$6:$F$48,4,0))</f>
        <v/>
      </c>
      <c r="M881" s="196" t="str">
        <f t="shared" ref="M881:M921" si="313">IF($G881="","",$M$695)</f>
        <v/>
      </c>
      <c r="N881" s="197" t="str">
        <f t="shared" ref="N881:N921" si="314">IF($J881="","",ROUNDUP((J881*$M881),-1))</f>
        <v/>
      </c>
      <c r="O881" s="219" t="str">
        <f t="shared" si="307"/>
        <v/>
      </c>
      <c r="P881" s="198" t="str">
        <f t="shared" ref="P881:P921" si="315">IF($J881="","",$J881+$L881+$N881)</f>
        <v/>
      </c>
      <c r="Q881" s="195" t="str">
        <f t="shared" ref="Q881:Q921" si="316">IF($J881="","",$P881*12)</f>
        <v/>
      </c>
      <c r="R881" s="187" t="str">
        <f>IF($J881="","",IF('5.手当・賞与配分の設計'!$O$4=1,ROUNDUP((J881+$L881)*$R$5,-1),ROUNDUP(J881*$R$5,-1)))</f>
        <v/>
      </c>
      <c r="S881" s="199" t="str">
        <f>IF($J881="","",IF('5.手当・賞与配分の設計'!$O$4=1,ROUNDUP(($J881+$L881)*$U$4*$S$3,-1),ROUNDUP($J881*$U$4*$S$3,-1)))</f>
        <v/>
      </c>
      <c r="T881" s="198" t="str">
        <f>IF($J881="","",IF('5.手当・賞与配分の設計'!$O$4=1,ROUNDUP(($J881+$L881)*$U$4*$T$3,-1),ROUNDUP($J881*$U$4*$T$3,-1)))</f>
        <v/>
      </c>
      <c r="U881" s="198" t="str">
        <f>IF($J881="","",IF('5.手当・賞与配分の設計'!$O$4=1,ROUNDUP(($J881+$L881)*$U$4*$U$3,-1),ROUNDUP($J881*$U$4*$U$3,-1)))</f>
        <v/>
      </c>
      <c r="V881" s="198" t="str">
        <f>IF($J881="","",IF('5.手当・賞与配分の設計'!$O$4=1,ROUNDUP(($J881+$L881)*$U$4*$V$3,-1),ROUNDUP($J881*$U$4*$V$3,-1)))</f>
        <v/>
      </c>
      <c r="W881" s="200" t="str">
        <f>IF($J881="","",IF('5.手当・賞与配分の設計'!$O$4=1,ROUNDUP(($J881+$L881)*$U$4*$W$3,-1),ROUNDUP($J881*$U$4*$W$3,-1)))</f>
        <v/>
      </c>
      <c r="X881" s="128" t="str">
        <f>IF($J881="","",$Q881+$R881+S881)</f>
        <v/>
      </c>
      <c r="Y881" s="88" t="str">
        <f t="shared" si="308"/>
        <v/>
      </c>
      <c r="Z881" s="88" t="str">
        <f t="shared" si="309"/>
        <v/>
      </c>
      <c r="AA881" s="88" t="str">
        <f t="shared" si="310"/>
        <v/>
      </c>
      <c r="AB881" s="201" t="str">
        <f t="shared" si="311"/>
        <v/>
      </c>
    </row>
    <row r="882" spans="5:28" ht="18" customHeight="1">
      <c r="E882" s="178" t="str">
        <f t="shared" si="312"/>
        <v>M-3</v>
      </c>
      <c r="F882" s="124">
        <f t="shared" si="303"/>
        <v>0</v>
      </c>
      <c r="G882" s="124" t="str">
        <f t="shared" si="304"/>
        <v/>
      </c>
      <c r="H882" s="124" t="str">
        <f t="shared" si="305"/>
        <v/>
      </c>
      <c r="I882" s="179">
        <v>20</v>
      </c>
      <c r="J882" s="150" t="str">
        <f>IF($E882="","",INDEX('3.サラリースケール'!$R$5:$BH$38,MATCH('7.グレード別年俸表の作成'!$E882,'3.サラリースケール'!$R$5:$R$38,0),MATCH('7.グレード別年俸表の作成'!$I882,'3.サラリースケール'!$R$5:$BH$5,0)))</f>
        <v/>
      </c>
      <c r="K882" s="194" t="str">
        <f t="shared" si="306"/>
        <v/>
      </c>
      <c r="L882" s="195" t="str">
        <f>IF($J882="","",VLOOKUP($E882,'6.モデル年俸表の作成'!$C$6:$F$48,4,0))</f>
        <v/>
      </c>
      <c r="M882" s="196" t="str">
        <f t="shared" si="313"/>
        <v/>
      </c>
      <c r="N882" s="197" t="str">
        <f t="shared" si="314"/>
        <v/>
      </c>
      <c r="O882" s="219" t="str">
        <f t="shared" si="307"/>
        <v/>
      </c>
      <c r="P882" s="198" t="str">
        <f t="shared" si="315"/>
        <v/>
      </c>
      <c r="Q882" s="195" t="str">
        <f t="shared" si="316"/>
        <v/>
      </c>
      <c r="R882" s="187" t="str">
        <f>IF($J882="","",IF('5.手当・賞与配分の設計'!$O$4=1,ROUNDUP((J882+$L882)*$R$5,-1),ROUNDUP(J882*$R$5,-1)))</f>
        <v/>
      </c>
      <c r="S882" s="199" t="str">
        <f>IF($J882="","",IF('5.手当・賞与配分の設計'!$O$4=1,ROUNDUP(($J882+$L882)*$U$4*$S$3,-1),ROUNDUP($J882*$U$4*$S$3,-1)))</f>
        <v/>
      </c>
      <c r="T882" s="198" t="str">
        <f>IF($J882="","",IF('5.手当・賞与配分の設計'!$O$4=1,ROUNDUP(($J882+$L882)*$U$4*$T$3,-1),ROUNDUP($J882*$U$4*$T$3,-1)))</f>
        <v/>
      </c>
      <c r="U882" s="198" t="str">
        <f>IF($J882="","",IF('5.手当・賞与配分の設計'!$O$4=1,ROUNDUP(($J882+$L882)*$U$4*$U$3,-1),ROUNDUP($J882*$U$4*$U$3,-1)))</f>
        <v/>
      </c>
      <c r="V882" s="198" t="str">
        <f>IF($J882="","",IF('5.手当・賞与配分の設計'!$O$4=1,ROUNDUP(($J882+$L882)*$U$4*$V$3,-1),ROUNDUP($J882*$U$4*$V$3,-1)))</f>
        <v/>
      </c>
      <c r="W882" s="200" t="str">
        <f>IF($J882="","",IF('5.手当・賞与配分の設計'!$O$4=1,ROUNDUP(($J882+$L882)*$U$4*$W$3,-1),ROUNDUP($J882*$U$4*$W$3,-1)))</f>
        <v/>
      </c>
      <c r="X882" s="128" t="str">
        <f>IF($J882="","",$Q882+$R882+S882)</f>
        <v/>
      </c>
      <c r="Y882" s="88" t="str">
        <f t="shared" si="308"/>
        <v/>
      </c>
      <c r="Z882" s="88" t="str">
        <f t="shared" si="309"/>
        <v/>
      </c>
      <c r="AA882" s="88" t="str">
        <f t="shared" si="310"/>
        <v/>
      </c>
      <c r="AB882" s="201" t="str">
        <f t="shared" si="311"/>
        <v/>
      </c>
    </row>
    <row r="883" spans="5:28" ht="18" customHeight="1">
      <c r="E883" s="178" t="str">
        <f t="shared" si="312"/>
        <v>M-3</v>
      </c>
      <c r="F883" s="124">
        <f t="shared" si="303"/>
        <v>0</v>
      </c>
      <c r="G883" s="124" t="str">
        <f t="shared" si="304"/>
        <v/>
      </c>
      <c r="H883" s="124" t="str">
        <f t="shared" si="305"/>
        <v/>
      </c>
      <c r="I883" s="179">
        <v>21</v>
      </c>
      <c r="J883" s="150" t="str">
        <f>IF($E883="","",INDEX('3.サラリースケール'!$R$5:$BH$38,MATCH('7.グレード別年俸表の作成'!$E883,'3.サラリースケール'!$R$5:$R$38,0),MATCH('7.グレード別年俸表の作成'!$I883,'3.サラリースケール'!$R$5:$BH$5,0)))</f>
        <v/>
      </c>
      <c r="K883" s="194" t="str">
        <f t="shared" si="306"/>
        <v/>
      </c>
      <c r="L883" s="195" t="str">
        <f>IF($J883="","",VLOOKUP($E883,'6.モデル年俸表の作成'!$C$6:$F$48,4,0))</f>
        <v/>
      </c>
      <c r="M883" s="196" t="str">
        <f t="shared" si="313"/>
        <v/>
      </c>
      <c r="N883" s="197" t="str">
        <f t="shared" si="314"/>
        <v/>
      </c>
      <c r="O883" s="219" t="str">
        <f t="shared" si="307"/>
        <v/>
      </c>
      <c r="P883" s="198" t="str">
        <f t="shared" si="315"/>
        <v/>
      </c>
      <c r="Q883" s="195" t="str">
        <f t="shared" si="316"/>
        <v/>
      </c>
      <c r="R883" s="187" t="str">
        <f>IF($J883="","",IF('5.手当・賞与配分の設計'!$O$4=1,ROUNDUP((J883+$L883)*$R$5,-1),ROUNDUP(J883*$R$5,-1)))</f>
        <v/>
      </c>
      <c r="S883" s="202" t="str">
        <f>IF($J883="","",IF('5.手当・賞与配分の設計'!$O$4=1,ROUNDUP(($J883+$L883)*$U$4*$S$3,-1),ROUNDUP($J883*$U$4*$S$3,-1)))</f>
        <v/>
      </c>
      <c r="T883" s="186" t="str">
        <f>IF($J883="","",IF('5.手当・賞与配分の設計'!$O$4=1,ROUNDUP(($J883+$L883)*$U$4*$T$3,-1),ROUNDUP($J883*$U$4*$T$3,-1)))</f>
        <v/>
      </c>
      <c r="U883" s="186" t="str">
        <f>IF($J883="","",IF('5.手当・賞与配分の設計'!$O$4=1,ROUNDUP(($J883+$L883)*$U$4*$U$3,-1),ROUNDUP($J883*$U$4*$U$3,-1)))</f>
        <v/>
      </c>
      <c r="V883" s="186" t="str">
        <f>IF($J883="","",IF('5.手当・賞与配分の設計'!$O$4=1,ROUNDUP(($J883+$L883)*$U$4*$V$3,-1),ROUNDUP($J883*$U$4*$V$3,-1)))</f>
        <v/>
      </c>
      <c r="W883" s="203" t="str">
        <f>IF($J883="","",IF('5.手当・賞与配分の設計'!$O$4=1,ROUNDUP(($J883+$L883)*$U$4*$W$3,-1),ROUNDUP($J883*$U$4*$W$3,-1)))</f>
        <v/>
      </c>
      <c r="X883" s="128" t="str">
        <f t="shared" ref="X883:X921" si="317">IF($J883="","",$Q883+$R883+S883)</f>
        <v/>
      </c>
      <c r="Y883" s="88" t="str">
        <f t="shared" si="308"/>
        <v/>
      </c>
      <c r="Z883" s="88" t="str">
        <f t="shared" si="309"/>
        <v/>
      </c>
      <c r="AA883" s="88" t="str">
        <f t="shared" si="310"/>
        <v/>
      </c>
      <c r="AB883" s="201" t="str">
        <f t="shared" si="311"/>
        <v/>
      </c>
    </row>
    <row r="884" spans="5:28" ht="18" customHeight="1">
      <c r="E884" s="178" t="str">
        <f t="shared" si="312"/>
        <v>M-3</v>
      </c>
      <c r="F884" s="124">
        <f t="shared" si="303"/>
        <v>0</v>
      </c>
      <c r="G884" s="124" t="str">
        <f t="shared" si="304"/>
        <v/>
      </c>
      <c r="H884" s="124" t="str">
        <f t="shared" si="305"/>
        <v/>
      </c>
      <c r="I884" s="179">
        <v>22</v>
      </c>
      <c r="J884" s="150" t="str">
        <f>IF($E884="","",INDEX('3.サラリースケール'!$R$5:$BH$38,MATCH('7.グレード別年俸表の作成'!$E884,'3.サラリースケール'!$R$5:$R$38,0),MATCH('7.グレード別年俸表の作成'!$I884,'3.サラリースケール'!$R$5:$BH$5,0)))</f>
        <v/>
      </c>
      <c r="K884" s="194" t="str">
        <f t="shared" si="306"/>
        <v/>
      </c>
      <c r="L884" s="195" t="str">
        <f>IF($J884="","",VLOOKUP($E884,'6.モデル年俸表の作成'!$C$6:$F$48,4,0))</f>
        <v/>
      </c>
      <c r="M884" s="196" t="str">
        <f t="shared" si="313"/>
        <v/>
      </c>
      <c r="N884" s="197" t="str">
        <f t="shared" si="314"/>
        <v/>
      </c>
      <c r="O884" s="219" t="str">
        <f t="shared" si="307"/>
        <v/>
      </c>
      <c r="P884" s="198" t="str">
        <f t="shared" si="315"/>
        <v/>
      </c>
      <c r="Q884" s="195" t="str">
        <f t="shared" si="316"/>
        <v/>
      </c>
      <c r="R884" s="187" t="str">
        <f>IF($J884="","",IF('5.手当・賞与配分の設計'!$O$4=1,ROUNDUP((J884+$L884)*$R$5,-1),ROUNDUP(J884*$R$5,-1)))</f>
        <v/>
      </c>
      <c r="S884" s="202" t="str">
        <f>IF($J884="","",IF('5.手当・賞与配分の設計'!$O$4=1,ROUNDUP(($J884+$L884)*$U$4*$S$3,-1),ROUNDUP($J884*$U$4*$S$3,-1)))</f>
        <v/>
      </c>
      <c r="T884" s="186" t="str">
        <f>IF($J884="","",IF('5.手当・賞与配分の設計'!$O$4=1,ROUNDUP(($J884+$L884)*$U$4*$T$3,-1),ROUNDUP($J884*$U$4*$T$3,-1)))</f>
        <v/>
      </c>
      <c r="U884" s="186" t="str">
        <f>IF($J884="","",IF('5.手当・賞与配分の設計'!$O$4=1,ROUNDUP(($J884+$L884)*$U$4*$U$3,-1),ROUNDUP($J884*$U$4*$U$3,-1)))</f>
        <v/>
      </c>
      <c r="V884" s="186" t="str">
        <f>IF($J884="","",IF('5.手当・賞与配分の設計'!$O$4=1,ROUNDUP(($J884+$L884)*$U$4*$V$3,-1),ROUNDUP($J884*$U$4*$V$3,-1)))</f>
        <v/>
      </c>
      <c r="W884" s="203" t="str">
        <f>IF($J884="","",IF('5.手当・賞与配分の設計'!$O$4=1,ROUNDUP(($J884+$L884)*$U$4*$W$3,-1),ROUNDUP($J884*$U$4*$W$3,-1)))</f>
        <v/>
      </c>
      <c r="X884" s="128" t="str">
        <f t="shared" si="317"/>
        <v/>
      </c>
      <c r="Y884" s="88" t="str">
        <f t="shared" si="308"/>
        <v/>
      </c>
      <c r="Z884" s="88" t="str">
        <f t="shared" si="309"/>
        <v/>
      </c>
      <c r="AA884" s="88" t="str">
        <f t="shared" si="310"/>
        <v/>
      </c>
      <c r="AB884" s="201" t="str">
        <f t="shared" si="311"/>
        <v/>
      </c>
    </row>
    <row r="885" spans="5:28" ht="18" customHeight="1">
      <c r="E885" s="178" t="str">
        <f t="shared" si="312"/>
        <v>M-3</v>
      </c>
      <c r="F885" s="124">
        <f t="shared" si="303"/>
        <v>0</v>
      </c>
      <c r="G885" s="124" t="str">
        <f t="shared" si="304"/>
        <v/>
      </c>
      <c r="H885" s="124" t="str">
        <f t="shared" si="305"/>
        <v/>
      </c>
      <c r="I885" s="179">
        <v>23</v>
      </c>
      <c r="J885" s="150" t="str">
        <f>IF($E885="","",INDEX('3.サラリースケール'!$R$5:$BH$38,MATCH('7.グレード別年俸表の作成'!$E885,'3.サラリースケール'!$R$5:$R$38,0),MATCH('7.グレード別年俸表の作成'!$I885,'3.サラリースケール'!$R$5:$BH$5,0)))</f>
        <v/>
      </c>
      <c r="K885" s="194" t="str">
        <f t="shared" si="306"/>
        <v/>
      </c>
      <c r="L885" s="195" t="str">
        <f>IF($J885="","",VLOOKUP($E885,'6.モデル年俸表の作成'!$C$6:$F$48,4,0))</f>
        <v/>
      </c>
      <c r="M885" s="196" t="str">
        <f t="shared" si="313"/>
        <v/>
      </c>
      <c r="N885" s="197" t="str">
        <f t="shared" si="314"/>
        <v/>
      </c>
      <c r="O885" s="219" t="str">
        <f>IF($J885="","",ROUNDDOWN($N885/($J885/$O$4*1.25),0))</f>
        <v/>
      </c>
      <c r="P885" s="198" t="str">
        <f t="shared" si="315"/>
        <v/>
      </c>
      <c r="Q885" s="195" t="str">
        <f t="shared" si="316"/>
        <v/>
      </c>
      <c r="R885" s="187" t="str">
        <f>IF($J885="","",IF('5.手当・賞与配分の設計'!$O$4=1,ROUNDUP((J885+$L885)*$R$5,-1),ROUNDUP(J885*$R$5,-1)))</f>
        <v/>
      </c>
      <c r="S885" s="202" t="str">
        <f>IF($J885="","",IF('5.手当・賞与配分の設計'!$O$4=1,ROUNDUP(($J885+$L885)*$U$4*$S$3,-1),ROUNDUP($J885*$U$4*$S$3,-1)))</f>
        <v/>
      </c>
      <c r="T885" s="186" t="str">
        <f>IF($J885="","",IF('5.手当・賞与配分の設計'!$O$4=1,ROUNDUP(($J885+$L885)*$U$4*$T$3,-1),ROUNDUP($J885*$U$4*$T$3,-1)))</f>
        <v/>
      </c>
      <c r="U885" s="186" t="str">
        <f>IF($J885="","",IF('5.手当・賞与配分の設計'!$O$4=1,ROUNDUP(($J885+$L885)*$U$4*$U$3,-1),ROUNDUP($J885*$U$4*$U$3,-1)))</f>
        <v/>
      </c>
      <c r="V885" s="186" t="str">
        <f>IF($J885="","",IF('5.手当・賞与配分の設計'!$O$4=1,ROUNDUP(($J885+$L885)*$U$4*$V$3,-1),ROUNDUP($J885*$U$4*$V$3,-1)))</f>
        <v/>
      </c>
      <c r="W885" s="203" t="str">
        <f>IF($J885="","",IF('5.手当・賞与配分の設計'!$O$4=1,ROUNDUP(($J885+$L885)*$U$4*$W$3,-1),ROUNDUP($J885*$U$4*$W$3,-1)))</f>
        <v/>
      </c>
      <c r="X885" s="128" t="str">
        <f t="shared" si="317"/>
        <v/>
      </c>
      <c r="Y885" s="88" t="str">
        <f t="shared" si="308"/>
        <v/>
      </c>
      <c r="Z885" s="88" t="str">
        <f t="shared" si="309"/>
        <v/>
      </c>
      <c r="AA885" s="88" t="str">
        <f t="shared" si="310"/>
        <v/>
      </c>
      <c r="AB885" s="201" t="str">
        <f t="shared" si="311"/>
        <v/>
      </c>
    </row>
    <row r="886" spans="5:28" ht="18" customHeight="1">
      <c r="E886" s="178" t="str">
        <f t="shared" si="312"/>
        <v>M-3</v>
      </c>
      <c r="F886" s="124">
        <f t="shared" si="303"/>
        <v>0</v>
      </c>
      <c r="G886" s="124" t="str">
        <f t="shared" si="304"/>
        <v/>
      </c>
      <c r="H886" s="124" t="str">
        <f t="shared" si="305"/>
        <v/>
      </c>
      <c r="I886" s="179">
        <v>24</v>
      </c>
      <c r="J886" s="150" t="str">
        <f>IF($E886="","",INDEX('3.サラリースケール'!$R$5:$BH$38,MATCH('7.グレード別年俸表の作成'!$E886,'3.サラリースケール'!$R$5:$R$38,0),MATCH('7.グレード別年俸表の作成'!$I886,'3.サラリースケール'!$R$5:$BH$5,0)))</f>
        <v/>
      </c>
      <c r="K886" s="194" t="str">
        <f t="shared" si="306"/>
        <v/>
      </c>
      <c r="L886" s="195" t="str">
        <f>IF($J886="","",VLOOKUP($E886,'6.モデル年俸表の作成'!$C$6:$F$48,4,0))</f>
        <v/>
      </c>
      <c r="M886" s="196" t="str">
        <f t="shared" si="313"/>
        <v/>
      </c>
      <c r="N886" s="197" t="str">
        <f t="shared" si="314"/>
        <v/>
      </c>
      <c r="O886" s="219" t="str">
        <f t="shared" si="307"/>
        <v/>
      </c>
      <c r="P886" s="198" t="str">
        <f t="shared" si="315"/>
        <v/>
      </c>
      <c r="Q886" s="195" t="str">
        <f t="shared" si="316"/>
        <v/>
      </c>
      <c r="R886" s="187" t="str">
        <f>IF($J886="","",IF('5.手当・賞与配分の設計'!$O$4=1,ROUNDUP((J886+$L886)*$R$5,-1),ROUNDUP(J886*$R$5,-1)))</f>
        <v/>
      </c>
      <c r="S886" s="202" t="str">
        <f>IF($J886="","",IF('5.手当・賞与配分の設計'!$O$4=1,ROUNDUP(($J886+$L886)*$U$4*$S$3,-1),ROUNDUP($J886*$U$4*$S$3,-1)))</f>
        <v/>
      </c>
      <c r="T886" s="186" t="str">
        <f>IF($J886="","",IF('5.手当・賞与配分の設計'!$O$4=1,ROUNDUP(($J886+$L886)*$U$4*$T$3,-1),ROUNDUP($J886*$U$4*$T$3,-1)))</f>
        <v/>
      </c>
      <c r="U886" s="186" t="str">
        <f>IF($J886="","",IF('5.手当・賞与配分の設計'!$O$4=1,ROUNDUP(($J886+$L886)*$U$4*$U$3,-1),ROUNDUP($J886*$U$4*$U$3,-1)))</f>
        <v/>
      </c>
      <c r="V886" s="186" t="str">
        <f>IF($J886="","",IF('5.手当・賞与配分の設計'!$O$4=1,ROUNDUP(($J886+$L886)*$U$4*$V$3,-1),ROUNDUP($J886*$U$4*$V$3,-1)))</f>
        <v/>
      </c>
      <c r="W886" s="203" t="str">
        <f>IF($J886="","",IF('5.手当・賞与配分の設計'!$O$4=1,ROUNDUP(($J886+$L886)*$U$4*$W$3,-1),ROUNDUP($J886*$U$4*$W$3,-1)))</f>
        <v/>
      </c>
      <c r="X886" s="128" t="str">
        <f t="shared" si="317"/>
        <v/>
      </c>
      <c r="Y886" s="88" t="str">
        <f t="shared" si="308"/>
        <v/>
      </c>
      <c r="Z886" s="88" t="str">
        <f t="shared" si="309"/>
        <v/>
      </c>
      <c r="AA886" s="88" t="str">
        <f t="shared" si="310"/>
        <v/>
      </c>
      <c r="AB886" s="201" t="str">
        <f t="shared" si="311"/>
        <v/>
      </c>
    </row>
    <row r="887" spans="5:28" ht="18" customHeight="1">
      <c r="E887" s="178" t="str">
        <f t="shared" si="312"/>
        <v>M-3</v>
      </c>
      <c r="F887" s="124">
        <f t="shared" si="303"/>
        <v>0</v>
      </c>
      <c r="G887" s="124" t="str">
        <f t="shared" si="304"/>
        <v/>
      </c>
      <c r="H887" s="124" t="str">
        <f t="shared" si="305"/>
        <v/>
      </c>
      <c r="I887" s="179">
        <v>25</v>
      </c>
      <c r="J887" s="150" t="str">
        <f>IF($E887="","",INDEX('3.サラリースケール'!$R$5:$BH$38,MATCH('7.グレード別年俸表の作成'!$E887,'3.サラリースケール'!$R$5:$R$38,0),MATCH('7.グレード別年俸表の作成'!$I887,'3.サラリースケール'!$R$5:$BH$5,0)))</f>
        <v/>
      </c>
      <c r="K887" s="194" t="str">
        <f t="shared" si="306"/>
        <v/>
      </c>
      <c r="L887" s="195" t="str">
        <f>IF($J887="","",VLOOKUP($E887,'6.モデル年俸表の作成'!$C$6:$F$48,4,0))</f>
        <v/>
      </c>
      <c r="M887" s="196" t="str">
        <f t="shared" si="313"/>
        <v/>
      </c>
      <c r="N887" s="197" t="str">
        <f t="shared" si="314"/>
        <v/>
      </c>
      <c r="O887" s="219" t="str">
        <f t="shared" si="307"/>
        <v/>
      </c>
      <c r="P887" s="198" t="str">
        <f t="shared" si="315"/>
        <v/>
      </c>
      <c r="Q887" s="195" t="str">
        <f t="shared" si="316"/>
        <v/>
      </c>
      <c r="R887" s="187" t="str">
        <f>IF($J887="","",IF('5.手当・賞与配分の設計'!$O$4=1,ROUNDUP((J887+$L887)*$R$5,-1),ROUNDUP(J887*$R$5,-1)))</f>
        <v/>
      </c>
      <c r="S887" s="202" t="str">
        <f>IF($J887="","",IF('5.手当・賞与配分の設計'!$O$4=1,ROUNDUP(($J887+$L887)*$U$4*$S$3,-1),ROUNDUP($J887*$U$4*$S$3,-1)))</f>
        <v/>
      </c>
      <c r="T887" s="186" t="str">
        <f>IF($J887="","",IF('5.手当・賞与配分の設計'!$O$4=1,ROUNDUP(($J887+$L887)*$U$4*$T$3,-1),ROUNDUP($J887*$U$4*$T$3,-1)))</f>
        <v/>
      </c>
      <c r="U887" s="186" t="str">
        <f>IF($J887="","",IF('5.手当・賞与配分の設計'!$O$4=1,ROUNDUP(($J887+$L887)*$U$4*$U$3,-1),ROUNDUP($J887*$U$4*$U$3,-1)))</f>
        <v/>
      </c>
      <c r="V887" s="186" t="str">
        <f>IF($J887="","",IF('5.手当・賞与配分の設計'!$O$4=1,ROUNDUP(($J887+$L887)*$U$4*$V$3,-1),ROUNDUP($J887*$U$4*$V$3,-1)))</f>
        <v/>
      </c>
      <c r="W887" s="203" t="str">
        <f>IF($J887="","",IF('5.手当・賞与配分の設計'!$O$4=1,ROUNDUP(($J887+$L887)*$U$4*$W$3,-1),ROUNDUP($J887*$U$4*$W$3,-1)))</f>
        <v/>
      </c>
      <c r="X887" s="128" t="str">
        <f t="shared" si="317"/>
        <v/>
      </c>
      <c r="Y887" s="88" t="str">
        <f t="shared" si="308"/>
        <v/>
      </c>
      <c r="Z887" s="88" t="str">
        <f t="shared" si="309"/>
        <v/>
      </c>
      <c r="AA887" s="88" t="str">
        <f t="shared" si="310"/>
        <v/>
      </c>
      <c r="AB887" s="201" t="str">
        <f t="shared" si="311"/>
        <v/>
      </c>
    </row>
    <row r="888" spans="5:28" ht="18" customHeight="1">
      <c r="E888" s="178" t="str">
        <f t="shared" si="312"/>
        <v>M-3</v>
      </c>
      <c r="F888" s="124">
        <f t="shared" si="303"/>
        <v>0</v>
      </c>
      <c r="G888" s="124" t="str">
        <f t="shared" si="304"/>
        <v/>
      </c>
      <c r="H888" s="124" t="str">
        <f t="shared" si="305"/>
        <v/>
      </c>
      <c r="I888" s="179">
        <v>26</v>
      </c>
      <c r="J888" s="150" t="str">
        <f>IF($E888="","",INDEX('3.サラリースケール'!$R$5:$BH$38,MATCH('7.グレード別年俸表の作成'!$E888,'3.サラリースケール'!$R$5:$R$38,0),MATCH('7.グレード別年俸表の作成'!$I888,'3.サラリースケール'!$R$5:$BH$5,0)))</f>
        <v/>
      </c>
      <c r="K888" s="194" t="str">
        <f t="shared" si="306"/>
        <v/>
      </c>
      <c r="L888" s="195" t="str">
        <f>IF($J888="","",VLOOKUP($E888,'6.モデル年俸表の作成'!$C$6:$F$48,4,0))</f>
        <v/>
      </c>
      <c r="M888" s="196" t="str">
        <f t="shared" si="313"/>
        <v/>
      </c>
      <c r="N888" s="197" t="str">
        <f t="shared" si="314"/>
        <v/>
      </c>
      <c r="O888" s="219" t="str">
        <f t="shared" si="307"/>
        <v/>
      </c>
      <c r="P888" s="198" t="str">
        <f t="shared" si="315"/>
        <v/>
      </c>
      <c r="Q888" s="195" t="str">
        <f t="shared" si="316"/>
        <v/>
      </c>
      <c r="R888" s="187" t="str">
        <f>IF($J888="","",IF('5.手当・賞与配分の設計'!$O$4=1,ROUNDUP((J888+$L888)*$R$5,-1),ROUNDUP(J888*$R$5,-1)))</f>
        <v/>
      </c>
      <c r="S888" s="202" t="str">
        <f>IF($J888="","",IF('5.手当・賞与配分の設計'!$O$4=1,ROUNDUP(($J888+$L888)*$U$4*$S$3,-1),ROUNDUP($J888*$U$4*$S$3,-1)))</f>
        <v/>
      </c>
      <c r="T888" s="186" t="str">
        <f>IF($J888="","",IF('5.手当・賞与配分の設計'!$O$4=1,ROUNDUP(($J888+$L888)*$U$4*$T$3,-1),ROUNDUP($J888*$U$4*$T$3,-1)))</f>
        <v/>
      </c>
      <c r="U888" s="186" t="str">
        <f>IF($J888="","",IF('5.手当・賞与配分の設計'!$O$4=1,ROUNDUP(($J888+$L888)*$U$4*$U$3,-1),ROUNDUP($J888*$U$4*$U$3,-1)))</f>
        <v/>
      </c>
      <c r="V888" s="186" t="str">
        <f>IF($J888="","",IF('5.手当・賞与配分の設計'!$O$4=1,ROUNDUP(($J888+$L888)*$U$4*$V$3,-1),ROUNDUP($J888*$U$4*$V$3,-1)))</f>
        <v/>
      </c>
      <c r="W888" s="203" t="str">
        <f>IF($J888="","",IF('5.手当・賞与配分の設計'!$O$4=1,ROUNDUP(($J888+$L888)*$U$4*$W$3,-1),ROUNDUP($J888*$U$4*$W$3,-1)))</f>
        <v/>
      </c>
      <c r="X888" s="128" t="str">
        <f t="shared" si="317"/>
        <v/>
      </c>
      <c r="Y888" s="88" t="str">
        <f t="shared" si="308"/>
        <v/>
      </c>
      <c r="Z888" s="88" t="str">
        <f t="shared" si="309"/>
        <v/>
      </c>
      <c r="AA888" s="88" t="str">
        <f t="shared" si="310"/>
        <v/>
      </c>
      <c r="AB888" s="201" t="str">
        <f t="shared" si="311"/>
        <v/>
      </c>
    </row>
    <row r="889" spans="5:28" ht="18" customHeight="1">
      <c r="E889" s="178" t="str">
        <f t="shared" si="312"/>
        <v>M-3</v>
      </c>
      <c r="F889" s="124">
        <f t="shared" si="303"/>
        <v>0</v>
      </c>
      <c r="G889" s="124" t="str">
        <f t="shared" si="304"/>
        <v/>
      </c>
      <c r="H889" s="124" t="str">
        <f t="shared" si="305"/>
        <v/>
      </c>
      <c r="I889" s="179">
        <v>27</v>
      </c>
      <c r="J889" s="150" t="str">
        <f>IF($E889="","",INDEX('3.サラリースケール'!$R$5:$BH$38,MATCH('7.グレード別年俸表の作成'!$E889,'3.サラリースケール'!$R$5:$R$38,0),MATCH('7.グレード別年俸表の作成'!$I889,'3.サラリースケール'!$R$5:$BH$5,0)))</f>
        <v/>
      </c>
      <c r="K889" s="194" t="str">
        <f t="shared" si="306"/>
        <v/>
      </c>
      <c r="L889" s="195" t="str">
        <f>IF($J889="","",VLOOKUP($E889,'6.モデル年俸表の作成'!$C$6:$F$48,4,0))</f>
        <v/>
      </c>
      <c r="M889" s="196" t="str">
        <f t="shared" si="313"/>
        <v/>
      </c>
      <c r="N889" s="197" t="str">
        <f t="shared" si="314"/>
        <v/>
      </c>
      <c r="O889" s="219" t="str">
        <f t="shared" si="307"/>
        <v/>
      </c>
      <c r="P889" s="198" t="str">
        <f t="shared" si="315"/>
        <v/>
      </c>
      <c r="Q889" s="195" t="str">
        <f t="shared" si="316"/>
        <v/>
      </c>
      <c r="R889" s="187" t="str">
        <f>IF($J889="","",IF('5.手当・賞与配分の設計'!$O$4=1,ROUNDUP((J889+$L889)*$R$5,-1),ROUNDUP(J889*$R$5,-1)))</f>
        <v/>
      </c>
      <c r="S889" s="202" t="str">
        <f>IF($J889="","",IF('5.手当・賞与配分の設計'!$O$4=1,ROUNDUP(($J889+$L889)*$U$4*$S$3,-1),ROUNDUP($J889*$U$4*$S$3,-1)))</f>
        <v/>
      </c>
      <c r="T889" s="186" t="str">
        <f>IF($J889="","",IF('5.手当・賞与配分の設計'!$O$4=1,ROUNDUP(($J889+$L889)*$U$4*$T$3,-1),ROUNDUP($J889*$U$4*$T$3,-1)))</f>
        <v/>
      </c>
      <c r="U889" s="186" t="str">
        <f>IF($J889="","",IF('5.手当・賞与配分の設計'!$O$4=1,ROUNDUP(($J889+$L889)*$U$4*$U$3,-1),ROUNDUP($J889*$U$4*$U$3,-1)))</f>
        <v/>
      </c>
      <c r="V889" s="186" t="str">
        <f>IF($J889="","",IF('5.手当・賞与配分の設計'!$O$4=1,ROUNDUP(($J889+$L889)*$U$4*$V$3,-1),ROUNDUP($J889*$U$4*$V$3,-1)))</f>
        <v/>
      </c>
      <c r="W889" s="203" t="str">
        <f>IF($J889="","",IF('5.手当・賞与配分の設計'!$O$4=1,ROUNDUP(($J889+$L889)*$U$4*$W$3,-1),ROUNDUP($J889*$U$4*$W$3,-1)))</f>
        <v/>
      </c>
      <c r="X889" s="128" t="str">
        <f t="shared" si="317"/>
        <v/>
      </c>
      <c r="Y889" s="88" t="str">
        <f t="shared" si="308"/>
        <v/>
      </c>
      <c r="Z889" s="88" t="str">
        <f t="shared" si="309"/>
        <v/>
      </c>
      <c r="AA889" s="88" t="str">
        <f t="shared" si="310"/>
        <v/>
      </c>
      <c r="AB889" s="201" t="str">
        <f t="shared" si="311"/>
        <v/>
      </c>
    </row>
    <row r="890" spans="5:28" ht="18" customHeight="1">
      <c r="E890" s="178" t="str">
        <f t="shared" si="312"/>
        <v>M-3</v>
      </c>
      <c r="F890" s="124">
        <f t="shared" si="303"/>
        <v>0</v>
      </c>
      <c r="G890" s="124" t="str">
        <f t="shared" si="304"/>
        <v/>
      </c>
      <c r="H890" s="124" t="str">
        <f t="shared" si="305"/>
        <v/>
      </c>
      <c r="I890" s="179">
        <v>28</v>
      </c>
      <c r="J890" s="150" t="str">
        <f>IF($E890="","",INDEX('3.サラリースケール'!$R$5:$BH$38,MATCH('7.グレード別年俸表の作成'!$E890,'3.サラリースケール'!$R$5:$R$38,0),MATCH('7.グレード別年俸表の作成'!$I890,'3.サラリースケール'!$R$5:$BH$5,0)))</f>
        <v/>
      </c>
      <c r="K890" s="194" t="str">
        <f t="shared" si="306"/>
        <v/>
      </c>
      <c r="L890" s="195" t="str">
        <f>IF($J890="","",VLOOKUP($E890,'6.モデル年俸表の作成'!$C$6:$F$48,4,0))</f>
        <v/>
      </c>
      <c r="M890" s="196" t="str">
        <f t="shared" si="313"/>
        <v/>
      </c>
      <c r="N890" s="197" t="str">
        <f t="shared" si="314"/>
        <v/>
      </c>
      <c r="O890" s="219" t="str">
        <f t="shared" si="307"/>
        <v/>
      </c>
      <c r="P890" s="198" t="str">
        <f t="shared" si="315"/>
        <v/>
      </c>
      <c r="Q890" s="195" t="str">
        <f t="shared" si="316"/>
        <v/>
      </c>
      <c r="R890" s="187" t="str">
        <f>IF($J890="","",IF('5.手当・賞与配分の設計'!$O$4=1,ROUNDUP((J890+$L890)*$R$5,-1),ROUNDUP(J890*$R$5,-1)))</f>
        <v/>
      </c>
      <c r="S890" s="202" t="str">
        <f>IF($J890="","",IF('5.手当・賞与配分の設計'!$O$4=1,ROUNDUP(($J890+$L890)*$U$4*$S$3,-1),ROUNDUP($J890*$U$4*$S$3,-1)))</f>
        <v/>
      </c>
      <c r="T890" s="186" t="str">
        <f>IF($J890="","",IF('5.手当・賞与配分の設計'!$O$4=1,ROUNDUP(($J890+$L890)*$U$4*$T$3,-1),ROUNDUP($J890*$U$4*$T$3,-1)))</f>
        <v/>
      </c>
      <c r="U890" s="186" t="str">
        <f>IF($J890="","",IF('5.手当・賞与配分の設計'!$O$4=1,ROUNDUP(($J890+$L890)*$U$4*$U$3,-1),ROUNDUP($J890*$U$4*$U$3,-1)))</f>
        <v/>
      </c>
      <c r="V890" s="186" t="str">
        <f>IF($J890="","",IF('5.手当・賞与配分の設計'!$O$4=1,ROUNDUP(($J890+$L890)*$U$4*$V$3,-1),ROUNDUP($J890*$U$4*$V$3,-1)))</f>
        <v/>
      </c>
      <c r="W890" s="203" t="str">
        <f>IF($J890="","",IF('5.手当・賞与配分の設計'!$O$4=1,ROUNDUP(($J890+$L890)*$U$4*$W$3,-1),ROUNDUP($J890*$U$4*$W$3,-1)))</f>
        <v/>
      </c>
      <c r="X890" s="128" t="str">
        <f t="shared" si="317"/>
        <v/>
      </c>
      <c r="Y890" s="88" t="str">
        <f t="shared" si="308"/>
        <v/>
      </c>
      <c r="Z890" s="88" t="str">
        <f t="shared" si="309"/>
        <v/>
      </c>
      <c r="AA890" s="88" t="str">
        <f t="shared" si="310"/>
        <v/>
      </c>
      <c r="AB890" s="201" t="str">
        <f t="shared" si="311"/>
        <v/>
      </c>
    </row>
    <row r="891" spans="5:28" ht="18" customHeight="1">
      <c r="E891" s="178" t="str">
        <f t="shared" si="312"/>
        <v>M-3</v>
      </c>
      <c r="F891" s="124">
        <f t="shared" si="303"/>
        <v>0</v>
      </c>
      <c r="G891" s="124" t="str">
        <f t="shared" si="304"/>
        <v/>
      </c>
      <c r="H891" s="124" t="str">
        <f t="shared" si="305"/>
        <v/>
      </c>
      <c r="I891" s="179">
        <v>29</v>
      </c>
      <c r="J891" s="150" t="str">
        <f>IF($E891="","",INDEX('3.サラリースケール'!$R$5:$BH$38,MATCH('7.グレード別年俸表の作成'!$E891,'3.サラリースケール'!$R$5:$R$38,0),MATCH('7.グレード別年俸表の作成'!$I891,'3.サラリースケール'!$R$5:$BH$5,0)))</f>
        <v/>
      </c>
      <c r="K891" s="194" t="str">
        <f t="shared" si="306"/>
        <v/>
      </c>
      <c r="L891" s="195" t="str">
        <f>IF($J891="","",VLOOKUP($E891,'6.モデル年俸表の作成'!$C$6:$F$48,4,0))</f>
        <v/>
      </c>
      <c r="M891" s="196" t="str">
        <f t="shared" si="313"/>
        <v/>
      </c>
      <c r="N891" s="197" t="str">
        <f t="shared" si="314"/>
        <v/>
      </c>
      <c r="O891" s="219" t="str">
        <f t="shared" si="307"/>
        <v/>
      </c>
      <c r="P891" s="198" t="str">
        <f t="shared" si="315"/>
        <v/>
      </c>
      <c r="Q891" s="195" t="str">
        <f t="shared" si="316"/>
        <v/>
      </c>
      <c r="R891" s="187" t="str">
        <f>IF($J891="","",IF('5.手当・賞与配分の設計'!$O$4=1,ROUNDUP((J891+$L891)*$R$5,-1),ROUNDUP(J891*$R$5,-1)))</f>
        <v/>
      </c>
      <c r="S891" s="202" t="str">
        <f>IF($J891="","",IF('5.手当・賞与配分の設計'!$O$4=1,ROUNDUP(($J891+$L891)*$U$4*$S$3,-1),ROUNDUP($J891*$U$4*$S$3,-1)))</f>
        <v/>
      </c>
      <c r="T891" s="186" t="str">
        <f>IF($J891="","",IF('5.手当・賞与配分の設計'!$O$4=1,ROUNDUP(($J891+$L891)*$U$4*$T$3,-1),ROUNDUP($J891*$U$4*$T$3,-1)))</f>
        <v/>
      </c>
      <c r="U891" s="186" t="str">
        <f>IF($J891="","",IF('5.手当・賞与配分の設計'!$O$4=1,ROUNDUP(($J891+$L891)*$U$4*$U$3,-1),ROUNDUP($J891*$U$4*$U$3,-1)))</f>
        <v/>
      </c>
      <c r="V891" s="186" t="str">
        <f>IF($J891="","",IF('5.手当・賞与配分の設計'!$O$4=1,ROUNDUP(($J891+$L891)*$U$4*$V$3,-1),ROUNDUP($J891*$U$4*$V$3,-1)))</f>
        <v/>
      </c>
      <c r="W891" s="203" t="str">
        <f>IF($J891="","",IF('5.手当・賞与配分の設計'!$O$4=1,ROUNDUP(($J891+$L891)*$U$4*$W$3,-1),ROUNDUP($J891*$U$4*$W$3,-1)))</f>
        <v/>
      </c>
      <c r="X891" s="128" t="str">
        <f t="shared" si="317"/>
        <v/>
      </c>
      <c r="Y891" s="88" t="str">
        <f t="shared" si="308"/>
        <v/>
      </c>
      <c r="Z891" s="88" t="str">
        <f t="shared" si="309"/>
        <v/>
      </c>
      <c r="AA891" s="88" t="str">
        <f t="shared" si="310"/>
        <v/>
      </c>
      <c r="AB891" s="201" t="str">
        <f t="shared" si="311"/>
        <v/>
      </c>
    </row>
    <row r="892" spans="5:28" ht="18" customHeight="1">
      <c r="E892" s="178" t="str">
        <f t="shared" si="312"/>
        <v>M-3</v>
      </c>
      <c r="F892" s="124">
        <f t="shared" si="303"/>
        <v>0</v>
      </c>
      <c r="G892" s="124" t="str">
        <f t="shared" si="304"/>
        <v/>
      </c>
      <c r="H892" s="124" t="str">
        <f t="shared" si="305"/>
        <v/>
      </c>
      <c r="I892" s="179">
        <v>30</v>
      </c>
      <c r="J892" s="150" t="str">
        <f>IF($E892="","",INDEX('3.サラリースケール'!$R$5:$BH$38,MATCH('7.グレード別年俸表の作成'!$E892,'3.サラリースケール'!$R$5:$R$38,0),MATCH('7.グレード別年俸表の作成'!$I892,'3.サラリースケール'!$R$5:$BH$5,0)))</f>
        <v/>
      </c>
      <c r="K892" s="194" t="str">
        <f t="shared" si="306"/>
        <v/>
      </c>
      <c r="L892" s="195" t="str">
        <f>IF($J892="","",VLOOKUP($E892,'6.モデル年俸表の作成'!$C$6:$F$48,4,0))</f>
        <v/>
      </c>
      <c r="M892" s="196" t="str">
        <f t="shared" si="313"/>
        <v/>
      </c>
      <c r="N892" s="197" t="str">
        <f t="shared" si="314"/>
        <v/>
      </c>
      <c r="O892" s="219" t="str">
        <f t="shared" si="307"/>
        <v/>
      </c>
      <c r="P892" s="198" t="str">
        <f t="shared" si="315"/>
        <v/>
      </c>
      <c r="Q892" s="195" t="str">
        <f t="shared" si="316"/>
        <v/>
      </c>
      <c r="R892" s="187" t="str">
        <f>IF($J892="","",IF('5.手当・賞与配分の設計'!$O$4=1,ROUNDUP((J892+$L892)*$R$5,-1),ROUNDUP(J892*$R$5,-1)))</f>
        <v/>
      </c>
      <c r="S892" s="202" t="str">
        <f>IF($J892="","",IF('5.手当・賞与配分の設計'!$O$4=1,ROUNDUP(($J892+$L892)*$U$4*$S$3,-1),ROUNDUP($J892*$U$4*$S$3,-1)))</f>
        <v/>
      </c>
      <c r="T892" s="186" t="str">
        <f>IF($J892="","",IF('5.手当・賞与配分の設計'!$O$4=1,ROUNDUP(($J892+$L892)*$U$4*$T$3,-1),ROUNDUP($J892*$U$4*$T$3,-1)))</f>
        <v/>
      </c>
      <c r="U892" s="186" t="str">
        <f>IF($J892="","",IF('5.手当・賞与配分の設計'!$O$4=1,ROUNDUP(($J892+$L892)*$U$4*$U$3,-1),ROUNDUP($J892*$U$4*$U$3,-1)))</f>
        <v/>
      </c>
      <c r="V892" s="186" t="str">
        <f>IF($J892="","",IF('5.手当・賞与配分の設計'!$O$4=1,ROUNDUP(($J892+$L892)*$U$4*$V$3,-1),ROUNDUP($J892*$U$4*$V$3,-1)))</f>
        <v/>
      </c>
      <c r="W892" s="203" t="str">
        <f>IF($J892="","",IF('5.手当・賞与配分の設計'!$O$4=1,ROUNDUP(($J892+$L892)*$U$4*$W$3,-1),ROUNDUP($J892*$U$4*$W$3,-1)))</f>
        <v/>
      </c>
      <c r="X892" s="128" t="str">
        <f t="shared" si="317"/>
        <v/>
      </c>
      <c r="Y892" s="88" t="str">
        <f t="shared" si="308"/>
        <v/>
      </c>
      <c r="Z892" s="88" t="str">
        <f t="shared" si="309"/>
        <v/>
      </c>
      <c r="AA892" s="88" t="str">
        <f t="shared" si="310"/>
        <v/>
      </c>
      <c r="AB892" s="201" t="str">
        <f t="shared" si="311"/>
        <v/>
      </c>
    </row>
    <row r="893" spans="5:28" ht="18" customHeight="1">
      <c r="E893" s="178" t="str">
        <f t="shared" si="312"/>
        <v>M-3</v>
      </c>
      <c r="F893" s="124">
        <f t="shared" si="303"/>
        <v>0</v>
      </c>
      <c r="G893" s="124" t="str">
        <f t="shared" si="304"/>
        <v/>
      </c>
      <c r="H893" s="124" t="str">
        <f t="shared" si="305"/>
        <v/>
      </c>
      <c r="I893" s="179">
        <v>31</v>
      </c>
      <c r="J893" s="150" t="str">
        <f>IF($E893="","",INDEX('3.サラリースケール'!$R$5:$BH$38,MATCH('7.グレード別年俸表の作成'!$E893,'3.サラリースケール'!$R$5:$R$38,0),MATCH('7.グレード別年俸表の作成'!$I893,'3.サラリースケール'!$R$5:$BH$5,0)))</f>
        <v/>
      </c>
      <c r="K893" s="194" t="str">
        <f t="shared" si="306"/>
        <v/>
      </c>
      <c r="L893" s="195" t="str">
        <f>IF($J893="","",VLOOKUP($E893,'6.モデル年俸表の作成'!$C$6:$F$48,4,0))</f>
        <v/>
      </c>
      <c r="M893" s="196" t="str">
        <f t="shared" si="313"/>
        <v/>
      </c>
      <c r="N893" s="197" t="str">
        <f t="shared" si="314"/>
        <v/>
      </c>
      <c r="O893" s="219" t="str">
        <f t="shared" si="307"/>
        <v/>
      </c>
      <c r="P893" s="198" t="str">
        <f t="shared" si="315"/>
        <v/>
      </c>
      <c r="Q893" s="195" t="str">
        <f t="shared" si="316"/>
        <v/>
      </c>
      <c r="R893" s="187" t="str">
        <f>IF($J893="","",IF('5.手当・賞与配分の設計'!$O$4=1,ROUNDUP((J893+$L893)*$R$5,-1),ROUNDUP(J893*$R$5,-1)))</f>
        <v/>
      </c>
      <c r="S893" s="202" t="str">
        <f>IF($J893="","",IF('5.手当・賞与配分の設計'!$O$4=1,ROUNDUP(($J893+$L893)*$U$4*$S$3,-1),ROUNDUP($J893*$U$4*$S$3,-1)))</f>
        <v/>
      </c>
      <c r="T893" s="186" t="str">
        <f>IF($J893="","",IF('5.手当・賞与配分の設計'!$O$4=1,ROUNDUP(($J893+$L893)*$U$4*$T$3,-1),ROUNDUP($J893*$U$4*$T$3,-1)))</f>
        <v/>
      </c>
      <c r="U893" s="186" t="str">
        <f>IF($J893="","",IF('5.手当・賞与配分の設計'!$O$4=1,ROUNDUP(($J893+$L893)*$U$4*$U$3,-1),ROUNDUP($J893*$U$4*$U$3,-1)))</f>
        <v/>
      </c>
      <c r="V893" s="186" t="str">
        <f>IF($J893="","",IF('5.手当・賞与配分の設計'!$O$4=1,ROUNDUP(($J893+$L893)*$U$4*$V$3,-1),ROUNDUP($J893*$U$4*$V$3,-1)))</f>
        <v/>
      </c>
      <c r="W893" s="203" t="str">
        <f>IF($J893="","",IF('5.手当・賞与配分の設計'!$O$4=1,ROUNDUP(($J893+$L893)*$U$4*$W$3,-1),ROUNDUP($J893*$U$4*$W$3,-1)))</f>
        <v/>
      </c>
      <c r="X893" s="128" t="str">
        <f t="shared" si="317"/>
        <v/>
      </c>
      <c r="Y893" s="88" t="str">
        <f t="shared" si="308"/>
        <v/>
      </c>
      <c r="Z893" s="88" t="str">
        <f t="shared" si="309"/>
        <v/>
      </c>
      <c r="AA893" s="88" t="str">
        <f t="shared" si="310"/>
        <v/>
      </c>
      <c r="AB893" s="201" t="str">
        <f t="shared" si="311"/>
        <v/>
      </c>
    </row>
    <row r="894" spans="5:28" ht="18" customHeight="1">
      <c r="E894" s="178" t="str">
        <f t="shared" si="312"/>
        <v>M-3</v>
      </c>
      <c r="F894" s="124">
        <f t="shared" si="303"/>
        <v>0</v>
      </c>
      <c r="G894" s="124" t="str">
        <f t="shared" si="304"/>
        <v/>
      </c>
      <c r="H894" s="124" t="str">
        <f t="shared" si="305"/>
        <v/>
      </c>
      <c r="I894" s="179">
        <v>32</v>
      </c>
      <c r="J894" s="150" t="str">
        <f>IF($E894="","",INDEX('3.サラリースケール'!$R$5:$BH$38,MATCH('7.グレード別年俸表の作成'!$E894,'3.サラリースケール'!$R$5:$R$38,0),MATCH('7.グレード別年俸表の作成'!$I894,'3.サラリースケール'!$R$5:$BH$5,0)))</f>
        <v/>
      </c>
      <c r="K894" s="194" t="str">
        <f t="shared" si="306"/>
        <v/>
      </c>
      <c r="L894" s="195" t="str">
        <f>IF($J894="","",VLOOKUP($E894,'6.モデル年俸表の作成'!$C$6:$F$48,4,0))</f>
        <v/>
      </c>
      <c r="M894" s="196" t="str">
        <f t="shared" si="313"/>
        <v/>
      </c>
      <c r="N894" s="197" t="str">
        <f t="shared" si="314"/>
        <v/>
      </c>
      <c r="O894" s="219" t="str">
        <f t="shared" si="307"/>
        <v/>
      </c>
      <c r="P894" s="198" t="str">
        <f t="shared" si="315"/>
        <v/>
      </c>
      <c r="Q894" s="195" t="str">
        <f t="shared" si="316"/>
        <v/>
      </c>
      <c r="R894" s="187" t="str">
        <f>IF($J894="","",IF('5.手当・賞与配分の設計'!$O$4=1,ROUNDUP((J894+$L894)*$R$5,-1),ROUNDUP(J894*$R$5,-1)))</f>
        <v/>
      </c>
      <c r="S894" s="202" t="str">
        <f>IF($J894="","",IF('5.手当・賞与配分の設計'!$O$4=1,ROUNDUP(($J894+$L894)*$U$4*$S$3,-1),ROUNDUP($J894*$U$4*$S$3,-1)))</f>
        <v/>
      </c>
      <c r="T894" s="186" t="str">
        <f>IF($J894="","",IF('5.手当・賞与配分の設計'!$O$4=1,ROUNDUP(($J894+$L894)*$U$4*$T$3,-1),ROUNDUP($J894*$U$4*$T$3,-1)))</f>
        <v/>
      </c>
      <c r="U894" s="186" t="str">
        <f>IF($J894="","",IF('5.手当・賞与配分の設計'!$O$4=1,ROUNDUP(($J894+$L894)*$U$4*$U$3,-1),ROUNDUP($J894*$U$4*$U$3,-1)))</f>
        <v/>
      </c>
      <c r="V894" s="186" t="str">
        <f>IF($J894="","",IF('5.手当・賞与配分の設計'!$O$4=1,ROUNDUP(($J894+$L894)*$U$4*$V$3,-1),ROUNDUP($J894*$U$4*$V$3,-1)))</f>
        <v/>
      </c>
      <c r="W894" s="203" t="str">
        <f>IF($J894="","",IF('5.手当・賞与配分の設計'!$O$4=1,ROUNDUP(($J894+$L894)*$U$4*$W$3,-1),ROUNDUP($J894*$U$4*$W$3,-1)))</f>
        <v/>
      </c>
      <c r="X894" s="128" t="str">
        <f t="shared" si="317"/>
        <v/>
      </c>
      <c r="Y894" s="88" t="str">
        <f t="shared" si="308"/>
        <v/>
      </c>
      <c r="Z894" s="88" t="str">
        <f t="shared" si="309"/>
        <v/>
      </c>
      <c r="AA894" s="88" t="str">
        <f t="shared" si="310"/>
        <v/>
      </c>
      <c r="AB894" s="201" t="str">
        <f t="shared" si="311"/>
        <v/>
      </c>
    </row>
    <row r="895" spans="5:28" ht="18" customHeight="1">
      <c r="E895" s="178" t="str">
        <f t="shared" si="312"/>
        <v>M-3</v>
      </c>
      <c r="F895" s="124">
        <f t="shared" si="303"/>
        <v>0</v>
      </c>
      <c r="G895" s="124" t="str">
        <f t="shared" si="304"/>
        <v/>
      </c>
      <c r="H895" s="124" t="str">
        <f t="shared" si="305"/>
        <v/>
      </c>
      <c r="I895" s="179">
        <v>33</v>
      </c>
      <c r="J895" s="150" t="str">
        <f>IF($E895="","",INDEX('3.サラリースケール'!$R$5:$BH$38,MATCH('7.グレード別年俸表の作成'!$E895,'3.サラリースケール'!$R$5:$R$38,0),MATCH('7.グレード別年俸表の作成'!$I895,'3.サラリースケール'!$R$5:$BH$5,0)))</f>
        <v/>
      </c>
      <c r="K895" s="194" t="str">
        <f t="shared" si="306"/>
        <v/>
      </c>
      <c r="L895" s="195" t="str">
        <f>IF($J895="","",VLOOKUP($E895,'6.モデル年俸表の作成'!$C$6:$F$48,4,0))</f>
        <v/>
      </c>
      <c r="M895" s="196" t="str">
        <f t="shared" si="313"/>
        <v/>
      </c>
      <c r="N895" s="197" t="str">
        <f t="shared" si="314"/>
        <v/>
      </c>
      <c r="O895" s="219" t="str">
        <f t="shared" si="307"/>
        <v/>
      </c>
      <c r="P895" s="198" t="str">
        <f t="shared" si="315"/>
        <v/>
      </c>
      <c r="Q895" s="195" t="str">
        <f t="shared" si="316"/>
        <v/>
      </c>
      <c r="R895" s="187" t="str">
        <f>IF($J895="","",IF('5.手当・賞与配分の設計'!$O$4=1,ROUNDUP((J895+$L895)*$R$5,-1),ROUNDUP(J895*$R$5,-1)))</f>
        <v/>
      </c>
      <c r="S895" s="202" t="str">
        <f>IF($J895="","",IF('5.手当・賞与配分の設計'!$O$4=1,ROUNDUP(($J895+$L895)*$U$4*$S$3,-1),ROUNDUP($J895*$U$4*$S$3,-1)))</f>
        <v/>
      </c>
      <c r="T895" s="186" t="str">
        <f>IF($J895="","",IF('5.手当・賞与配分の設計'!$O$4=1,ROUNDUP(($J895+$L895)*$U$4*$T$3,-1),ROUNDUP($J895*$U$4*$T$3,-1)))</f>
        <v/>
      </c>
      <c r="U895" s="186" t="str">
        <f>IF($J895="","",IF('5.手当・賞与配分の設計'!$O$4=1,ROUNDUP(($J895+$L895)*$U$4*$U$3,-1),ROUNDUP($J895*$U$4*$U$3,-1)))</f>
        <v/>
      </c>
      <c r="V895" s="186" t="str">
        <f>IF($J895="","",IF('5.手当・賞与配分の設計'!$O$4=1,ROUNDUP(($J895+$L895)*$U$4*$V$3,-1),ROUNDUP($J895*$U$4*$V$3,-1)))</f>
        <v/>
      </c>
      <c r="W895" s="203" t="str">
        <f>IF($J895="","",IF('5.手当・賞与配分の設計'!$O$4=1,ROUNDUP(($J895+$L895)*$U$4*$W$3,-1),ROUNDUP($J895*$U$4*$W$3,-1)))</f>
        <v/>
      </c>
      <c r="X895" s="128" t="str">
        <f t="shared" si="317"/>
        <v/>
      </c>
      <c r="Y895" s="88" t="str">
        <f t="shared" si="308"/>
        <v/>
      </c>
      <c r="Z895" s="88" t="str">
        <f t="shared" si="309"/>
        <v/>
      </c>
      <c r="AA895" s="88" t="str">
        <f t="shared" si="310"/>
        <v/>
      </c>
      <c r="AB895" s="201" t="str">
        <f t="shared" si="311"/>
        <v/>
      </c>
    </row>
    <row r="896" spans="5:28" ht="18" customHeight="1">
      <c r="E896" s="178" t="str">
        <f t="shared" si="312"/>
        <v>M-3</v>
      </c>
      <c r="F896" s="124">
        <f t="shared" si="303"/>
        <v>0</v>
      </c>
      <c r="G896" s="124" t="str">
        <f t="shared" si="304"/>
        <v/>
      </c>
      <c r="H896" s="124" t="str">
        <f t="shared" si="305"/>
        <v/>
      </c>
      <c r="I896" s="179">
        <v>34</v>
      </c>
      <c r="J896" s="150" t="str">
        <f>IF($E896="","",INDEX('3.サラリースケール'!$R$5:$BH$38,MATCH('7.グレード別年俸表の作成'!$E896,'3.サラリースケール'!$R$5:$R$38,0),MATCH('7.グレード別年俸表の作成'!$I896,'3.サラリースケール'!$R$5:$BH$5,0)))</f>
        <v/>
      </c>
      <c r="K896" s="194" t="str">
        <f t="shared" si="306"/>
        <v/>
      </c>
      <c r="L896" s="195" t="str">
        <f>IF($J896="","",VLOOKUP($E896,'6.モデル年俸表の作成'!$C$6:$F$48,4,0))</f>
        <v/>
      </c>
      <c r="M896" s="196" t="str">
        <f t="shared" si="313"/>
        <v/>
      </c>
      <c r="N896" s="197" t="str">
        <f t="shared" si="314"/>
        <v/>
      </c>
      <c r="O896" s="219" t="str">
        <f t="shared" si="307"/>
        <v/>
      </c>
      <c r="P896" s="198" t="str">
        <f t="shared" si="315"/>
        <v/>
      </c>
      <c r="Q896" s="195" t="str">
        <f t="shared" si="316"/>
        <v/>
      </c>
      <c r="R896" s="187" t="str">
        <f>IF($J896="","",IF('5.手当・賞与配分の設計'!$O$4=1,ROUNDUP((J896+$L896)*$R$5,-1),ROUNDUP(J896*$R$5,-1)))</f>
        <v/>
      </c>
      <c r="S896" s="202" t="str">
        <f>IF($J896="","",IF('5.手当・賞与配分の設計'!$O$4=1,ROUNDUP(($J896+$L896)*$U$4*$S$3,-1),ROUNDUP($J896*$U$4*$S$3,-1)))</f>
        <v/>
      </c>
      <c r="T896" s="186" t="str">
        <f>IF($J896="","",IF('5.手当・賞与配分の設計'!$O$4=1,ROUNDUP(($J896+$L896)*$U$4*$T$3,-1),ROUNDUP($J896*$U$4*$T$3,-1)))</f>
        <v/>
      </c>
      <c r="U896" s="186" t="str">
        <f>IF($J896="","",IF('5.手当・賞与配分の設計'!$O$4=1,ROUNDUP(($J896+$L896)*$U$4*$U$3,-1),ROUNDUP($J896*$U$4*$U$3,-1)))</f>
        <v/>
      </c>
      <c r="V896" s="186" t="str">
        <f>IF($J896="","",IF('5.手当・賞与配分の設計'!$O$4=1,ROUNDUP(($J896+$L896)*$U$4*$V$3,-1),ROUNDUP($J896*$U$4*$V$3,-1)))</f>
        <v/>
      </c>
      <c r="W896" s="203" t="str">
        <f>IF($J896="","",IF('5.手当・賞与配分の設計'!$O$4=1,ROUNDUP(($J896+$L896)*$U$4*$W$3,-1),ROUNDUP($J896*$U$4*$W$3,-1)))</f>
        <v/>
      </c>
      <c r="X896" s="128" t="str">
        <f t="shared" si="317"/>
        <v/>
      </c>
      <c r="Y896" s="88" t="str">
        <f t="shared" si="308"/>
        <v/>
      </c>
      <c r="Z896" s="88" t="str">
        <f t="shared" si="309"/>
        <v/>
      </c>
      <c r="AA896" s="88" t="str">
        <f t="shared" si="310"/>
        <v/>
      </c>
      <c r="AB896" s="201" t="str">
        <f t="shared" si="311"/>
        <v/>
      </c>
    </row>
    <row r="897" spans="5:28" ht="18" customHeight="1">
      <c r="E897" s="178" t="str">
        <f t="shared" si="312"/>
        <v>M-3</v>
      </c>
      <c r="F897" s="124">
        <f t="shared" si="303"/>
        <v>0</v>
      </c>
      <c r="G897" s="124" t="str">
        <f t="shared" si="304"/>
        <v/>
      </c>
      <c r="H897" s="124" t="str">
        <f t="shared" si="305"/>
        <v/>
      </c>
      <c r="I897" s="179">
        <v>35</v>
      </c>
      <c r="J897" s="150" t="str">
        <f>IF($E897="","",INDEX('3.サラリースケール'!$R$5:$BH$38,MATCH('7.グレード別年俸表の作成'!$E897,'3.サラリースケール'!$R$5:$R$38,0),MATCH('7.グレード別年俸表の作成'!$I897,'3.サラリースケール'!$R$5:$BH$5,0)))</f>
        <v/>
      </c>
      <c r="K897" s="194" t="str">
        <f t="shared" si="306"/>
        <v/>
      </c>
      <c r="L897" s="195" t="str">
        <f>IF($J897="","",VLOOKUP($E897,'6.モデル年俸表の作成'!$C$6:$F$48,4,0))</f>
        <v/>
      </c>
      <c r="M897" s="196" t="str">
        <f t="shared" si="313"/>
        <v/>
      </c>
      <c r="N897" s="197" t="str">
        <f t="shared" si="314"/>
        <v/>
      </c>
      <c r="O897" s="219" t="str">
        <f t="shared" si="307"/>
        <v/>
      </c>
      <c r="P897" s="198" t="str">
        <f t="shared" si="315"/>
        <v/>
      </c>
      <c r="Q897" s="195" t="str">
        <f t="shared" si="316"/>
        <v/>
      </c>
      <c r="R897" s="187" t="str">
        <f>IF($J897="","",IF('5.手当・賞与配分の設計'!$O$4=1,ROUNDUP((J897+$L897)*$R$5,-1),ROUNDUP(J897*$R$5,-1)))</f>
        <v/>
      </c>
      <c r="S897" s="202" t="str">
        <f>IF($J897="","",IF('5.手当・賞与配分の設計'!$O$4=1,ROUNDUP(($J897+$L897)*$U$4*$S$3,-1),ROUNDUP($J897*$U$4*$S$3,-1)))</f>
        <v/>
      </c>
      <c r="T897" s="186" t="str">
        <f>IF($J897="","",IF('5.手当・賞与配分の設計'!$O$4=1,ROUNDUP(($J897+$L897)*$U$4*$T$3,-1),ROUNDUP($J897*$U$4*$T$3,-1)))</f>
        <v/>
      </c>
      <c r="U897" s="186" t="str">
        <f>IF($J897="","",IF('5.手当・賞与配分の設計'!$O$4=1,ROUNDUP(($J897+$L897)*$U$4*$U$3,-1),ROUNDUP($J897*$U$4*$U$3,-1)))</f>
        <v/>
      </c>
      <c r="V897" s="186" t="str">
        <f>IF($J897="","",IF('5.手当・賞与配分の設計'!$O$4=1,ROUNDUP(($J897+$L897)*$U$4*$V$3,-1),ROUNDUP($J897*$U$4*$V$3,-1)))</f>
        <v/>
      </c>
      <c r="W897" s="203" t="str">
        <f>IF($J897="","",IF('5.手当・賞与配分の設計'!$O$4=1,ROUNDUP(($J897+$L897)*$U$4*$W$3,-1),ROUNDUP($J897*$U$4*$W$3,-1)))</f>
        <v/>
      </c>
      <c r="X897" s="128" t="str">
        <f t="shared" si="317"/>
        <v/>
      </c>
      <c r="Y897" s="88" t="str">
        <f t="shared" si="308"/>
        <v/>
      </c>
      <c r="Z897" s="88" t="str">
        <f t="shared" si="309"/>
        <v/>
      </c>
      <c r="AA897" s="88" t="str">
        <f t="shared" si="310"/>
        <v/>
      </c>
      <c r="AB897" s="201" t="str">
        <f t="shared" si="311"/>
        <v/>
      </c>
    </row>
    <row r="898" spans="5:28" ht="18" customHeight="1">
      <c r="E898" s="178" t="str">
        <f t="shared" si="312"/>
        <v>M-3</v>
      </c>
      <c r="F898" s="124">
        <f t="shared" si="303"/>
        <v>0</v>
      </c>
      <c r="G898" s="124" t="str">
        <f t="shared" si="304"/>
        <v/>
      </c>
      <c r="H898" s="124" t="str">
        <f t="shared" si="305"/>
        <v/>
      </c>
      <c r="I898" s="179">
        <v>36</v>
      </c>
      <c r="J898" s="150" t="str">
        <f>IF($E898="","",INDEX('3.サラリースケール'!$R$5:$BH$38,MATCH('7.グレード別年俸表の作成'!$E898,'3.サラリースケール'!$R$5:$R$38,0),MATCH('7.グレード別年俸表の作成'!$I898,'3.サラリースケール'!$R$5:$BH$5,0)))</f>
        <v/>
      </c>
      <c r="K898" s="194" t="str">
        <f t="shared" si="306"/>
        <v/>
      </c>
      <c r="L898" s="195" t="str">
        <f>IF($J898="","",VLOOKUP($E898,'6.モデル年俸表の作成'!$C$6:$F$48,4,0))</f>
        <v/>
      </c>
      <c r="M898" s="196" t="str">
        <f t="shared" si="313"/>
        <v/>
      </c>
      <c r="N898" s="197" t="str">
        <f t="shared" si="314"/>
        <v/>
      </c>
      <c r="O898" s="219" t="str">
        <f t="shared" si="307"/>
        <v/>
      </c>
      <c r="P898" s="198" t="str">
        <f t="shared" si="315"/>
        <v/>
      </c>
      <c r="Q898" s="195" t="str">
        <f t="shared" si="316"/>
        <v/>
      </c>
      <c r="R898" s="187" t="str">
        <f>IF($J898="","",IF('5.手当・賞与配分の設計'!$O$4=1,ROUNDUP((J898+$L898)*$R$5,-1),ROUNDUP(J898*$R$5,-1)))</f>
        <v/>
      </c>
      <c r="S898" s="202" t="str">
        <f>IF($J898="","",IF('5.手当・賞与配分の設計'!$O$4=1,ROUNDUP(($J898+$L898)*$U$4*$S$3,-1),ROUNDUP($J898*$U$4*$S$3,-1)))</f>
        <v/>
      </c>
      <c r="T898" s="186" t="str">
        <f>IF($J898="","",IF('5.手当・賞与配分の設計'!$O$4=1,ROUNDUP(($J898+$L898)*$U$4*$T$3,-1),ROUNDUP($J898*$U$4*$T$3,-1)))</f>
        <v/>
      </c>
      <c r="U898" s="186" t="str">
        <f>IF($J898="","",IF('5.手当・賞与配分の設計'!$O$4=1,ROUNDUP(($J898+$L898)*$U$4*$U$3,-1),ROUNDUP($J898*$U$4*$U$3,-1)))</f>
        <v/>
      </c>
      <c r="V898" s="186" t="str">
        <f>IF($J898="","",IF('5.手当・賞与配分の設計'!$O$4=1,ROUNDUP(($J898+$L898)*$U$4*$V$3,-1),ROUNDUP($J898*$U$4*$V$3,-1)))</f>
        <v/>
      </c>
      <c r="W898" s="203" t="str">
        <f>IF($J898="","",IF('5.手当・賞与配分の設計'!$O$4=1,ROUNDUP(($J898+$L898)*$U$4*$W$3,-1),ROUNDUP($J898*$U$4*$W$3,-1)))</f>
        <v/>
      </c>
      <c r="X898" s="128" t="str">
        <f t="shared" si="317"/>
        <v/>
      </c>
      <c r="Y898" s="88" t="str">
        <f t="shared" si="308"/>
        <v/>
      </c>
      <c r="Z898" s="88" t="str">
        <f t="shared" si="309"/>
        <v/>
      </c>
      <c r="AA898" s="88" t="str">
        <f t="shared" si="310"/>
        <v/>
      </c>
      <c r="AB898" s="201" t="str">
        <f t="shared" si="311"/>
        <v/>
      </c>
    </row>
    <row r="899" spans="5:28" ht="18" customHeight="1">
      <c r="E899" s="178" t="str">
        <f t="shared" si="312"/>
        <v>M-3</v>
      </c>
      <c r="F899" s="124">
        <f t="shared" si="303"/>
        <v>0</v>
      </c>
      <c r="G899" s="124" t="str">
        <f t="shared" si="304"/>
        <v/>
      </c>
      <c r="H899" s="124" t="str">
        <f t="shared" si="305"/>
        <v/>
      </c>
      <c r="I899" s="179">
        <v>37</v>
      </c>
      <c r="J899" s="150" t="str">
        <f>IF($E899="","",INDEX('3.サラリースケール'!$R$5:$BH$38,MATCH('7.グレード別年俸表の作成'!$E899,'3.サラリースケール'!$R$5:$R$38,0),MATCH('7.グレード別年俸表の作成'!$I899,'3.サラリースケール'!$R$5:$BH$5,0)))</f>
        <v/>
      </c>
      <c r="K899" s="194" t="str">
        <f t="shared" si="306"/>
        <v/>
      </c>
      <c r="L899" s="195" t="str">
        <f>IF($J899="","",VLOOKUP($E899,'6.モデル年俸表の作成'!$C$6:$F$48,4,0))</f>
        <v/>
      </c>
      <c r="M899" s="196" t="str">
        <f t="shared" si="313"/>
        <v/>
      </c>
      <c r="N899" s="197" t="str">
        <f t="shared" si="314"/>
        <v/>
      </c>
      <c r="O899" s="219" t="str">
        <f t="shared" si="307"/>
        <v/>
      </c>
      <c r="P899" s="198" t="str">
        <f t="shared" si="315"/>
        <v/>
      </c>
      <c r="Q899" s="195" t="str">
        <f t="shared" si="316"/>
        <v/>
      </c>
      <c r="R899" s="187" t="str">
        <f>IF($J899="","",IF('5.手当・賞与配分の設計'!$O$4=1,ROUNDUP((J899+$L899)*$R$5,-1),ROUNDUP(J899*$R$5,-1)))</f>
        <v/>
      </c>
      <c r="S899" s="202" t="str">
        <f>IF($J899="","",IF('5.手当・賞与配分の設計'!$O$4=1,ROUNDUP(($J899+$L899)*$U$4*$S$3,-1),ROUNDUP($J899*$U$4*$S$3,-1)))</f>
        <v/>
      </c>
      <c r="T899" s="186" t="str">
        <f>IF($J899="","",IF('5.手当・賞与配分の設計'!$O$4=1,ROUNDUP(($J899+$L899)*$U$4*$T$3,-1),ROUNDUP($J899*$U$4*$T$3,-1)))</f>
        <v/>
      </c>
      <c r="U899" s="186" t="str">
        <f>IF($J899="","",IF('5.手当・賞与配分の設計'!$O$4=1,ROUNDUP(($J899+$L899)*$U$4*$U$3,-1),ROUNDUP($J899*$U$4*$U$3,-1)))</f>
        <v/>
      </c>
      <c r="V899" s="186" t="str">
        <f>IF($J899="","",IF('5.手当・賞与配分の設計'!$O$4=1,ROUNDUP(($J899+$L899)*$U$4*$V$3,-1),ROUNDUP($J899*$U$4*$V$3,-1)))</f>
        <v/>
      </c>
      <c r="W899" s="203" t="str">
        <f>IF($J899="","",IF('5.手当・賞与配分の設計'!$O$4=1,ROUNDUP(($J899+$L899)*$U$4*$W$3,-1),ROUNDUP($J899*$U$4*$W$3,-1)))</f>
        <v/>
      </c>
      <c r="X899" s="128" t="str">
        <f t="shared" si="317"/>
        <v/>
      </c>
      <c r="Y899" s="88" t="str">
        <f t="shared" si="308"/>
        <v/>
      </c>
      <c r="Z899" s="88" t="str">
        <f t="shared" si="309"/>
        <v/>
      </c>
      <c r="AA899" s="88" t="str">
        <f t="shared" si="310"/>
        <v/>
      </c>
      <c r="AB899" s="201" t="str">
        <f t="shared" si="311"/>
        <v/>
      </c>
    </row>
    <row r="900" spans="5:28" ht="18" customHeight="1">
      <c r="E900" s="178" t="str">
        <f t="shared" si="312"/>
        <v>M-3</v>
      </c>
      <c r="F900" s="124">
        <f t="shared" si="303"/>
        <v>0</v>
      </c>
      <c r="G900" s="124" t="str">
        <f t="shared" si="304"/>
        <v/>
      </c>
      <c r="H900" s="124" t="str">
        <f t="shared" si="305"/>
        <v/>
      </c>
      <c r="I900" s="179">
        <v>38</v>
      </c>
      <c r="J900" s="150" t="str">
        <f>IF($E900="","",INDEX('3.サラリースケール'!$R$5:$BH$38,MATCH('7.グレード別年俸表の作成'!$E900,'3.サラリースケール'!$R$5:$R$38,0),MATCH('7.グレード別年俸表の作成'!$I900,'3.サラリースケール'!$R$5:$BH$5,0)))</f>
        <v/>
      </c>
      <c r="K900" s="194" t="str">
        <f t="shared" si="306"/>
        <v/>
      </c>
      <c r="L900" s="195" t="str">
        <f>IF($J900="","",VLOOKUP($E900,'6.モデル年俸表の作成'!$C$6:$F$48,4,0))</f>
        <v/>
      </c>
      <c r="M900" s="196" t="str">
        <f t="shared" si="313"/>
        <v/>
      </c>
      <c r="N900" s="197" t="str">
        <f t="shared" si="314"/>
        <v/>
      </c>
      <c r="O900" s="219" t="str">
        <f t="shared" si="307"/>
        <v/>
      </c>
      <c r="P900" s="198" t="str">
        <f t="shared" si="315"/>
        <v/>
      </c>
      <c r="Q900" s="195" t="str">
        <f t="shared" si="316"/>
        <v/>
      </c>
      <c r="R900" s="187" t="str">
        <f>IF($J900="","",IF('5.手当・賞与配分の設計'!$O$4=1,ROUNDUP((J900+$L900)*$R$5,-1),ROUNDUP(J900*$R$5,-1)))</f>
        <v/>
      </c>
      <c r="S900" s="202" t="str">
        <f>IF($J900="","",IF('5.手当・賞与配分の設計'!$O$4=1,ROUNDUP(($J900+$L900)*$U$4*$S$3,-1),ROUNDUP($J900*$U$4*$S$3,-1)))</f>
        <v/>
      </c>
      <c r="T900" s="186" t="str">
        <f>IF($J900="","",IF('5.手当・賞与配分の設計'!$O$4=1,ROUNDUP(($J900+$L900)*$U$4*$T$3,-1),ROUNDUP($J900*$U$4*$T$3,-1)))</f>
        <v/>
      </c>
      <c r="U900" s="186" t="str">
        <f>IF($J900="","",IF('5.手当・賞与配分の設計'!$O$4=1,ROUNDUP(($J900+$L900)*$U$4*$U$3,-1),ROUNDUP($J900*$U$4*$U$3,-1)))</f>
        <v/>
      </c>
      <c r="V900" s="186" t="str">
        <f>IF($J900="","",IF('5.手当・賞与配分の設計'!$O$4=1,ROUNDUP(($J900+$L900)*$U$4*$V$3,-1),ROUNDUP($J900*$U$4*$V$3,-1)))</f>
        <v/>
      </c>
      <c r="W900" s="203" t="str">
        <f>IF($J900="","",IF('5.手当・賞与配分の設計'!$O$4=1,ROUNDUP(($J900+$L900)*$U$4*$W$3,-1),ROUNDUP($J900*$U$4*$W$3,-1)))</f>
        <v/>
      </c>
      <c r="X900" s="128" t="str">
        <f t="shared" si="317"/>
        <v/>
      </c>
      <c r="Y900" s="88" t="str">
        <f t="shared" si="308"/>
        <v/>
      </c>
      <c r="Z900" s="88" t="str">
        <f t="shared" si="309"/>
        <v/>
      </c>
      <c r="AA900" s="88" t="str">
        <f t="shared" si="310"/>
        <v/>
      </c>
      <c r="AB900" s="201" t="str">
        <f t="shared" si="311"/>
        <v/>
      </c>
    </row>
    <row r="901" spans="5:28" ht="18" customHeight="1">
      <c r="E901" s="178" t="str">
        <f t="shared" si="312"/>
        <v>M-3</v>
      </c>
      <c r="F901" s="124">
        <f t="shared" si="303"/>
        <v>0</v>
      </c>
      <c r="G901" s="124" t="str">
        <f t="shared" si="304"/>
        <v/>
      </c>
      <c r="H901" s="124" t="str">
        <f t="shared" si="305"/>
        <v/>
      </c>
      <c r="I901" s="179">
        <v>39</v>
      </c>
      <c r="J901" s="150" t="str">
        <f>IF($E901="","",INDEX('3.サラリースケール'!$R$5:$BH$38,MATCH('7.グレード別年俸表の作成'!$E901,'3.サラリースケール'!$R$5:$R$38,0),MATCH('7.グレード別年俸表の作成'!$I901,'3.サラリースケール'!$R$5:$BH$5,0)))</f>
        <v/>
      </c>
      <c r="K901" s="194" t="str">
        <f t="shared" si="306"/>
        <v/>
      </c>
      <c r="L901" s="195" t="str">
        <f>IF($J901="","",VLOOKUP($E901,'6.モデル年俸表の作成'!$C$6:$F$48,4,0))</f>
        <v/>
      </c>
      <c r="M901" s="196" t="str">
        <f t="shared" si="313"/>
        <v/>
      </c>
      <c r="N901" s="197" t="str">
        <f t="shared" si="314"/>
        <v/>
      </c>
      <c r="O901" s="219" t="str">
        <f t="shared" si="307"/>
        <v/>
      </c>
      <c r="P901" s="198" t="str">
        <f t="shared" si="315"/>
        <v/>
      </c>
      <c r="Q901" s="195" t="str">
        <f t="shared" si="316"/>
        <v/>
      </c>
      <c r="R901" s="187" t="str">
        <f>IF($J901="","",IF('5.手当・賞与配分の設計'!$O$4=1,ROUNDUP((J901+$L901)*$R$5,-1),ROUNDUP(J901*$R$5,-1)))</f>
        <v/>
      </c>
      <c r="S901" s="202" t="str">
        <f>IF($J901="","",IF('5.手当・賞与配分の設計'!$O$4=1,ROUNDUP(($J901+$L901)*$U$4*$S$3,-1),ROUNDUP($J901*$U$4*$S$3,-1)))</f>
        <v/>
      </c>
      <c r="T901" s="186" t="str">
        <f>IF($J901="","",IF('5.手当・賞与配分の設計'!$O$4=1,ROUNDUP(($J901+$L901)*$U$4*$T$3,-1),ROUNDUP($J901*$U$4*$T$3,-1)))</f>
        <v/>
      </c>
      <c r="U901" s="186" t="str">
        <f>IF($J901="","",IF('5.手当・賞与配分の設計'!$O$4=1,ROUNDUP(($J901+$L901)*$U$4*$U$3,-1),ROUNDUP($J901*$U$4*$U$3,-1)))</f>
        <v/>
      </c>
      <c r="V901" s="186" t="str">
        <f>IF($J901="","",IF('5.手当・賞与配分の設計'!$O$4=1,ROUNDUP(($J901+$L901)*$U$4*$V$3,-1),ROUNDUP($J901*$U$4*$V$3,-1)))</f>
        <v/>
      </c>
      <c r="W901" s="203" t="str">
        <f>IF($J901="","",IF('5.手当・賞与配分の設計'!$O$4=1,ROUNDUP(($J901+$L901)*$U$4*$W$3,-1),ROUNDUP($J901*$U$4*$W$3,-1)))</f>
        <v/>
      </c>
      <c r="X901" s="128" t="str">
        <f t="shared" si="317"/>
        <v/>
      </c>
      <c r="Y901" s="88" t="str">
        <f t="shared" si="308"/>
        <v/>
      </c>
      <c r="Z901" s="88" t="str">
        <f t="shared" si="309"/>
        <v/>
      </c>
      <c r="AA901" s="88" t="str">
        <f t="shared" si="310"/>
        <v/>
      </c>
      <c r="AB901" s="201" t="str">
        <f t="shared" si="311"/>
        <v/>
      </c>
    </row>
    <row r="902" spans="5:28" ht="18" customHeight="1">
      <c r="E902" s="178" t="str">
        <f t="shared" si="312"/>
        <v>M-3</v>
      </c>
      <c r="F902" s="124">
        <f t="shared" si="303"/>
        <v>0</v>
      </c>
      <c r="G902" s="124" t="str">
        <f t="shared" si="304"/>
        <v/>
      </c>
      <c r="H902" s="124" t="str">
        <f t="shared" si="305"/>
        <v/>
      </c>
      <c r="I902" s="179">
        <v>40</v>
      </c>
      <c r="J902" s="150" t="str">
        <f>IF($E902="","",INDEX('3.サラリースケール'!$R$5:$BH$38,MATCH('7.グレード別年俸表の作成'!$E902,'3.サラリースケール'!$R$5:$R$38,0),MATCH('7.グレード別年俸表の作成'!$I902,'3.サラリースケール'!$R$5:$BH$5,0)))</f>
        <v/>
      </c>
      <c r="K902" s="194" t="str">
        <f t="shared" si="306"/>
        <v/>
      </c>
      <c r="L902" s="195" t="str">
        <f>IF($J902="","",VLOOKUP($E902,'6.モデル年俸表の作成'!$C$6:$F$48,4,0))</f>
        <v/>
      </c>
      <c r="M902" s="196" t="str">
        <f t="shared" si="313"/>
        <v/>
      </c>
      <c r="N902" s="197" t="str">
        <f t="shared" si="314"/>
        <v/>
      </c>
      <c r="O902" s="219" t="str">
        <f t="shared" si="307"/>
        <v/>
      </c>
      <c r="P902" s="198" t="str">
        <f t="shared" si="315"/>
        <v/>
      </c>
      <c r="Q902" s="195" t="str">
        <f t="shared" si="316"/>
        <v/>
      </c>
      <c r="R902" s="187" t="str">
        <f>IF($J902="","",IF('5.手当・賞与配分の設計'!$O$4=1,ROUNDUP((J902+$L902)*$R$5,-1),ROUNDUP(J902*$R$5,-1)))</f>
        <v/>
      </c>
      <c r="S902" s="202" t="str">
        <f>IF($J902="","",IF('5.手当・賞与配分の設計'!$O$4=1,ROUNDUP(($J902+$L902)*$U$4*$S$3,-1),ROUNDUP($J902*$U$4*$S$3,-1)))</f>
        <v/>
      </c>
      <c r="T902" s="186" t="str">
        <f>IF($J902="","",IF('5.手当・賞与配分の設計'!$O$4=1,ROUNDUP(($J902+$L902)*$U$4*$T$3,-1),ROUNDUP($J902*$U$4*$T$3,-1)))</f>
        <v/>
      </c>
      <c r="U902" s="186" t="str">
        <f>IF($J902="","",IF('5.手当・賞与配分の設計'!$O$4=1,ROUNDUP(($J902+$L902)*$U$4*$U$3,-1),ROUNDUP($J902*$U$4*$U$3,-1)))</f>
        <v/>
      </c>
      <c r="V902" s="186" t="str">
        <f>IF($J902="","",IF('5.手当・賞与配分の設計'!$O$4=1,ROUNDUP(($J902+$L902)*$U$4*$V$3,-1),ROUNDUP($J902*$U$4*$V$3,-1)))</f>
        <v/>
      </c>
      <c r="W902" s="203" t="str">
        <f>IF($J902="","",IF('5.手当・賞与配分の設計'!$O$4=1,ROUNDUP(($J902+$L902)*$U$4*$W$3,-1),ROUNDUP($J902*$U$4*$W$3,-1)))</f>
        <v/>
      </c>
      <c r="X902" s="128" t="str">
        <f t="shared" si="317"/>
        <v/>
      </c>
      <c r="Y902" s="88" t="str">
        <f t="shared" si="308"/>
        <v/>
      </c>
      <c r="Z902" s="88" t="str">
        <f t="shared" si="309"/>
        <v/>
      </c>
      <c r="AA902" s="88" t="str">
        <f t="shared" si="310"/>
        <v/>
      </c>
      <c r="AB902" s="201" t="str">
        <f t="shared" si="311"/>
        <v/>
      </c>
    </row>
    <row r="903" spans="5:28" ht="18" customHeight="1">
      <c r="E903" s="178" t="str">
        <f t="shared" si="312"/>
        <v>M-3</v>
      </c>
      <c r="F903" s="124">
        <f t="shared" si="303"/>
        <v>0</v>
      </c>
      <c r="G903" s="124" t="str">
        <f t="shared" si="304"/>
        <v/>
      </c>
      <c r="H903" s="124" t="str">
        <f t="shared" si="305"/>
        <v/>
      </c>
      <c r="I903" s="179">
        <v>41</v>
      </c>
      <c r="J903" s="150" t="str">
        <f>IF($E903="","",INDEX('3.サラリースケール'!$R$5:$BH$38,MATCH('7.グレード別年俸表の作成'!$E903,'3.サラリースケール'!$R$5:$R$38,0),MATCH('7.グレード別年俸表の作成'!$I903,'3.サラリースケール'!$R$5:$BH$5,0)))</f>
        <v/>
      </c>
      <c r="K903" s="194" t="str">
        <f t="shared" si="306"/>
        <v/>
      </c>
      <c r="L903" s="195" t="str">
        <f>IF($J903="","",VLOOKUP($E903,'6.モデル年俸表の作成'!$C$6:$F$48,4,0))</f>
        <v/>
      </c>
      <c r="M903" s="196" t="str">
        <f t="shared" si="313"/>
        <v/>
      </c>
      <c r="N903" s="197" t="str">
        <f t="shared" si="314"/>
        <v/>
      </c>
      <c r="O903" s="219" t="str">
        <f t="shared" si="307"/>
        <v/>
      </c>
      <c r="P903" s="198" t="str">
        <f t="shared" si="315"/>
        <v/>
      </c>
      <c r="Q903" s="195" t="str">
        <f t="shared" si="316"/>
        <v/>
      </c>
      <c r="R903" s="187" t="str">
        <f>IF($J903="","",IF('5.手当・賞与配分の設計'!$O$4=1,ROUNDUP((J903+$L903)*$R$5,-1),ROUNDUP(J903*$R$5,-1)))</f>
        <v/>
      </c>
      <c r="S903" s="202" t="str">
        <f>IF($J903="","",IF('5.手当・賞与配分の設計'!$O$4=1,ROUNDUP(($J903+$L903)*$U$4*$S$3,-1),ROUNDUP($J903*$U$4*$S$3,-1)))</f>
        <v/>
      </c>
      <c r="T903" s="186" t="str">
        <f>IF($J903="","",IF('5.手当・賞与配分の設計'!$O$4=1,ROUNDUP(($J903+$L903)*$U$4*$T$3,-1),ROUNDUP($J903*$U$4*$T$3,-1)))</f>
        <v/>
      </c>
      <c r="U903" s="186" t="str">
        <f>IF($J903="","",IF('5.手当・賞与配分の設計'!$O$4=1,ROUNDUP(($J903+$L903)*$U$4*$U$3,-1),ROUNDUP($J903*$U$4*$U$3,-1)))</f>
        <v/>
      </c>
      <c r="V903" s="186" t="str">
        <f>IF($J903="","",IF('5.手当・賞与配分の設計'!$O$4=1,ROUNDUP(($J903+$L903)*$U$4*$V$3,-1),ROUNDUP($J903*$U$4*$V$3,-1)))</f>
        <v/>
      </c>
      <c r="W903" s="203" t="str">
        <f>IF($J903="","",IF('5.手当・賞与配分の設計'!$O$4=1,ROUNDUP(($J903+$L903)*$U$4*$W$3,-1),ROUNDUP($J903*$U$4*$W$3,-1)))</f>
        <v/>
      </c>
      <c r="X903" s="128" t="str">
        <f t="shared" si="317"/>
        <v/>
      </c>
      <c r="Y903" s="88" t="str">
        <f t="shared" si="308"/>
        <v/>
      </c>
      <c r="Z903" s="88" t="str">
        <f t="shared" si="309"/>
        <v/>
      </c>
      <c r="AA903" s="88" t="str">
        <f t="shared" si="310"/>
        <v/>
      </c>
      <c r="AB903" s="201" t="str">
        <f t="shared" si="311"/>
        <v/>
      </c>
    </row>
    <row r="904" spans="5:28" ht="18" customHeight="1">
      <c r="E904" s="178" t="str">
        <f t="shared" si="312"/>
        <v>M-3</v>
      </c>
      <c r="F904" s="124">
        <f t="shared" si="303"/>
        <v>0</v>
      </c>
      <c r="G904" s="124" t="str">
        <f t="shared" si="304"/>
        <v/>
      </c>
      <c r="H904" s="124" t="str">
        <f t="shared" si="305"/>
        <v/>
      </c>
      <c r="I904" s="179">
        <v>42</v>
      </c>
      <c r="J904" s="150" t="str">
        <f>IF($E904="","",INDEX('3.サラリースケール'!$R$5:$BH$38,MATCH('7.グレード別年俸表の作成'!$E904,'3.サラリースケール'!$R$5:$R$38,0),MATCH('7.グレード別年俸表の作成'!$I904,'3.サラリースケール'!$R$5:$BH$5,0)))</f>
        <v/>
      </c>
      <c r="K904" s="194" t="str">
        <f t="shared" si="306"/>
        <v/>
      </c>
      <c r="L904" s="195" t="str">
        <f>IF($J904="","",VLOOKUP($E904,'6.モデル年俸表の作成'!$C$6:$F$48,4,0))</f>
        <v/>
      </c>
      <c r="M904" s="196" t="str">
        <f t="shared" si="313"/>
        <v/>
      </c>
      <c r="N904" s="197" t="str">
        <f t="shared" si="314"/>
        <v/>
      </c>
      <c r="O904" s="219" t="str">
        <f t="shared" si="307"/>
        <v/>
      </c>
      <c r="P904" s="198" t="str">
        <f t="shared" si="315"/>
        <v/>
      </c>
      <c r="Q904" s="195" t="str">
        <f t="shared" si="316"/>
        <v/>
      </c>
      <c r="R904" s="187" t="str">
        <f>IF($J904="","",IF('5.手当・賞与配分の設計'!$O$4=1,ROUNDUP((J904+$L904)*$R$5,-1),ROUNDUP(J904*$R$5,-1)))</f>
        <v/>
      </c>
      <c r="S904" s="202" t="str">
        <f>IF($J904="","",IF('5.手当・賞与配分の設計'!$O$4=1,ROUNDUP(($J904+$L904)*$U$4*$S$3,-1),ROUNDUP($J904*$U$4*$S$3,-1)))</f>
        <v/>
      </c>
      <c r="T904" s="186" t="str">
        <f>IF($J904="","",IF('5.手当・賞与配分の設計'!$O$4=1,ROUNDUP(($J904+$L904)*$U$4*$T$3,-1),ROUNDUP($J904*$U$4*$T$3,-1)))</f>
        <v/>
      </c>
      <c r="U904" s="186" t="str">
        <f>IF($J904="","",IF('5.手当・賞与配分の設計'!$O$4=1,ROUNDUP(($J904+$L904)*$U$4*$U$3,-1),ROUNDUP($J904*$U$4*$U$3,-1)))</f>
        <v/>
      </c>
      <c r="V904" s="186" t="str">
        <f>IF($J904="","",IF('5.手当・賞与配分の設計'!$O$4=1,ROUNDUP(($J904+$L904)*$U$4*$V$3,-1),ROUNDUP($J904*$U$4*$V$3,-1)))</f>
        <v/>
      </c>
      <c r="W904" s="203" t="str">
        <f>IF($J904="","",IF('5.手当・賞与配分の設計'!$O$4=1,ROUNDUP(($J904+$L904)*$U$4*$W$3,-1),ROUNDUP($J904*$U$4*$W$3,-1)))</f>
        <v/>
      </c>
      <c r="X904" s="128" t="str">
        <f t="shared" si="317"/>
        <v/>
      </c>
      <c r="Y904" s="88" t="str">
        <f t="shared" si="308"/>
        <v/>
      </c>
      <c r="Z904" s="88" t="str">
        <f t="shared" si="309"/>
        <v/>
      </c>
      <c r="AA904" s="88" t="str">
        <f t="shared" si="310"/>
        <v/>
      </c>
      <c r="AB904" s="201" t="str">
        <f t="shared" si="311"/>
        <v/>
      </c>
    </row>
    <row r="905" spans="5:28" ht="18" customHeight="1">
      <c r="E905" s="178" t="str">
        <f t="shared" si="312"/>
        <v>M-3</v>
      </c>
      <c r="F905" s="204">
        <f t="shared" si="303"/>
        <v>0</v>
      </c>
      <c r="G905" s="124" t="str">
        <f t="shared" si="304"/>
        <v/>
      </c>
      <c r="H905" s="124" t="str">
        <f t="shared" si="305"/>
        <v/>
      </c>
      <c r="I905" s="179">
        <v>43</v>
      </c>
      <c r="J905" s="150" t="str">
        <f>IF($E905="","",INDEX('3.サラリースケール'!$R$5:$BH$38,MATCH('7.グレード別年俸表の作成'!$E905,'3.サラリースケール'!$R$5:$R$38,0),MATCH('7.グレード別年俸表の作成'!$I905,'3.サラリースケール'!$R$5:$BH$5,0)))</f>
        <v/>
      </c>
      <c r="K905" s="194" t="str">
        <f t="shared" si="306"/>
        <v/>
      </c>
      <c r="L905" s="195" t="str">
        <f>IF($J905="","",VLOOKUP($E905,'6.モデル年俸表の作成'!$C$6:$F$48,4,0))</f>
        <v/>
      </c>
      <c r="M905" s="196" t="str">
        <f t="shared" si="313"/>
        <v/>
      </c>
      <c r="N905" s="197" t="str">
        <f t="shared" si="314"/>
        <v/>
      </c>
      <c r="O905" s="219" t="str">
        <f t="shared" si="307"/>
        <v/>
      </c>
      <c r="P905" s="198" t="str">
        <f t="shared" si="315"/>
        <v/>
      </c>
      <c r="Q905" s="195" t="str">
        <f t="shared" si="316"/>
        <v/>
      </c>
      <c r="R905" s="187" t="str">
        <f>IF($J905="","",IF('5.手当・賞与配分の設計'!$O$4=1,ROUNDUP((J905+$L905)*$R$5,-1),ROUNDUP(J905*$R$5,-1)))</f>
        <v/>
      </c>
      <c r="S905" s="202" t="str">
        <f>IF($J905="","",IF('5.手当・賞与配分の設計'!$O$4=1,ROUNDUP(($J905+$L905)*$U$4*$S$3,-1),ROUNDUP($J905*$U$4*$S$3,-1)))</f>
        <v/>
      </c>
      <c r="T905" s="186" t="str">
        <f>IF($J905="","",IF('5.手当・賞与配分の設計'!$O$4=1,ROUNDUP(($J905+$L905)*$U$4*$T$3,-1),ROUNDUP($J905*$U$4*$T$3,-1)))</f>
        <v/>
      </c>
      <c r="U905" s="186" t="str">
        <f>IF($J905="","",IF('5.手当・賞与配分の設計'!$O$4=1,ROUNDUP(($J905+$L905)*$U$4*$U$3,-1),ROUNDUP($J905*$U$4*$U$3,-1)))</f>
        <v/>
      </c>
      <c r="V905" s="186" t="str">
        <f>IF($J905="","",IF('5.手当・賞与配分の設計'!$O$4=1,ROUNDUP(($J905+$L905)*$U$4*$V$3,-1),ROUNDUP($J905*$U$4*$V$3,-1)))</f>
        <v/>
      </c>
      <c r="W905" s="203" t="str">
        <f>IF($J905="","",IF('5.手当・賞与配分の設計'!$O$4=1,ROUNDUP(($J905+$L905)*$U$4*$W$3,-1),ROUNDUP($J905*$U$4*$W$3,-1)))</f>
        <v/>
      </c>
      <c r="X905" s="128" t="str">
        <f t="shared" si="317"/>
        <v/>
      </c>
      <c r="Y905" s="88" t="str">
        <f>IF($J905="","",$Q905+$R905+T905)</f>
        <v/>
      </c>
      <c r="Z905" s="88" t="str">
        <f t="shared" si="309"/>
        <v/>
      </c>
      <c r="AA905" s="88" t="str">
        <f t="shared" si="310"/>
        <v/>
      </c>
      <c r="AB905" s="201" t="str">
        <f t="shared" si="311"/>
        <v/>
      </c>
    </row>
    <row r="906" spans="5:28" ht="18" customHeight="1">
      <c r="E906" s="178" t="str">
        <f t="shared" si="312"/>
        <v>M-3</v>
      </c>
      <c r="F906" s="204">
        <f t="shared" si="303"/>
        <v>1</v>
      </c>
      <c r="G906" s="124">
        <f t="shared" si="304"/>
        <v>1</v>
      </c>
      <c r="H906" s="124" t="str">
        <f t="shared" si="305"/>
        <v>M-3-1</v>
      </c>
      <c r="I906" s="179">
        <v>44</v>
      </c>
      <c r="J906" s="150">
        <f>IF($E906="","",INDEX('3.サラリースケール'!$R$5:$BH$38,MATCH('7.グレード別年俸表の作成'!$E906,'3.サラリースケール'!$R$5:$R$38,0),MATCH('7.グレード別年俸表の作成'!$I906,'3.サラリースケール'!$R$5:$BH$5,0)))</f>
        <v>439400</v>
      </c>
      <c r="K906" s="194" t="str">
        <f t="shared" si="306"/>
        <v/>
      </c>
      <c r="L906" s="195">
        <f>IF($J906="","",VLOOKUP($E906,'6.モデル年俸表の作成'!$C$6:$F$48,4,0))</f>
        <v>66000</v>
      </c>
      <c r="M906" s="196">
        <f t="shared" si="313"/>
        <v>0.2</v>
      </c>
      <c r="N906" s="197">
        <f t="shared" si="314"/>
        <v>87880</v>
      </c>
      <c r="O906" s="219">
        <f t="shared" si="307"/>
        <v>27</v>
      </c>
      <c r="P906" s="198">
        <f t="shared" si="315"/>
        <v>593280</v>
      </c>
      <c r="Q906" s="195">
        <f t="shared" si="316"/>
        <v>7119360</v>
      </c>
      <c r="R906" s="187">
        <f>IF($J906="","",IF('5.手当・賞与配分の設計'!$O$4=1,ROUNDUP((J906+$L906)*$R$5,-1),ROUNDUP(J906*$R$5,-1)))</f>
        <v>1010800</v>
      </c>
      <c r="S906" s="202">
        <f>IF($J906="","",IF('5.手当・賞与配分の設計'!$O$4=1,ROUNDUP(($J906+$L906)*$U$4*$S$3,-1),ROUNDUP($J906*$U$4*$S$3,-1)))</f>
        <v>1516200</v>
      </c>
      <c r="T906" s="186">
        <f>IF($J906="","",IF('5.手当・賞与配分の設計'!$O$4=1,ROUNDUP(($J906+$L906)*$U$4*$T$3,-1),ROUNDUP($J906*$U$4*$T$3,-1)))</f>
        <v>1389850</v>
      </c>
      <c r="U906" s="186">
        <f>IF($J906="","",IF('5.手当・賞与配分の設計'!$O$4=1,ROUNDUP(($J906+$L906)*$U$4*$U$3,-1),ROUNDUP($J906*$U$4*$U$3,-1)))</f>
        <v>1263500</v>
      </c>
      <c r="V906" s="186">
        <f>IF($J906="","",IF('5.手当・賞与配分の設計'!$O$4=1,ROUNDUP(($J906+$L906)*$U$4*$V$3,-1),ROUNDUP($J906*$U$4*$V$3,-1)))</f>
        <v>1137150</v>
      </c>
      <c r="W906" s="203">
        <f>IF($J906="","",IF('5.手当・賞与配分の設計'!$O$4=1,ROUNDUP(($J906+$L906)*$U$4*$W$3,-1),ROUNDUP($J906*$U$4*$W$3,-1)))</f>
        <v>1010800</v>
      </c>
      <c r="X906" s="128">
        <f t="shared" si="317"/>
        <v>9646360</v>
      </c>
      <c r="Y906" s="88">
        <f t="shared" ref="Y906:Y921" si="318">IF($J906="","",$Q906+$R906+T906)</f>
        <v>9520010</v>
      </c>
      <c r="Z906" s="88">
        <f t="shared" si="309"/>
        <v>9393660</v>
      </c>
      <c r="AA906" s="88">
        <f t="shared" si="310"/>
        <v>9267310</v>
      </c>
      <c r="AB906" s="201">
        <f t="shared" si="311"/>
        <v>9140960</v>
      </c>
    </row>
    <row r="907" spans="5:28" ht="18" customHeight="1">
      <c r="E907" s="178" t="str">
        <f t="shared" si="312"/>
        <v>M-3</v>
      </c>
      <c r="F907" s="204">
        <f t="shared" si="303"/>
        <v>2</v>
      </c>
      <c r="G907" s="124">
        <f t="shared" si="304"/>
        <v>2</v>
      </c>
      <c r="H907" s="124" t="str">
        <f t="shared" si="305"/>
        <v>M-3-2</v>
      </c>
      <c r="I907" s="179">
        <v>45</v>
      </c>
      <c r="J907" s="150">
        <f>IF($E907="","",INDEX('3.サラリースケール'!$R$5:$BH$38,MATCH('7.グレード別年俸表の作成'!$E907,'3.サラリースケール'!$R$5:$R$38,0),MATCH('7.グレード別年俸表の作成'!$I907,'3.サラリースケール'!$R$5:$BH$5,0)))</f>
        <v>445200</v>
      </c>
      <c r="K907" s="194">
        <f t="shared" si="306"/>
        <v>5800</v>
      </c>
      <c r="L907" s="195">
        <f>IF($J907="","",VLOOKUP($E907,'6.モデル年俸表の作成'!$C$6:$F$48,4,0))</f>
        <v>66000</v>
      </c>
      <c r="M907" s="196">
        <f t="shared" si="313"/>
        <v>0.2</v>
      </c>
      <c r="N907" s="197">
        <f t="shared" si="314"/>
        <v>89040</v>
      </c>
      <c r="O907" s="219">
        <f t="shared" si="307"/>
        <v>27</v>
      </c>
      <c r="P907" s="198">
        <f t="shared" si="315"/>
        <v>600240</v>
      </c>
      <c r="Q907" s="195">
        <f t="shared" si="316"/>
        <v>7202880</v>
      </c>
      <c r="R907" s="187">
        <f>IF($J907="","",IF('5.手当・賞与配分の設計'!$O$4=1,ROUNDUP((J907+$L907)*$R$5,-1),ROUNDUP(J907*$R$5,-1)))</f>
        <v>1022400</v>
      </c>
      <c r="S907" s="202">
        <f>IF($J907="","",IF('5.手当・賞与配分の設計'!$O$4=1,ROUNDUP(($J907+$L907)*$U$4*$S$3,-1),ROUNDUP($J907*$U$4*$S$3,-1)))</f>
        <v>1533600</v>
      </c>
      <c r="T907" s="186">
        <f>IF($J907="","",IF('5.手当・賞与配分の設計'!$O$4=1,ROUNDUP(($J907+$L907)*$U$4*$T$3,-1),ROUNDUP($J907*$U$4*$T$3,-1)))</f>
        <v>1405800</v>
      </c>
      <c r="U907" s="186">
        <f>IF($J907="","",IF('5.手当・賞与配分の設計'!$O$4=1,ROUNDUP(($J907+$L907)*$U$4*$U$3,-1),ROUNDUP($J907*$U$4*$U$3,-1)))</f>
        <v>1278000</v>
      </c>
      <c r="V907" s="186">
        <f>IF($J907="","",IF('5.手当・賞与配分の設計'!$O$4=1,ROUNDUP(($J907+$L907)*$U$4*$V$3,-1),ROUNDUP($J907*$U$4*$V$3,-1)))</f>
        <v>1150200</v>
      </c>
      <c r="W907" s="203">
        <f>IF($J907="","",IF('5.手当・賞与配分の設計'!$O$4=1,ROUNDUP(($J907+$L907)*$U$4*$W$3,-1),ROUNDUP($J907*$U$4*$W$3,-1)))</f>
        <v>1022400</v>
      </c>
      <c r="X907" s="128">
        <f t="shared" si="317"/>
        <v>9758880</v>
      </c>
      <c r="Y907" s="88">
        <f t="shared" si="318"/>
        <v>9631080</v>
      </c>
      <c r="Z907" s="88">
        <f t="shared" si="309"/>
        <v>9503280</v>
      </c>
      <c r="AA907" s="88">
        <f t="shared" si="310"/>
        <v>9375480</v>
      </c>
      <c r="AB907" s="201">
        <f t="shared" si="311"/>
        <v>9247680</v>
      </c>
    </row>
    <row r="908" spans="5:28" ht="18" customHeight="1">
      <c r="E908" s="178" t="str">
        <f t="shared" si="312"/>
        <v>M-3</v>
      </c>
      <c r="F908" s="204">
        <f t="shared" si="303"/>
        <v>3</v>
      </c>
      <c r="G908" s="124">
        <f t="shared" si="304"/>
        <v>3</v>
      </c>
      <c r="H908" s="124" t="str">
        <f t="shared" si="305"/>
        <v>M-3-3</v>
      </c>
      <c r="I908" s="179">
        <v>46</v>
      </c>
      <c r="J908" s="150">
        <f>IF($E908="","",INDEX('3.サラリースケール'!$R$5:$BH$38,MATCH('7.グレード別年俸表の作成'!$E908,'3.サラリースケール'!$R$5:$R$38,0),MATCH('7.グレード別年俸表の作成'!$I908,'3.サラリースケール'!$R$5:$BH$5,0)))</f>
        <v>451000</v>
      </c>
      <c r="K908" s="194">
        <f t="shared" si="306"/>
        <v>5800</v>
      </c>
      <c r="L908" s="195">
        <f>IF($J908="","",VLOOKUP($E908,'6.モデル年俸表の作成'!$C$6:$F$48,4,0))</f>
        <v>66000</v>
      </c>
      <c r="M908" s="196">
        <f t="shared" si="313"/>
        <v>0.2</v>
      </c>
      <c r="N908" s="197">
        <f t="shared" si="314"/>
        <v>90200</v>
      </c>
      <c r="O908" s="219">
        <f t="shared" si="307"/>
        <v>27</v>
      </c>
      <c r="P908" s="198">
        <f t="shared" si="315"/>
        <v>607200</v>
      </c>
      <c r="Q908" s="195">
        <f t="shared" si="316"/>
        <v>7286400</v>
      </c>
      <c r="R908" s="187">
        <f>IF($J908="","",IF('5.手当・賞与配分の設計'!$O$4=1,ROUNDUP((J908+$L908)*$R$5,-1),ROUNDUP(J908*$R$5,-1)))</f>
        <v>1034000</v>
      </c>
      <c r="S908" s="202">
        <f>IF($J908="","",IF('5.手当・賞与配分の設計'!$O$4=1,ROUNDUP(($J908+$L908)*$U$4*$S$3,-1),ROUNDUP($J908*$U$4*$S$3,-1)))</f>
        <v>1551000</v>
      </c>
      <c r="T908" s="186">
        <f>IF($J908="","",IF('5.手当・賞与配分の設計'!$O$4=1,ROUNDUP(($J908+$L908)*$U$4*$T$3,-1),ROUNDUP($J908*$U$4*$T$3,-1)))</f>
        <v>1421750</v>
      </c>
      <c r="U908" s="186">
        <f>IF($J908="","",IF('5.手当・賞与配分の設計'!$O$4=1,ROUNDUP(($J908+$L908)*$U$4*$U$3,-1),ROUNDUP($J908*$U$4*$U$3,-1)))</f>
        <v>1292500</v>
      </c>
      <c r="V908" s="186">
        <f>IF($J908="","",IF('5.手当・賞与配分の設計'!$O$4=1,ROUNDUP(($J908+$L908)*$U$4*$V$3,-1),ROUNDUP($J908*$U$4*$V$3,-1)))</f>
        <v>1163250</v>
      </c>
      <c r="W908" s="203">
        <f>IF($J908="","",IF('5.手当・賞与配分の設計'!$O$4=1,ROUNDUP(($J908+$L908)*$U$4*$W$3,-1),ROUNDUP($J908*$U$4*$W$3,-1)))</f>
        <v>1034000</v>
      </c>
      <c r="X908" s="128">
        <f t="shared" si="317"/>
        <v>9871400</v>
      </c>
      <c r="Y908" s="88">
        <f t="shared" si="318"/>
        <v>9742150</v>
      </c>
      <c r="Z908" s="88">
        <f t="shared" si="309"/>
        <v>9612900</v>
      </c>
      <c r="AA908" s="88">
        <f t="shared" si="310"/>
        <v>9483650</v>
      </c>
      <c r="AB908" s="201">
        <f t="shared" si="311"/>
        <v>9354400</v>
      </c>
    </row>
    <row r="909" spans="5:28" ht="18" customHeight="1">
      <c r="E909" s="178" t="str">
        <f t="shared" si="312"/>
        <v>M-3</v>
      </c>
      <c r="F909" s="204">
        <f t="shared" si="303"/>
        <v>4</v>
      </c>
      <c r="G909" s="124">
        <f t="shared" si="304"/>
        <v>4</v>
      </c>
      <c r="H909" s="124" t="str">
        <f t="shared" si="305"/>
        <v>M-3-4</v>
      </c>
      <c r="I909" s="179">
        <v>47</v>
      </c>
      <c r="J909" s="150">
        <f>IF($E909="","",INDEX('3.サラリースケール'!$R$5:$BH$38,MATCH('7.グレード別年俸表の作成'!$E909,'3.サラリースケール'!$R$5:$R$38,0),MATCH('7.グレード別年俸表の作成'!$I909,'3.サラリースケール'!$R$5:$BH$5,0)))</f>
        <v>456800</v>
      </c>
      <c r="K909" s="194">
        <f t="shared" si="306"/>
        <v>5800</v>
      </c>
      <c r="L909" s="195">
        <f>IF($J909="","",VLOOKUP($E909,'6.モデル年俸表の作成'!$C$6:$F$48,4,0))</f>
        <v>66000</v>
      </c>
      <c r="M909" s="196">
        <f t="shared" si="313"/>
        <v>0.2</v>
      </c>
      <c r="N909" s="197">
        <f t="shared" si="314"/>
        <v>91360</v>
      </c>
      <c r="O909" s="219">
        <f t="shared" si="307"/>
        <v>27</v>
      </c>
      <c r="P909" s="198">
        <f t="shared" si="315"/>
        <v>614160</v>
      </c>
      <c r="Q909" s="195">
        <f t="shared" si="316"/>
        <v>7369920</v>
      </c>
      <c r="R909" s="187">
        <f>IF($J909="","",IF('5.手当・賞与配分の設計'!$O$4=1,ROUNDUP((J909+$L909)*$R$5,-1),ROUNDUP(J909*$R$5,-1)))</f>
        <v>1045600</v>
      </c>
      <c r="S909" s="202">
        <f>IF($J909="","",IF('5.手当・賞与配分の設計'!$O$4=1,ROUNDUP(($J909+$L909)*$U$4*$S$3,-1),ROUNDUP($J909*$U$4*$S$3,-1)))</f>
        <v>1568400</v>
      </c>
      <c r="T909" s="186">
        <f>IF($J909="","",IF('5.手当・賞与配分の設計'!$O$4=1,ROUNDUP(($J909+$L909)*$U$4*$T$3,-1),ROUNDUP($J909*$U$4*$T$3,-1)))</f>
        <v>1437700</v>
      </c>
      <c r="U909" s="186">
        <f>IF($J909="","",IF('5.手当・賞与配分の設計'!$O$4=1,ROUNDUP(($J909+$L909)*$U$4*$U$3,-1),ROUNDUP($J909*$U$4*$U$3,-1)))</f>
        <v>1307000</v>
      </c>
      <c r="V909" s="186">
        <f>IF($J909="","",IF('5.手当・賞与配分の設計'!$O$4=1,ROUNDUP(($J909+$L909)*$U$4*$V$3,-1),ROUNDUP($J909*$U$4*$V$3,-1)))</f>
        <v>1176300</v>
      </c>
      <c r="W909" s="203">
        <f>IF($J909="","",IF('5.手当・賞与配分の設計'!$O$4=1,ROUNDUP(($J909+$L909)*$U$4*$W$3,-1),ROUNDUP($J909*$U$4*$W$3,-1)))</f>
        <v>1045600</v>
      </c>
      <c r="X909" s="128">
        <f t="shared" si="317"/>
        <v>9983920</v>
      </c>
      <c r="Y909" s="88">
        <f t="shared" si="318"/>
        <v>9853220</v>
      </c>
      <c r="Z909" s="88">
        <f t="shared" si="309"/>
        <v>9722520</v>
      </c>
      <c r="AA909" s="88">
        <f t="shared" si="310"/>
        <v>9591820</v>
      </c>
      <c r="AB909" s="201">
        <f t="shared" si="311"/>
        <v>9461120</v>
      </c>
    </row>
    <row r="910" spans="5:28" ht="18" customHeight="1">
      <c r="E910" s="178" t="str">
        <f t="shared" si="312"/>
        <v>M-3</v>
      </c>
      <c r="F910" s="204">
        <f t="shared" si="303"/>
        <v>5</v>
      </c>
      <c r="G910" s="124">
        <f t="shared" si="304"/>
        <v>5</v>
      </c>
      <c r="H910" s="124" t="str">
        <f t="shared" si="305"/>
        <v>M-3-5</v>
      </c>
      <c r="I910" s="179">
        <v>48</v>
      </c>
      <c r="J910" s="150">
        <f>IF($E910="","",INDEX('3.サラリースケール'!$R$5:$BH$38,MATCH('7.グレード別年俸表の作成'!$E910,'3.サラリースケール'!$R$5:$R$38,0),MATCH('7.グレード別年俸表の作成'!$I910,'3.サラリースケール'!$R$5:$BH$5,0)))</f>
        <v>462600</v>
      </c>
      <c r="K910" s="194">
        <f t="shared" si="306"/>
        <v>5800</v>
      </c>
      <c r="L910" s="195">
        <f>IF($J910="","",VLOOKUP($E910,'6.モデル年俸表の作成'!$C$6:$F$48,4,0))</f>
        <v>66000</v>
      </c>
      <c r="M910" s="196">
        <f t="shared" si="313"/>
        <v>0.2</v>
      </c>
      <c r="N910" s="197">
        <f t="shared" si="314"/>
        <v>92520</v>
      </c>
      <c r="O910" s="219">
        <f t="shared" si="307"/>
        <v>27</v>
      </c>
      <c r="P910" s="198">
        <f t="shared" si="315"/>
        <v>621120</v>
      </c>
      <c r="Q910" s="195">
        <f t="shared" si="316"/>
        <v>7453440</v>
      </c>
      <c r="R910" s="187">
        <f>IF($J910="","",IF('5.手当・賞与配分の設計'!$O$4=1,ROUNDUP((J910+$L910)*$R$5,-1),ROUNDUP(J910*$R$5,-1)))</f>
        <v>1057200</v>
      </c>
      <c r="S910" s="202">
        <f>IF($J910="","",IF('5.手当・賞与配分の設計'!$O$4=1,ROUNDUP(($J910+$L910)*$U$4*$S$3,-1),ROUNDUP($J910*$U$4*$S$3,-1)))</f>
        <v>1585800</v>
      </c>
      <c r="T910" s="186">
        <f>IF($J910="","",IF('5.手当・賞与配分の設計'!$O$4=1,ROUNDUP(($J910+$L910)*$U$4*$T$3,-1),ROUNDUP($J910*$U$4*$T$3,-1)))</f>
        <v>1453650</v>
      </c>
      <c r="U910" s="186">
        <f>IF($J910="","",IF('5.手当・賞与配分の設計'!$O$4=1,ROUNDUP(($J910+$L910)*$U$4*$U$3,-1),ROUNDUP($J910*$U$4*$U$3,-1)))</f>
        <v>1321500</v>
      </c>
      <c r="V910" s="186">
        <f>IF($J910="","",IF('5.手当・賞与配分の設計'!$O$4=1,ROUNDUP(($J910+$L910)*$U$4*$V$3,-1),ROUNDUP($J910*$U$4*$V$3,-1)))</f>
        <v>1189350</v>
      </c>
      <c r="W910" s="203">
        <f>IF($J910="","",IF('5.手当・賞与配分の設計'!$O$4=1,ROUNDUP(($J910+$L910)*$U$4*$W$3,-1),ROUNDUP($J910*$U$4*$W$3,-1)))</f>
        <v>1057200</v>
      </c>
      <c r="X910" s="128">
        <f t="shared" si="317"/>
        <v>10096440</v>
      </c>
      <c r="Y910" s="88">
        <f t="shared" si="318"/>
        <v>9964290</v>
      </c>
      <c r="Z910" s="88">
        <f t="shared" si="309"/>
        <v>9832140</v>
      </c>
      <c r="AA910" s="88">
        <f t="shared" si="310"/>
        <v>9699990</v>
      </c>
      <c r="AB910" s="201">
        <f t="shared" si="311"/>
        <v>9567840</v>
      </c>
    </row>
    <row r="911" spans="5:28" ht="18" customHeight="1">
      <c r="E911" s="178" t="str">
        <f t="shared" si="312"/>
        <v>M-3</v>
      </c>
      <c r="F911" s="204">
        <f t="shared" si="303"/>
        <v>6</v>
      </c>
      <c r="G911" s="124">
        <f t="shared" si="304"/>
        <v>6</v>
      </c>
      <c r="H911" s="124" t="str">
        <f t="shared" si="305"/>
        <v>M-3-6</v>
      </c>
      <c r="I911" s="179">
        <v>49</v>
      </c>
      <c r="J911" s="150">
        <f>IF($E911="","",INDEX('3.サラリースケール'!$R$5:$BH$38,MATCH('7.グレード別年俸表の作成'!$E911,'3.サラリースケール'!$R$5:$R$38,0),MATCH('7.グレード別年俸表の作成'!$I911,'3.サラリースケール'!$R$5:$BH$5,0)))</f>
        <v>468400</v>
      </c>
      <c r="K911" s="194">
        <f t="shared" si="306"/>
        <v>5800</v>
      </c>
      <c r="L911" s="195">
        <f>IF($J911="","",VLOOKUP($E911,'6.モデル年俸表の作成'!$C$6:$F$48,4,0))</f>
        <v>66000</v>
      </c>
      <c r="M911" s="196">
        <f t="shared" si="313"/>
        <v>0.2</v>
      </c>
      <c r="N911" s="197">
        <f t="shared" si="314"/>
        <v>93680</v>
      </c>
      <c r="O911" s="219">
        <f t="shared" si="307"/>
        <v>27</v>
      </c>
      <c r="P911" s="198">
        <f t="shared" si="315"/>
        <v>628080</v>
      </c>
      <c r="Q911" s="195">
        <f t="shared" si="316"/>
        <v>7536960</v>
      </c>
      <c r="R911" s="187">
        <f>IF($J911="","",IF('5.手当・賞与配分の設計'!$O$4=1,ROUNDUP((J911+$L911)*$R$5,-1),ROUNDUP(J911*$R$5,-1)))</f>
        <v>1068800</v>
      </c>
      <c r="S911" s="202">
        <f>IF($J911="","",IF('5.手当・賞与配分の設計'!$O$4=1,ROUNDUP(($J911+$L911)*$U$4*$S$3,-1),ROUNDUP($J911*$U$4*$S$3,-1)))</f>
        <v>1603200</v>
      </c>
      <c r="T911" s="186">
        <f>IF($J911="","",IF('5.手当・賞与配分の設計'!$O$4=1,ROUNDUP(($J911+$L911)*$U$4*$T$3,-1),ROUNDUP($J911*$U$4*$T$3,-1)))</f>
        <v>1469600</v>
      </c>
      <c r="U911" s="186">
        <f>IF($J911="","",IF('5.手当・賞与配分の設計'!$O$4=1,ROUNDUP(($J911+$L911)*$U$4*$U$3,-1),ROUNDUP($J911*$U$4*$U$3,-1)))</f>
        <v>1336000</v>
      </c>
      <c r="V911" s="186">
        <f>IF($J911="","",IF('5.手当・賞与配分の設計'!$O$4=1,ROUNDUP(($J911+$L911)*$U$4*$V$3,-1),ROUNDUP($J911*$U$4*$V$3,-1)))</f>
        <v>1202400</v>
      </c>
      <c r="W911" s="203">
        <f>IF($J911="","",IF('5.手当・賞与配分の設計'!$O$4=1,ROUNDUP(($J911+$L911)*$U$4*$W$3,-1),ROUNDUP($J911*$U$4*$W$3,-1)))</f>
        <v>1068800</v>
      </c>
      <c r="X911" s="128">
        <f t="shared" si="317"/>
        <v>10208960</v>
      </c>
      <c r="Y911" s="88">
        <f t="shared" si="318"/>
        <v>10075360</v>
      </c>
      <c r="Z911" s="88">
        <f t="shared" si="309"/>
        <v>9941760</v>
      </c>
      <c r="AA911" s="88">
        <f t="shared" si="310"/>
        <v>9808160</v>
      </c>
      <c r="AB911" s="201">
        <f t="shared" si="311"/>
        <v>9674560</v>
      </c>
    </row>
    <row r="912" spans="5:28" ht="18" customHeight="1">
      <c r="E912" s="178" t="str">
        <f t="shared" si="312"/>
        <v>M-3</v>
      </c>
      <c r="F912" s="204">
        <f t="shared" si="303"/>
        <v>7</v>
      </c>
      <c r="G912" s="124">
        <f t="shared" si="304"/>
        <v>7</v>
      </c>
      <c r="H912" s="124" t="str">
        <f t="shared" si="305"/>
        <v>M-3-7</v>
      </c>
      <c r="I912" s="179">
        <v>50</v>
      </c>
      <c r="J912" s="150">
        <f>IF($E912="","",INDEX('3.サラリースケール'!$R$5:$BH$38,MATCH('7.グレード別年俸表の作成'!$E912,'3.サラリースケール'!$R$5:$R$38,0),MATCH('7.グレード別年俸表の作成'!$I912,'3.サラリースケール'!$R$5:$BH$5,0)))</f>
        <v>474200</v>
      </c>
      <c r="K912" s="194">
        <f t="shared" si="306"/>
        <v>5800</v>
      </c>
      <c r="L912" s="195">
        <f>IF($J912="","",VLOOKUP($E912,'6.モデル年俸表の作成'!$C$6:$F$48,4,0))</f>
        <v>66000</v>
      </c>
      <c r="M912" s="196">
        <f t="shared" si="313"/>
        <v>0.2</v>
      </c>
      <c r="N912" s="197">
        <f t="shared" si="314"/>
        <v>94840</v>
      </c>
      <c r="O912" s="219">
        <f t="shared" si="307"/>
        <v>27</v>
      </c>
      <c r="P912" s="198">
        <f t="shared" si="315"/>
        <v>635040</v>
      </c>
      <c r="Q912" s="195">
        <f t="shared" si="316"/>
        <v>7620480</v>
      </c>
      <c r="R912" s="187">
        <f>IF($J912="","",IF('5.手当・賞与配分の設計'!$O$4=1,ROUNDUP((J912+$L912)*$R$5,-1),ROUNDUP(J912*$R$5,-1)))</f>
        <v>1080400</v>
      </c>
      <c r="S912" s="202">
        <f>IF($J912="","",IF('5.手当・賞与配分の設計'!$O$4=1,ROUNDUP(($J912+$L912)*$U$4*$S$3,-1),ROUNDUP($J912*$U$4*$S$3,-1)))</f>
        <v>1620600</v>
      </c>
      <c r="T912" s="186">
        <f>IF($J912="","",IF('5.手当・賞与配分の設計'!$O$4=1,ROUNDUP(($J912+$L912)*$U$4*$T$3,-1),ROUNDUP($J912*$U$4*$T$3,-1)))</f>
        <v>1485550</v>
      </c>
      <c r="U912" s="186">
        <f>IF($J912="","",IF('5.手当・賞与配分の設計'!$O$4=1,ROUNDUP(($J912+$L912)*$U$4*$U$3,-1),ROUNDUP($J912*$U$4*$U$3,-1)))</f>
        <v>1350500</v>
      </c>
      <c r="V912" s="186">
        <f>IF($J912="","",IF('5.手当・賞与配分の設計'!$O$4=1,ROUNDUP(($J912+$L912)*$U$4*$V$3,-1),ROUNDUP($J912*$U$4*$V$3,-1)))</f>
        <v>1215450</v>
      </c>
      <c r="W912" s="203">
        <f>IF($J912="","",IF('5.手当・賞与配分の設計'!$O$4=1,ROUNDUP(($J912+$L912)*$U$4*$W$3,-1),ROUNDUP($J912*$U$4*$W$3,-1)))</f>
        <v>1080400</v>
      </c>
      <c r="X912" s="128">
        <f t="shared" si="317"/>
        <v>10321480</v>
      </c>
      <c r="Y912" s="88">
        <f t="shared" si="318"/>
        <v>10186430</v>
      </c>
      <c r="Z912" s="88">
        <f t="shared" si="309"/>
        <v>10051380</v>
      </c>
      <c r="AA912" s="88">
        <f t="shared" si="310"/>
        <v>9916330</v>
      </c>
      <c r="AB912" s="201">
        <f t="shared" si="311"/>
        <v>9781280</v>
      </c>
    </row>
    <row r="913" spans="5:28" ht="18" customHeight="1">
      <c r="E913" s="178" t="str">
        <f t="shared" si="312"/>
        <v>M-3</v>
      </c>
      <c r="F913" s="204">
        <f t="shared" si="303"/>
        <v>8</v>
      </c>
      <c r="G913" s="124">
        <f t="shared" si="304"/>
        <v>8</v>
      </c>
      <c r="H913" s="124" t="str">
        <f t="shared" si="305"/>
        <v>M-3-8</v>
      </c>
      <c r="I913" s="179">
        <v>51</v>
      </c>
      <c r="J913" s="150">
        <f>IF($E913="","",INDEX('3.サラリースケール'!$R$5:$BH$38,MATCH('7.グレード別年俸表の作成'!$E913,'3.サラリースケール'!$R$5:$R$38,0),MATCH('7.グレード別年俸表の作成'!$I913,'3.サラリースケール'!$R$5:$BH$5,0)))</f>
        <v>480000</v>
      </c>
      <c r="K913" s="194">
        <f t="shared" si="306"/>
        <v>5800</v>
      </c>
      <c r="L913" s="195">
        <f>IF($J913="","",VLOOKUP($E913,'6.モデル年俸表の作成'!$C$6:$F$48,4,0))</f>
        <v>66000</v>
      </c>
      <c r="M913" s="196">
        <f t="shared" si="313"/>
        <v>0.2</v>
      </c>
      <c r="N913" s="197">
        <f t="shared" si="314"/>
        <v>96000</v>
      </c>
      <c r="O913" s="219">
        <f t="shared" si="307"/>
        <v>27</v>
      </c>
      <c r="P913" s="198">
        <f t="shared" si="315"/>
        <v>642000</v>
      </c>
      <c r="Q913" s="195">
        <f t="shared" si="316"/>
        <v>7704000</v>
      </c>
      <c r="R913" s="187">
        <f>IF($J913="","",IF('5.手当・賞与配分の設計'!$O$4=1,ROUNDUP((J913+$L913)*$R$5,-1),ROUNDUP(J913*$R$5,-1)))</f>
        <v>1092000</v>
      </c>
      <c r="S913" s="202">
        <f>IF($J913="","",IF('5.手当・賞与配分の設計'!$O$4=1,ROUNDUP(($J913+$L913)*$U$4*$S$3,-1),ROUNDUP($J913*$U$4*$S$3,-1)))</f>
        <v>1638000</v>
      </c>
      <c r="T913" s="186">
        <f>IF($J913="","",IF('5.手当・賞与配分の設計'!$O$4=1,ROUNDUP(($J913+$L913)*$U$4*$T$3,-1),ROUNDUP($J913*$U$4*$T$3,-1)))</f>
        <v>1501500</v>
      </c>
      <c r="U913" s="186">
        <f>IF($J913="","",IF('5.手当・賞与配分の設計'!$O$4=1,ROUNDUP(($J913+$L913)*$U$4*$U$3,-1),ROUNDUP($J913*$U$4*$U$3,-1)))</f>
        <v>1365000</v>
      </c>
      <c r="V913" s="186">
        <f>IF($J913="","",IF('5.手当・賞与配分の設計'!$O$4=1,ROUNDUP(($J913+$L913)*$U$4*$V$3,-1),ROUNDUP($J913*$U$4*$V$3,-1)))</f>
        <v>1228500</v>
      </c>
      <c r="W913" s="203">
        <f>IF($J913="","",IF('5.手当・賞与配分の設計'!$O$4=1,ROUNDUP(($J913+$L913)*$U$4*$W$3,-1),ROUNDUP($J913*$U$4*$W$3,-1)))</f>
        <v>1092000</v>
      </c>
      <c r="X913" s="128">
        <f t="shared" si="317"/>
        <v>10434000</v>
      </c>
      <c r="Y913" s="88">
        <f t="shared" si="318"/>
        <v>10297500</v>
      </c>
      <c r="Z913" s="88">
        <f t="shared" si="309"/>
        <v>10161000</v>
      </c>
      <c r="AA913" s="88">
        <f t="shared" si="310"/>
        <v>10024500</v>
      </c>
      <c r="AB913" s="201">
        <f t="shared" si="311"/>
        <v>9888000</v>
      </c>
    </row>
    <row r="914" spans="5:28" ht="18" customHeight="1">
      <c r="E914" s="178" t="str">
        <f t="shared" si="312"/>
        <v>M-3</v>
      </c>
      <c r="F914" s="204">
        <f t="shared" si="303"/>
        <v>9</v>
      </c>
      <c r="G914" s="124">
        <f t="shared" si="304"/>
        <v>9</v>
      </c>
      <c r="H914" s="124" t="str">
        <f t="shared" si="305"/>
        <v>M-3-9</v>
      </c>
      <c r="I914" s="179">
        <v>52</v>
      </c>
      <c r="J914" s="150">
        <f>IF($E914="","",INDEX('3.サラリースケール'!$R$5:$BH$38,MATCH('7.グレード別年俸表の作成'!$E914,'3.サラリースケール'!$R$5:$R$38,0),MATCH('7.グレード別年俸表の作成'!$I914,'3.サラリースケール'!$R$5:$BH$5,0)))</f>
        <v>485800</v>
      </c>
      <c r="K914" s="194">
        <f t="shared" si="306"/>
        <v>5800</v>
      </c>
      <c r="L914" s="195">
        <f>IF($J914="","",VLOOKUP($E914,'6.モデル年俸表の作成'!$C$6:$F$48,4,0))</f>
        <v>66000</v>
      </c>
      <c r="M914" s="196">
        <f t="shared" si="313"/>
        <v>0.2</v>
      </c>
      <c r="N914" s="197">
        <f t="shared" si="314"/>
        <v>97160</v>
      </c>
      <c r="O914" s="219">
        <f t="shared" si="307"/>
        <v>27</v>
      </c>
      <c r="P914" s="198">
        <f t="shared" si="315"/>
        <v>648960</v>
      </c>
      <c r="Q914" s="195">
        <f t="shared" si="316"/>
        <v>7787520</v>
      </c>
      <c r="R914" s="187">
        <f>IF($J914="","",IF('5.手当・賞与配分の設計'!$O$4=1,ROUNDUP((J914+$L914)*$R$5,-1),ROUNDUP(J914*$R$5,-1)))</f>
        <v>1103600</v>
      </c>
      <c r="S914" s="202">
        <f>IF($J914="","",IF('5.手当・賞与配分の設計'!$O$4=1,ROUNDUP(($J914+$L914)*$U$4*$S$3,-1),ROUNDUP($J914*$U$4*$S$3,-1)))</f>
        <v>1655400</v>
      </c>
      <c r="T914" s="186">
        <f>IF($J914="","",IF('5.手当・賞与配分の設計'!$O$4=1,ROUNDUP(($J914+$L914)*$U$4*$T$3,-1),ROUNDUP($J914*$U$4*$T$3,-1)))</f>
        <v>1517450</v>
      </c>
      <c r="U914" s="186">
        <f>IF($J914="","",IF('5.手当・賞与配分の設計'!$O$4=1,ROUNDUP(($J914+$L914)*$U$4*$U$3,-1),ROUNDUP($J914*$U$4*$U$3,-1)))</f>
        <v>1379500</v>
      </c>
      <c r="V914" s="186">
        <f>IF($J914="","",IF('5.手当・賞与配分の設計'!$O$4=1,ROUNDUP(($J914+$L914)*$U$4*$V$3,-1),ROUNDUP($J914*$U$4*$V$3,-1)))</f>
        <v>1241550</v>
      </c>
      <c r="W914" s="203">
        <f>IF($J914="","",IF('5.手当・賞与配分の設計'!$O$4=1,ROUNDUP(($J914+$L914)*$U$4*$W$3,-1),ROUNDUP($J914*$U$4*$W$3,-1)))</f>
        <v>1103600</v>
      </c>
      <c r="X914" s="128">
        <f t="shared" si="317"/>
        <v>10546520</v>
      </c>
      <c r="Y914" s="88">
        <f t="shared" si="318"/>
        <v>10408570</v>
      </c>
      <c r="Z914" s="88">
        <f t="shared" si="309"/>
        <v>10270620</v>
      </c>
      <c r="AA914" s="88">
        <f t="shared" si="310"/>
        <v>10132670</v>
      </c>
      <c r="AB914" s="201">
        <f t="shared" si="311"/>
        <v>9994720</v>
      </c>
    </row>
    <row r="915" spans="5:28" ht="18" customHeight="1">
      <c r="E915" s="178" t="str">
        <f t="shared" si="312"/>
        <v>M-3</v>
      </c>
      <c r="F915" s="204">
        <f t="shared" si="303"/>
        <v>10</v>
      </c>
      <c r="G915" s="124">
        <f t="shared" si="304"/>
        <v>10</v>
      </c>
      <c r="H915" s="124" t="str">
        <f t="shared" si="305"/>
        <v>M-3-10</v>
      </c>
      <c r="I915" s="179">
        <v>53</v>
      </c>
      <c r="J915" s="150">
        <f>IF($E915="","",INDEX('3.サラリースケール'!$R$5:$BH$38,MATCH('7.グレード別年俸表の作成'!$E915,'3.サラリースケール'!$R$5:$R$38,0),MATCH('7.グレード別年俸表の作成'!$I915,'3.サラリースケール'!$R$5:$BH$5,0)))</f>
        <v>491600</v>
      </c>
      <c r="K915" s="194">
        <f t="shared" si="306"/>
        <v>5800</v>
      </c>
      <c r="L915" s="195">
        <f>IF($J915="","",VLOOKUP($E915,'6.モデル年俸表の作成'!$C$6:$F$48,4,0))</f>
        <v>66000</v>
      </c>
      <c r="M915" s="196">
        <f t="shared" si="313"/>
        <v>0.2</v>
      </c>
      <c r="N915" s="197">
        <f t="shared" si="314"/>
        <v>98320</v>
      </c>
      <c r="O915" s="219">
        <f t="shared" si="307"/>
        <v>27</v>
      </c>
      <c r="P915" s="198">
        <f t="shared" si="315"/>
        <v>655920</v>
      </c>
      <c r="Q915" s="195">
        <f t="shared" si="316"/>
        <v>7871040</v>
      </c>
      <c r="R915" s="187">
        <f>IF($J915="","",IF('5.手当・賞与配分の設計'!$O$4=1,ROUNDUP((J915+$L915)*$R$5,-1),ROUNDUP(J915*$R$5,-1)))</f>
        <v>1115200</v>
      </c>
      <c r="S915" s="202">
        <f>IF($J915="","",IF('5.手当・賞与配分の設計'!$O$4=1,ROUNDUP(($J915+$L915)*$U$4*$S$3,-1),ROUNDUP($J915*$U$4*$S$3,-1)))</f>
        <v>1672800</v>
      </c>
      <c r="T915" s="186">
        <f>IF($J915="","",IF('5.手当・賞与配分の設計'!$O$4=1,ROUNDUP(($J915+$L915)*$U$4*$T$3,-1),ROUNDUP($J915*$U$4*$T$3,-1)))</f>
        <v>1533400</v>
      </c>
      <c r="U915" s="186">
        <f>IF($J915="","",IF('5.手当・賞与配分の設計'!$O$4=1,ROUNDUP(($J915+$L915)*$U$4*$U$3,-1),ROUNDUP($J915*$U$4*$U$3,-1)))</f>
        <v>1394000</v>
      </c>
      <c r="V915" s="186">
        <f>IF($J915="","",IF('5.手当・賞与配分の設計'!$O$4=1,ROUNDUP(($J915+$L915)*$U$4*$V$3,-1),ROUNDUP($J915*$U$4*$V$3,-1)))</f>
        <v>1254600</v>
      </c>
      <c r="W915" s="203">
        <f>IF($J915="","",IF('5.手当・賞与配分の設計'!$O$4=1,ROUNDUP(($J915+$L915)*$U$4*$W$3,-1),ROUNDUP($J915*$U$4*$W$3,-1)))</f>
        <v>1115200</v>
      </c>
      <c r="X915" s="128">
        <f t="shared" si="317"/>
        <v>10659040</v>
      </c>
      <c r="Y915" s="88">
        <f t="shared" si="318"/>
        <v>10519640</v>
      </c>
      <c r="Z915" s="88">
        <f t="shared" si="309"/>
        <v>10380240</v>
      </c>
      <c r="AA915" s="88">
        <f t="shared" si="310"/>
        <v>10240840</v>
      </c>
      <c r="AB915" s="201">
        <f t="shared" si="311"/>
        <v>10101440</v>
      </c>
    </row>
    <row r="916" spans="5:28" ht="18" customHeight="1">
      <c r="E916" s="178" t="str">
        <f t="shared" si="312"/>
        <v>M-3</v>
      </c>
      <c r="F916" s="204">
        <f t="shared" si="303"/>
        <v>11</v>
      </c>
      <c r="G916" s="124">
        <f t="shared" si="304"/>
        <v>11</v>
      </c>
      <c r="H916" s="124" t="str">
        <f t="shared" si="305"/>
        <v>M-3-11</v>
      </c>
      <c r="I916" s="179">
        <v>54</v>
      </c>
      <c r="J916" s="150">
        <f>IF($E916="","",INDEX('3.サラリースケール'!$R$5:$BH$38,MATCH('7.グレード別年俸表の作成'!$E916,'3.サラリースケール'!$R$5:$R$38,0),MATCH('7.グレード別年俸表の作成'!$I916,'3.サラリースケール'!$R$5:$BH$5,0)))</f>
        <v>497400</v>
      </c>
      <c r="K916" s="194">
        <f t="shared" si="306"/>
        <v>5800</v>
      </c>
      <c r="L916" s="195">
        <f>IF($J916="","",VLOOKUP($E916,'6.モデル年俸表の作成'!$C$6:$F$48,4,0))</f>
        <v>66000</v>
      </c>
      <c r="M916" s="196">
        <f t="shared" si="313"/>
        <v>0.2</v>
      </c>
      <c r="N916" s="197">
        <f t="shared" si="314"/>
        <v>99480</v>
      </c>
      <c r="O916" s="219">
        <f t="shared" si="307"/>
        <v>27</v>
      </c>
      <c r="P916" s="198">
        <f t="shared" si="315"/>
        <v>662880</v>
      </c>
      <c r="Q916" s="195">
        <f t="shared" si="316"/>
        <v>7954560</v>
      </c>
      <c r="R916" s="187">
        <f>IF($J916="","",IF('5.手当・賞与配分の設計'!$O$4=1,ROUNDUP((J916+$L916)*$R$5,-1),ROUNDUP(J916*$R$5,-1)))</f>
        <v>1126800</v>
      </c>
      <c r="S916" s="202">
        <f>IF($J916="","",IF('5.手当・賞与配分の設計'!$O$4=1,ROUNDUP(($J916+$L916)*$U$4*$S$3,-1),ROUNDUP($J916*$U$4*$S$3,-1)))</f>
        <v>1690200</v>
      </c>
      <c r="T916" s="186">
        <f>IF($J916="","",IF('5.手当・賞与配分の設計'!$O$4=1,ROUNDUP(($J916+$L916)*$U$4*$T$3,-1),ROUNDUP($J916*$U$4*$T$3,-1)))</f>
        <v>1549350</v>
      </c>
      <c r="U916" s="186">
        <f>IF($J916="","",IF('5.手当・賞与配分の設計'!$O$4=1,ROUNDUP(($J916+$L916)*$U$4*$U$3,-1),ROUNDUP($J916*$U$4*$U$3,-1)))</f>
        <v>1408500</v>
      </c>
      <c r="V916" s="186">
        <f>IF($J916="","",IF('5.手当・賞与配分の設計'!$O$4=1,ROUNDUP(($J916+$L916)*$U$4*$V$3,-1),ROUNDUP($J916*$U$4*$V$3,-1)))</f>
        <v>1267650</v>
      </c>
      <c r="W916" s="203">
        <f>IF($J916="","",IF('5.手当・賞与配分の設計'!$O$4=1,ROUNDUP(($J916+$L916)*$U$4*$W$3,-1),ROUNDUP($J916*$U$4*$W$3,-1)))</f>
        <v>1126800</v>
      </c>
      <c r="X916" s="128">
        <f t="shared" si="317"/>
        <v>10771560</v>
      </c>
      <c r="Y916" s="88">
        <f t="shared" si="318"/>
        <v>10630710</v>
      </c>
      <c r="Z916" s="88">
        <f t="shared" si="309"/>
        <v>10489860</v>
      </c>
      <c r="AA916" s="88">
        <f t="shared" si="310"/>
        <v>10349010</v>
      </c>
      <c r="AB916" s="201">
        <f t="shared" si="311"/>
        <v>10208160</v>
      </c>
    </row>
    <row r="917" spans="5:28" ht="18" customHeight="1">
      <c r="E917" s="178" t="str">
        <f t="shared" si="312"/>
        <v>M-3</v>
      </c>
      <c r="F917" s="204">
        <f t="shared" si="303"/>
        <v>12</v>
      </c>
      <c r="G917" s="124">
        <f t="shared" si="304"/>
        <v>12</v>
      </c>
      <c r="H917" s="124" t="str">
        <f t="shared" si="305"/>
        <v>M-3-12</v>
      </c>
      <c r="I917" s="179">
        <v>55</v>
      </c>
      <c r="J917" s="150">
        <f>IF($E917="","",INDEX('3.サラリースケール'!$R$5:$BH$38,MATCH('7.グレード別年俸表の作成'!$E917,'3.サラリースケール'!$R$5:$R$38,0),MATCH('7.グレード別年俸表の作成'!$I917,'3.サラリースケール'!$R$5:$BH$5,0)))</f>
        <v>503200</v>
      </c>
      <c r="K917" s="194">
        <f t="shared" si="306"/>
        <v>5800</v>
      </c>
      <c r="L917" s="195">
        <f>IF($J917="","",VLOOKUP($E917,'6.モデル年俸表の作成'!$C$6:$F$48,4,0))</f>
        <v>66000</v>
      </c>
      <c r="M917" s="196">
        <f t="shared" si="313"/>
        <v>0.2</v>
      </c>
      <c r="N917" s="197">
        <f t="shared" si="314"/>
        <v>100640</v>
      </c>
      <c r="O917" s="219">
        <f t="shared" si="307"/>
        <v>27</v>
      </c>
      <c r="P917" s="198">
        <f t="shared" si="315"/>
        <v>669840</v>
      </c>
      <c r="Q917" s="195">
        <f t="shared" si="316"/>
        <v>8038080</v>
      </c>
      <c r="R917" s="187">
        <f>IF($J917="","",IF('5.手当・賞与配分の設計'!$O$4=1,ROUNDUP((J917+$L917)*$R$5,-1),ROUNDUP(J917*$R$5,-1)))</f>
        <v>1138400</v>
      </c>
      <c r="S917" s="202">
        <f>IF($J917="","",IF('5.手当・賞与配分の設計'!$O$4=1,ROUNDUP(($J917+$L917)*$U$4*$S$3,-1),ROUNDUP($J917*$U$4*$S$3,-1)))</f>
        <v>1707600</v>
      </c>
      <c r="T917" s="186">
        <f>IF($J917="","",IF('5.手当・賞与配分の設計'!$O$4=1,ROUNDUP(($J917+$L917)*$U$4*$T$3,-1),ROUNDUP($J917*$U$4*$T$3,-1)))</f>
        <v>1565300</v>
      </c>
      <c r="U917" s="186">
        <f>IF($J917="","",IF('5.手当・賞与配分の設計'!$O$4=1,ROUNDUP(($J917+$L917)*$U$4*$U$3,-1),ROUNDUP($J917*$U$4*$U$3,-1)))</f>
        <v>1423000</v>
      </c>
      <c r="V917" s="186">
        <f>IF($J917="","",IF('5.手当・賞与配分の設計'!$O$4=1,ROUNDUP(($J917+$L917)*$U$4*$V$3,-1),ROUNDUP($J917*$U$4*$V$3,-1)))</f>
        <v>1280700</v>
      </c>
      <c r="W917" s="203">
        <f>IF($J917="","",IF('5.手当・賞与配分の設計'!$O$4=1,ROUNDUP(($J917+$L917)*$U$4*$W$3,-1),ROUNDUP($J917*$U$4*$W$3,-1)))</f>
        <v>1138400</v>
      </c>
      <c r="X917" s="128">
        <f t="shared" si="317"/>
        <v>10884080</v>
      </c>
      <c r="Y917" s="88">
        <f t="shared" si="318"/>
        <v>10741780</v>
      </c>
      <c r="Z917" s="88">
        <f t="shared" si="309"/>
        <v>10599480</v>
      </c>
      <c r="AA917" s="88">
        <f t="shared" si="310"/>
        <v>10457180</v>
      </c>
      <c r="AB917" s="201">
        <f t="shared" si="311"/>
        <v>10314880</v>
      </c>
    </row>
    <row r="918" spans="5:28" ht="18" customHeight="1">
      <c r="E918" s="178" t="str">
        <f t="shared" si="312"/>
        <v>M-3</v>
      </c>
      <c r="F918" s="204">
        <f t="shared" si="303"/>
        <v>13</v>
      </c>
      <c r="G918" s="124">
        <f t="shared" si="304"/>
        <v>13</v>
      </c>
      <c r="H918" s="124" t="str">
        <f t="shared" si="305"/>
        <v>M-3-13</v>
      </c>
      <c r="I918" s="179">
        <v>56</v>
      </c>
      <c r="J918" s="150">
        <f>IF($E918="","",INDEX('3.サラリースケール'!$R$5:$BH$38,MATCH('7.グレード別年俸表の作成'!$E918,'3.サラリースケール'!$R$5:$R$38,0),MATCH('7.グレード別年俸表の作成'!$I918,'3.サラリースケール'!$R$5:$BH$5,0)))</f>
        <v>509000</v>
      </c>
      <c r="K918" s="194">
        <f t="shared" si="306"/>
        <v>5800</v>
      </c>
      <c r="L918" s="195">
        <f>IF($J918="","",VLOOKUP($E918,'6.モデル年俸表の作成'!$C$6:$F$48,4,0))</f>
        <v>66000</v>
      </c>
      <c r="M918" s="196">
        <f t="shared" si="313"/>
        <v>0.2</v>
      </c>
      <c r="N918" s="197">
        <f t="shared" si="314"/>
        <v>101800</v>
      </c>
      <c r="O918" s="219">
        <f t="shared" si="307"/>
        <v>27</v>
      </c>
      <c r="P918" s="198">
        <f t="shared" si="315"/>
        <v>676800</v>
      </c>
      <c r="Q918" s="195">
        <f t="shared" si="316"/>
        <v>8121600</v>
      </c>
      <c r="R918" s="187">
        <f>IF($J918="","",IF('5.手当・賞与配分の設計'!$O$4=1,ROUNDUP((J918+$L918)*$R$5,-1),ROUNDUP(J918*$R$5,-1)))</f>
        <v>1150000</v>
      </c>
      <c r="S918" s="202">
        <f>IF($J918="","",IF('5.手当・賞与配分の設計'!$O$4=1,ROUNDUP(($J918+$L918)*$U$4*$S$3,-1),ROUNDUP($J918*$U$4*$S$3,-1)))</f>
        <v>1725000</v>
      </c>
      <c r="T918" s="186">
        <f>IF($J918="","",IF('5.手当・賞与配分の設計'!$O$4=1,ROUNDUP(($J918+$L918)*$U$4*$T$3,-1),ROUNDUP($J918*$U$4*$T$3,-1)))</f>
        <v>1581250</v>
      </c>
      <c r="U918" s="186">
        <f>IF($J918="","",IF('5.手当・賞与配分の設計'!$O$4=1,ROUNDUP(($J918+$L918)*$U$4*$U$3,-1),ROUNDUP($J918*$U$4*$U$3,-1)))</f>
        <v>1437500</v>
      </c>
      <c r="V918" s="186">
        <f>IF($J918="","",IF('5.手当・賞与配分の設計'!$O$4=1,ROUNDUP(($J918+$L918)*$U$4*$V$3,-1),ROUNDUP($J918*$U$4*$V$3,-1)))</f>
        <v>1293750</v>
      </c>
      <c r="W918" s="203">
        <f>IF($J918="","",IF('5.手当・賞与配分の設計'!$O$4=1,ROUNDUP(($J918+$L918)*$U$4*$W$3,-1),ROUNDUP($J918*$U$4*$W$3,-1)))</f>
        <v>1150000</v>
      </c>
      <c r="X918" s="128">
        <f t="shared" si="317"/>
        <v>10996600</v>
      </c>
      <c r="Y918" s="88">
        <f t="shared" si="318"/>
        <v>10852850</v>
      </c>
      <c r="Z918" s="88">
        <f t="shared" si="309"/>
        <v>10709100</v>
      </c>
      <c r="AA918" s="88">
        <f t="shared" si="310"/>
        <v>10565350</v>
      </c>
      <c r="AB918" s="201">
        <f t="shared" si="311"/>
        <v>10421600</v>
      </c>
    </row>
    <row r="919" spans="5:28" ht="18" customHeight="1">
      <c r="E919" s="178" t="str">
        <f t="shared" si="312"/>
        <v>M-3</v>
      </c>
      <c r="F919" s="204">
        <f t="shared" si="303"/>
        <v>14</v>
      </c>
      <c r="G919" s="124">
        <f t="shared" si="304"/>
        <v>14</v>
      </c>
      <c r="H919" s="124" t="str">
        <f t="shared" si="305"/>
        <v>M-3-14</v>
      </c>
      <c r="I919" s="179">
        <v>57</v>
      </c>
      <c r="J919" s="150">
        <f>IF($E919="","",INDEX('3.サラリースケール'!$R$5:$BH$38,MATCH('7.グレード別年俸表の作成'!$E919,'3.サラリースケール'!$R$5:$R$38,0),MATCH('7.グレード別年俸表の作成'!$I919,'3.サラリースケール'!$R$5:$BH$5,0)))</f>
        <v>514800</v>
      </c>
      <c r="K919" s="194">
        <f t="shared" si="306"/>
        <v>5800</v>
      </c>
      <c r="L919" s="195">
        <f>IF($J919="","",VLOOKUP($E919,'6.モデル年俸表の作成'!$C$6:$F$48,4,0))</f>
        <v>66000</v>
      </c>
      <c r="M919" s="196">
        <f t="shared" si="313"/>
        <v>0.2</v>
      </c>
      <c r="N919" s="197">
        <f t="shared" si="314"/>
        <v>102960</v>
      </c>
      <c r="O919" s="219">
        <f t="shared" si="307"/>
        <v>27</v>
      </c>
      <c r="P919" s="198">
        <f t="shared" si="315"/>
        <v>683760</v>
      </c>
      <c r="Q919" s="195">
        <f t="shared" si="316"/>
        <v>8205120</v>
      </c>
      <c r="R919" s="187">
        <f>IF($J919="","",IF('5.手当・賞与配分の設計'!$O$4=1,ROUNDUP((J919+$L919)*$R$5,-1),ROUNDUP(J919*$R$5,-1)))</f>
        <v>1161600</v>
      </c>
      <c r="S919" s="202">
        <f>IF($J919="","",IF('5.手当・賞与配分の設計'!$O$4=1,ROUNDUP(($J919+$L919)*$U$4*$S$3,-1),ROUNDUP($J919*$U$4*$S$3,-1)))</f>
        <v>1742400</v>
      </c>
      <c r="T919" s="186">
        <f>IF($J919="","",IF('5.手当・賞与配分の設計'!$O$4=1,ROUNDUP(($J919+$L919)*$U$4*$T$3,-1),ROUNDUP($J919*$U$4*$T$3,-1)))</f>
        <v>1597200</v>
      </c>
      <c r="U919" s="186">
        <f>IF($J919="","",IF('5.手当・賞与配分の設計'!$O$4=1,ROUNDUP(($J919+$L919)*$U$4*$U$3,-1),ROUNDUP($J919*$U$4*$U$3,-1)))</f>
        <v>1452000</v>
      </c>
      <c r="V919" s="186">
        <f>IF($J919="","",IF('5.手当・賞与配分の設計'!$O$4=1,ROUNDUP(($J919+$L919)*$U$4*$V$3,-1),ROUNDUP($J919*$U$4*$V$3,-1)))</f>
        <v>1306800</v>
      </c>
      <c r="W919" s="203">
        <f>IF($J919="","",IF('5.手当・賞与配分の設計'!$O$4=1,ROUNDUP(($J919+$L919)*$U$4*$W$3,-1),ROUNDUP($J919*$U$4*$W$3,-1)))</f>
        <v>1161600</v>
      </c>
      <c r="X919" s="128">
        <f t="shared" si="317"/>
        <v>11109120</v>
      </c>
      <c r="Y919" s="88">
        <f t="shared" si="318"/>
        <v>10963920</v>
      </c>
      <c r="Z919" s="88">
        <f t="shared" si="309"/>
        <v>10818720</v>
      </c>
      <c r="AA919" s="88">
        <f t="shared" si="310"/>
        <v>10673520</v>
      </c>
      <c r="AB919" s="201">
        <f t="shared" si="311"/>
        <v>10528320</v>
      </c>
    </row>
    <row r="920" spans="5:28" ht="18" customHeight="1">
      <c r="E920" s="178" t="str">
        <f t="shared" si="312"/>
        <v>M-3</v>
      </c>
      <c r="F920" s="204">
        <f t="shared" si="303"/>
        <v>15</v>
      </c>
      <c r="G920" s="124">
        <f t="shared" si="304"/>
        <v>15</v>
      </c>
      <c r="H920" s="124" t="str">
        <f t="shared" si="305"/>
        <v>M-3-15</v>
      </c>
      <c r="I920" s="179">
        <v>58</v>
      </c>
      <c r="J920" s="150">
        <f>IF($E920="","",INDEX('3.サラリースケール'!$R$5:$BH$38,MATCH('7.グレード別年俸表の作成'!$E920,'3.サラリースケール'!$R$5:$R$38,0),MATCH('7.グレード別年俸表の作成'!$I920,'3.サラリースケール'!$R$5:$BH$5,0)))</f>
        <v>520600</v>
      </c>
      <c r="K920" s="194">
        <f t="shared" si="306"/>
        <v>5800</v>
      </c>
      <c r="L920" s="195">
        <f>IF($J920="","",VLOOKUP($E920,'6.モデル年俸表の作成'!$C$6:$F$48,4,0))</f>
        <v>66000</v>
      </c>
      <c r="M920" s="196">
        <f t="shared" si="313"/>
        <v>0.2</v>
      </c>
      <c r="N920" s="197">
        <f t="shared" si="314"/>
        <v>104120</v>
      </c>
      <c r="O920" s="219">
        <f t="shared" si="307"/>
        <v>27</v>
      </c>
      <c r="P920" s="198">
        <f t="shared" si="315"/>
        <v>690720</v>
      </c>
      <c r="Q920" s="195">
        <f t="shared" si="316"/>
        <v>8288640</v>
      </c>
      <c r="R920" s="187">
        <f>IF($J920="","",IF('5.手当・賞与配分の設計'!$O$4=1,ROUNDUP((J920+$L920)*$R$5,-1),ROUNDUP(J920*$R$5,-1)))</f>
        <v>1173200</v>
      </c>
      <c r="S920" s="202">
        <f>IF($J920="","",IF('5.手当・賞与配分の設計'!$O$4=1,ROUNDUP(($J920+$L920)*$U$4*$S$3,-1),ROUNDUP($J920*$U$4*$S$3,-1)))</f>
        <v>1759800</v>
      </c>
      <c r="T920" s="186">
        <f>IF($J920="","",IF('5.手当・賞与配分の設計'!$O$4=1,ROUNDUP(($J920+$L920)*$U$4*$T$3,-1),ROUNDUP($J920*$U$4*$T$3,-1)))</f>
        <v>1613150</v>
      </c>
      <c r="U920" s="186">
        <f>IF($J920="","",IF('5.手当・賞与配分の設計'!$O$4=1,ROUNDUP(($J920+$L920)*$U$4*$U$3,-1),ROUNDUP($J920*$U$4*$U$3,-1)))</f>
        <v>1466500</v>
      </c>
      <c r="V920" s="186">
        <f>IF($J920="","",IF('5.手当・賞与配分の設計'!$O$4=1,ROUNDUP(($J920+$L920)*$U$4*$V$3,-1),ROUNDUP($J920*$U$4*$V$3,-1)))</f>
        <v>1319850</v>
      </c>
      <c r="W920" s="203">
        <f>IF($J920="","",IF('5.手当・賞与配分の設計'!$O$4=1,ROUNDUP(($J920+$L920)*$U$4*$W$3,-1),ROUNDUP($J920*$U$4*$W$3,-1)))</f>
        <v>1173200</v>
      </c>
      <c r="X920" s="128">
        <f t="shared" si="317"/>
        <v>11221640</v>
      </c>
      <c r="Y920" s="88">
        <f t="shared" si="318"/>
        <v>11074990</v>
      </c>
      <c r="Z920" s="88">
        <f t="shared" si="309"/>
        <v>10928340</v>
      </c>
      <c r="AA920" s="88">
        <f t="shared" si="310"/>
        <v>10781690</v>
      </c>
      <c r="AB920" s="201">
        <f t="shared" si="311"/>
        <v>10635040</v>
      </c>
    </row>
    <row r="921" spans="5:28" ht="18" customHeight="1" thickBot="1">
      <c r="E921" s="178" t="str">
        <f t="shared" si="312"/>
        <v>M-3</v>
      </c>
      <c r="F921" s="204">
        <f t="shared" si="303"/>
        <v>15</v>
      </c>
      <c r="G921" s="124">
        <f t="shared" si="304"/>
        <v>15</v>
      </c>
      <c r="H921" s="124" t="str">
        <f t="shared" si="305"/>
        <v/>
      </c>
      <c r="I921" s="179">
        <v>59</v>
      </c>
      <c r="J921" s="205">
        <f>IF($E921="","",INDEX('3.サラリースケール'!$R$5:$BH$38,MATCH('7.グレード別年俸表の作成'!$E921,'3.サラリースケール'!$R$5:$R$38,0),MATCH('7.グレード別年俸表の作成'!$I921,'3.サラリースケール'!$R$5:$BH$5,0)))</f>
        <v>526400</v>
      </c>
      <c r="K921" s="206">
        <f t="shared" si="306"/>
        <v>5800</v>
      </c>
      <c r="L921" s="207">
        <f>IF($J921="","",VLOOKUP($E921,'6.モデル年俸表の作成'!$C$6:$F$48,4,0))</f>
        <v>66000</v>
      </c>
      <c r="M921" s="208">
        <f t="shared" si="313"/>
        <v>0.2</v>
      </c>
      <c r="N921" s="209">
        <f t="shared" si="314"/>
        <v>105280</v>
      </c>
      <c r="O921" s="220">
        <f t="shared" si="307"/>
        <v>27</v>
      </c>
      <c r="P921" s="210">
        <f t="shared" si="315"/>
        <v>697680</v>
      </c>
      <c r="Q921" s="207">
        <f t="shared" si="316"/>
        <v>8372160</v>
      </c>
      <c r="R921" s="211">
        <f>IF($J921="","",IF('5.手当・賞与配分の設計'!$O$4=1,ROUNDUP((J921+$L921)*$R$5,-1),ROUNDUP(J921*$R$5,-1)))</f>
        <v>1184800</v>
      </c>
      <c r="S921" s="212">
        <f>IF($J921="","",IF('5.手当・賞与配分の設計'!$O$4=1,ROUNDUP(($J921+$L921)*$U$4*$S$3,-1),ROUNDUP($J921*$U$4*$S$3,-1)))</f>
        <v>1777200</v>
      </c>
      <c r="T921" s="213">
        <f>IF($J921="","",IF('5.手当・賞与配分の設計'!$O$4=1,ROUNDUP(($J921+$L921)*$U$4*$T$3,-1),ROUNDUP($J921*$U$4*$T$3,-1)))</f>
        <v>1629100</v>
      </c>
      <c r="U921" s="213">
        <f>IF($J921="","",IF('5.手当・賞与配分の設計'!$O$4=1,ROUNDUP(($J921+$L921)*$U$4*$U$3,-1),ROUNDUP($J921*$U$4*$U$3,-1)))</f>
        <v>1481000</v>
      </c>
      <c r="V921" s="213">
        <f>IF($J921="","",IF('5.手当・賞与配分の設計'!$O$4=1,ROUNDUP(($J921+$L921)*$U$4*$V$3,-1),ROUNDUP($J921*$U$4*$V$3,-1)))</f>
        <v>1332900</v>
      </c>
      <c r="W921" s="214">
        <f>IF($J921="","",IF('5.手当・賞与配分の設計'!$O$4=1,ROUNDUP(($J921+$L921)*$U$4*$W$3,-1),ROUNDUP($J921*$U$4*$W$3,-1)))</f>
        <v>1184800</v>
      </c>
      <c r="X921" s="215">
        <f t="shared" si="317"/>
        <v>11334160</v>
      </c>
      <c r="Y921" s="216">
        <f t="shared" si="318"/>
        <v>11186060</v>
      </c>
      <c r="Z921" s="216">
        <f t="shared" si="309"/>
        <v>11037960</v>
      </c>
      <c r="AA921" s="216">
        <f t="shared" si="310"/>
        <v>10889860</v>
      </c>
      <c r="AB921" s="217">
        <f t="shared" si="311"/>
        <v>10741760</v>
      </c>
    </row>
    <row r="922" spans="5:28" ht="9" customHeight="1">
      <c r="M922" s="99"/>
    </row>
    <row r="923" spans="5:28" ht="20.100000000000001" customHeight="1" thickBot="1">
      <c r="E923" s="102"/>
      <c r="F923" s="102"/>
      <c r="G923" s="102"/>
      <c r="H923" s="102"/>
      <c r="L923" s="102"/>
      <c r="O923" s="98" t="s">
        <v>95</v>
      </c>
      <c r="S923" s="218"/>
      <c r="T923" s="218"/>
    </row>
    <row r="924" spans="5:28" ht="23.1" customHeight="1" thickBot="1">
      <c r="E924" s="161" t="s">
        <v>84</v>
      </c>
      <c r="F924" s="162" t="s">
        <v>29</v>
      </c>
      <c r="G924" s="537" t="s">
        <v>85</v>
      </c>
      <c r="H924" s="537" t="s">
        <v>29</v>
      </c>
      <c r="I924" s="539" t="s">
        <v>92</v>
      </c>
      <c r="J924" s="543" t="s">
        <v>96</v>
      </c>
      <c r="K924" s="535" t="s">
        <v>98</v>
      </c>
      <c r="L924" s="541" t="s">
        <v>94</v>
      </c>
      <c r="M924" s="531" t="s">
        <v>130</v>
      </c>
      <c r="N924" s="532"/>
      <c r="O924" s="163">
        <f>IF($E925="","",'5.手当・賞与配分の設計'!$L$4)</f>
        <v>173</v>
      </c>
      <c r="P924" s="533" t="s">
        <v>89</v>
      </c>
      <c r="Q924" s="535" t="s">
        <v>90</v>
      </c>
      <c r="R924" s="164" t="s">
        <v>91</v>
      </c>
      <c r="S924" s="524" t="s">
        <v>131</v>
      </c>
      <c r="T924" s="525"/>
      <c r="U924" s="526">
        <f>IF($E925="","",'5.手当・賞与配分の設計'!$O$11)</f>
        <v>2.5</v>
      </c>
      <c r="V924" s="527"/>
      <c r="W924" s="165"/>
      <c r="X924" s="528" t="s">
        <v>132</v>
      </c>
      <c r="Y924" s="529"/>
      <c r="Z924" s="529"/>
      <c r="AA924" s="529"/>
      <c r="AB924" s="530"/>
    </row>
    <row r="925" spans="5:28" ht="27.9" customHeight="1" thickBot="1">
      <c r="E925" s="168" t="str">
        <f>IF(C$25="","",$C$25)</f>
        <v>M-4</v>
      </c>
      <c r="F925" s="162">
        <v>0</v>
      </c>
      <c r="G925" s="538"/>
      <c r="H925" s="538"/>
      <c r="I925" s="540"/>
      <c r="J925" s="544"/>
      <c r="K925" s="536"/>
      <c r="L925" s="542"/>
      <c r="M925" s="169">
        <f>IF($E925="","",VLOOKUP($E925,'5.手当・賞与配分の設計'!$C$7:$L$48,8,0))</f>
        <v>0</v>
      </c>
      <c r="N925" s="170" t="s">
        <v>87</v>
      </c>
      <c r="O925" s="171" t="s">
        <v>88</v>
      </c>
      <c r="P925" s="534"/>
      <c r="Q925" s="536"/>
      <c r="R925" s="400">
        <f>IF($E925="","",'5.手当・賞与配分の設計'!$N$11)</f>
        <v>2</v>
      </c>
      <c r="S925" s="172" t="str">
        <f>IF('5.手当・賞与配分の設計'!$N$16="","",'5.手当・賞与配分の設計'!$N$16)</f>
        <v>S</v>
      </c>
      <c r="T925" s="173" t="str">
        <f>IF('5.手当・賞与配分の設計'!$N$17="","",'5.手当・賞与配分の設計'!$N$17)</f>
        <v>A</v>
      </c>
      <c r="U925" s="174" t="str">
        <f>IF('5.手当・賞与配分の設計'!$N$18="","",'5.手当・賞与配分の設計'!$N$18)</f>
        <v>B</v>
      </c>
      <c r="V925" s="174" t="str">
        <f>IF('5.手当・賞与配分の設計'!$N$19="","",'5.手当・賞与配分の設計'!$N$19)</f>
        <v>C</v>
      </c>
      <c r="W925" s="175" t="str">
        <f>IF('5.手当・賞与配分の設計'!$N$20="","",'5.手当・賞与配分の設計'!$N$20)</f>
        <v>D</v>
      </c>
      <c r="X925" s="176" t="str">
        <f>IF($E925="","",$E925&amp;"-"&amp;S925)</f>
        <v>M-4-S</v>
      </c>
      <c r="Y925" s="170" t="str">
        <f>IF($E925="","",$E925&amp;"-"&amp;T925)</f>
        <v>M-4-A</v>
      </c>
      <c r="Z925" s="170" t="str">
        <f>IF($E925="","",$E925&amp;"-"&amp;U925)</f>
        <v>M-4-B</v>
      </c>
      <c r="AA925" s="170" t="str">
        <f>IF($E925="","",$E925&amp;"-"&amp;V925)</f>
        <v>M-4-C</v>
      </c>
      <c r="AB925" s="177" t="str">
        <f>IF($E925="","",$E925&amp;"-"&amp;W925)</f>
        <v>M-4-D</v>
      </c>
    </row>
    <row r="926" spans="5:28" ht="18" customHeight="1">
      <c r="E926" s="178" t="str">
        <f>IF($E$925="","",$E$925)</f>
        <v>M-4</v>
      </c>
      <c r="F926" s="124">
        <f t="shared" ref="F926:F967" si="319">IF(J926="",0,IF(AND(J925&lt;J926,J926=J927),F925+1,IF(J926&lt;J927,F925+1,F925)))</f>
        <v>0</v>
      </c>
      <c r="G926" s="124" t="str">
        <f t="shared" ref="G926:G967" si="320">IF(AND(F926=0,J926=""),"",IF(AND(F926=0,J926&gt;0),1,IF(F926=0,"",F926)))</f>
        <v/>
      </c>
      <c r="H926" s="124" t="str">
        <f t="shared" ref="H926:H967" si="321">IF($G926="","",IF(F925&lt;F926,$E926&amp;"-"&amp;$G926,""))</f>
        <v/>
      </c>
      <c r="I926" s="179">
        <v>18</v>
      </c>
      <c r="J926" s="180" t="str">
        <f>IF($E926="","",INDEX('3.サラリースケール'!$R$5:$BH$38,MATCH('7.グレード別年俸表の作成'!$E926,'3.サラリースケール'!$R$5:$R$38,0),MATCH('7.グレード別年俸表の作成'!$I926,'3.サラリースケール'!$R$5:$BH$5,0)))</f>
        <v/>
      </c>
      <c r="K926" s="181" t="str">
        <f t="shared" ref="K926:K967" si="322">IF($F926&lt;=1,"",IF($J925="",0,$J926-$J925))</f>
        <v/>
      </c>
      <c r="L926" s="182" t="str">
        <f>IF($J926="","",VLOOKUP($E926,'6.モデル年俸表の作成'!$C$6:$F$48,4,0))</f>
        <v/>
      </c>
      <c r="M926" s="183" t="str">
        <f>IF($G926="","",$M$695)</f>
        <v/>
      </c>
      <c r="N926" s="184" t="str">
        <f>IF($J926="","",ROUNDUP((J926*$M926),-1))</f>
        <v/>
      </c>
      <c r="O926" s="185" t="str">
        <f t="shared" ref="O926:O967" si="323">IF($J926="","",ROUNDDOWN($N926/($J926/$O$4*1.25),0))</f>
        <v/>
      </c>
      <c r="P926" s="186" t="str">
        <f>IF($J926="","",$J926+$L926+$N926)</f>
        <v/>
      </c>
      <c r="Q926" s="182" t="str">
        <f>IF($J926="","",$P926*12)</f>
        <v/>
      </c>
      <c r="R926" s="187" t="str">
        <f>IF($J926="","",IF('5.手当・賞与配分の設計'!$O$4=1,ROUNDUP((J926+$L926)*$R$5,-1),ROUNDUP(J926*$R$5,-1)))</f>
        <v/>
      </c>
      <c r="S926" s="188" t="str">
        <f>IF($J926="","",IF('5.手当・賞与配分の設計'!$O$4=1,ROUNDUP(($J926+$L926)*$U$4*$S$3,-1),ROUNDUP($J926*$U$4*$S$3,-1)))</f>
        <v/>
      </c>
      <c r="T926" s="189" t="str">
        <f>IF($J926="","",IF('5.手当・賞与配分の設計'!$O$4=1,ROUNDUP(($J926+$L926)*$U$4*$T$3,-1),ROUNDUP($J926*$U$4*$T$3,-1)))</f>
        <v/>
      </c>
      <c r="U926" s="189" t="str">
        <f>IF($J926="","",IF('5.手当・賞与配分の設計'!$O$4=1,ROUNDUP(($J926+$L926)*$U$4*$U$3,-1),ROUNDUP($J926*$U$4*$U$3,-1)))</f>
        <v/>
      </c>
      <c r="V926" s="189" t="str">
        <f>IF($J926="","",IF('5.手当・賞与配分の設計'!$O$4=1,ROUNDUP(($J926+$L926)*$U$4*$V$3,-1),ROUNDUP($J926*$U$4*$V$3,-1)))</f>
        <v/>
      </c>
      <c r="W926" s="190" t="str">
        <f>IF($J926="","",IF('5.手当・賞与配分の設計'!$O$4=1,ROUNDUP(($J926+$L926)*$U$4*$W$3,-1),ROUNDUP($J926*$U$4*$W$3,-1)))</f>
        <v/>
      </c>
      <c r="X926" s="191" t="str">
        <f>IF($J926="","",$Q926+$R926+S926)</f>
        <v/>
      </c>
      <c r="Y926" s="152" t="str">
        <f t="shared" ref="Y926:Y950" si="324">IF($J926="","",$Q926+$R926+T926)</f>
        <v/>
      </c>
      <c r="Z926" s="152" t="str">
        <f t="shared" ref="Z926:Z967" si="325">IF($J926="","",$Q926+$R926+U926)</f>
        <v/>
      </c>
      <c r="AA926" s="152" t="str">
        <f t="shared" ref="AA926:AA967" si="326">IF($J926="","",$Q926+$R926+V926)</f>
        <v/>
      </c>
      <c r="AB926" s="192" t="str">
        <f t="shared" ref="AB926:AB967" si="327">IF($J926="","",$Q926+$R926+W926)</f>
        <v/>
      </c>
    </row>
    <row r="927" spans="5:28" ht="18" customHeight="1">
      <c r="E927" s="178" t="str">
        <f t="shared" ref="E927:E967" si="328">IF($E$925="","",$E$925)</f>
        <v>M-4</v>
      </c>
      <c r="F927" s="124">
        <f t="shared" si="319"/>
        <v>0</v>
      </c>
      <c r="G927" s="124" t="str">
        <f t="shared" si="320"/>
        <v/>
      </c>
      <c r="H927" s="124" t="str">
        <f t="shared" si="321"/>
        <v/>
      </c>
      <c r="I927" s="179">
        <v>19</v>
      </c>
      <c r="J927" s="180" t="str">
        <f>IF($E927="","",INDEX('3.サラリースケール'!$R$5:$BH$38,MATCH('7.グレード別年俸表の作成'!$E927,'3.サラリースケール'!$R$5:$R$38,0),MATCH('7.グレード別年俸表の作成'!$I927,'3.サラリースケール'!$R$5:$BH$5,0)))</f>
        <v/>
      </c>
      <c r="K927" s="194" t="str">
        <f t="shared" si="322"/>
        <v/>
      </c>
      <c r="L927" s="195" t="str">
        <f>IF($J927="","",VLOOKUP($E927,'6.モデル年俸表の作成'!$C$6:$F$48,4,0))</f>
        <v/>
      </c>
      <c r="M927" s="196" t="str">
        <f t="shared" ref="M927:M967" si="329">IF($G927="","",$M$695)</f>
        <v/>
      </c>
      <c r="N927" s="197" t="str">
        <f t="shared" ref="N927:N967" si="330">IF($J927="","",ROUNDUP((J927*$M927),-1))</f>
        <v/>
      </c>
      <c r="O927" s="219" t="str">
        <f t="shared" si="323"/>
        <v/>
      </c>
      <c r="P927" s="198" t="str">
        <f t="shared" ref="P927:P967" si="331">IF($J927="","",$J927+$L927+$N927)</f>
        <v/>
      </c>
      <c r="Q927" s="195" t="str">
        <f t="shared" ref="Q927:Q967" si="332">IF($J927="","",$P927*12)</f>
        <v/>
      </c>
      <c r="R927" s="187" t="str">
        <f>IF($J927="","",IF('5.手当・賞与配分の設計'!$O$4=1,ROUNDUP((J927+$L927)*$R$5,-1),ROUNDUP(J927*$R$5,-1)))</f>
        <v/>
      </c>
      <c r="S927" s="199" t="str">
        <f>IF($J927="","",IF('5.手当・賞与配分の設計'!$O$4=1,ROUNDUP(($J927+$L927)*$U$4*$S$3,-1),ROUNDUP($J927*$U$4*$S$3,-1)))</f>
        <v/>
      </c>
      <c r="T927" s="198" t="str">
        <f>IF($J927="","",IF('5.手当・賞与配分の設計'!$O$4=1,ROUNDUP(($J927+$L927)*$U$4*$T$3,-1),ROUNDUP($J927*$U$4*$T$3,-1)))</f>
        <v/>
      </c>
      <c r="U927" s="198" t="str">
        <f>IF($J927="","",IF('5.手当・賞与配分の設計'!$O$4=1,ROUNDUP(($J927+$L927)*$U$4*$U$3,-1),ROUNDUP($J927*$U$4*$U$3,-1)))</f>
        <v/>
      </c>
      <c r="V927" s="198" t="str">
        <f>IF($J927="","",IF('5.手当・賞与配分の設計'!$O$4=1,ROUNDUP(($J927+$L927)*$U$4*$V$3,-1),ROUNDUP($J927*$U$4*$V$3,-1)))</f>
        <v/>
      </c>
      <c r="W927" s="200" t="str">
        <f>IF($J927="","",IF('5.手当・賞与配分の設計'!$O$4=1,ROUNDUP(($J927+$L927)*$U$4*$W$3,-1),ROUNDUP($J927*$U$4*$W$3,-1)))</f>
        <v/>
      </c>
      <c r="X927" s="128" t="str">
        <f>IF($J927="","",$Q927+$R927+S927)</f>
        <v/>
      </c>
      <c r="Y927" s="88" t="str">
        <f t="shared" si="324"/>
        <v/>
      </c>
      <c r="Z927" s="88" t="str">
        <f t="shared" si="325"/>
        <v/>
      </c>
      <c r="AA927" s="88" t="str">
        <f t="shared" si="326"/>
        <v/>
      </c>
      <c r="AB927" s="201" t="str">
        <f t="shared" si="327"/>
        <v/>
      </c>
    </row>
    <row r="928" spans="5:28" ht="18" customHeight="1">
      <c r="E928" s="178" t="str">
        <f t="shared" si="328"/>
        <v>M-4</v>
      </c>
      <c r="F928" s="124">
        <f t="shared" si="319"/>
        <v>0</v>
      </c>
      <c r="G928" s="124" t="str">
        <f t="shared" si="320"/>
        <v/>
      </c>
      <c r="H928" s="124" t="str">
        <f t="shared" si="321"/>
        <v/>
      </c>
      <c r="I928" s="179">
        <v>20</v>
      </c>
      <c r="J928" s="150" t="str">
        <f>IF($E928="","",INDEX('3.サラリースケール'!$R$5:$BH$38,MATCH('7.グレード別年俸表の作成'!$E928,'3.サラリースケール'!$R$5:$R$38,0),MATCH('7.グレード別年俸表の作成'!$I928,'3.サラリースケール'!$R$5:$BH$5,0)))</f>
        <v/>
      </c>
      <c r="K928" s="194" t="str">
        <f t="shared" si="322"/>
        <v/>
      </c>
      <c r="L928" s="195" t="str">
        <f>IF($J928="","",VLOOKUP($E928,'6.モデル年俸表の作成'!$C$6:$F$48,4,0))</f>
        <v/>
      </c>
      <c r="M928" s="196" t="str">
        <f t="shared" si="329"/>
        <v/>
      </c>
      <c r="N928" s="197" t="str">
        <f t="shared" si="330"/>
        <v/>
      </c>
      <c r="O928" s="219" t="str">
        <f t="shared" si="323"/>
        <v/>
      </c>
      <c r="P928" s="198" t="str">
        <f t="shared" si="331"/>
        <v/>
      </c>
      <c r="Q928" s="195" t="str">
        <f t="shared" si="332"/>
        <v/>
      </c>
      <c r="R928" s="187" t="str">
        <f>IF($J928="","",IF('5.手当・賞与配分の設計'!$O$4=1,ROUNDUP((J928+$L928)*$R$5,-1),ROUNDUP(J928*$R$5,-1)))</f>
        <v/>
      </c>
      <c r="S928" s="199" t="str">
        <f>IF($J928="","",IF('5.手当・賞与配分の設計'!$O$4=1,ROUNDUP(($J928+$L928)*$U$4*$S$3,-1),ROUNDUP($J928*$U$4*$S$3,-1)))</f>
        <v/>
      </c>
      <c r="T928" s="198" t="str">
        <f>IF($J928="","",IF('5.手当・賞与配分の設計'!$O$4=1,ROUNDUP(($J928+$L928)*$U$4*$T$3,-1),ROUNDUP($J928*$U$4*$T$3,-1)))</f>
        <v/>
      </c>
      <c r="U928" s="198" t="str">
        <f>IF($J928="","",IF('5.手当・賞与配分の設計'!$O$4=1,ROUNDUP(($J928+$L928)*$U$4*$U$3,-1),ROUNDUP($J928*$U$4*$U$3,-1)))</f>
        <v/>
      </c>
      <c r="V928" s="198" t="str">
        <f>IF($J928="","",IF('5.手当・賞与配分の設計'!$O$4=1,ROUNDUP(($J928+$L928)*$U$4*$V$3,-1),ROUNDUP($J928*$U$4*$V$3,-1)))</f>
        <v/>
      </c>
      <c r="W928" s="200" t="str">
        <f>IF($J928="","",IF('5.手当・賞与配分の設計'!$O$4=1,ROUNDUP(($J928+$L928)*$U$4*$W$3,-1),ROUNDUP($J928*$U$4*$W$3,-1)))</f>
        <v/>
      </c>
      <c r="X928" s="128" t="str">
        <f>IF($J928="","",$Q928+$R928+S928)</f>
        <v/>
      </c>
      <c r="Y928" s="88" t="str">
        <f t="shared" si="324"/>
        <v/>
      </c>
      <c r="Z928" s="88" t="str">
        <f t="shared" si="325"/>
        <v/>
      </c>
      <c r="AA928" s="88" t="str">
        <f t="shared" si="326"/>
        <v/>
      </c>
      <c r="AB928" s="201" t="str">
        <f t="shared" si="327"/>
        <v/>
      </c>
    </row>
    <row r="929" spans="5:28" ht="18" customHeight="1">
      <c r="E929" s="178" t="str">
        <f t="shared" si="328"/>
        <v>M-4</v>
      </c>
      <c r="F929" s="124">
        <f t="shared" si="319"/>
        <v>0</v>
      </c>
      <c r="G929" s="124" t="str">
        <f t="shared" si="320"/>
        <v/>
      </c>
      <c r="H929" s="124" t="str">
        <f t="shared" si="321"/>
        <v/>
      </c>
      <c r="I929" s="179">
        <v>21</v>
      </c>
      <c r="J929" s="150" t="str">
        <f>IF($E929="","",INDEX('3.サラリースケール'!$R$5:$BH$38,MATCH('7.グレード別年俸表の作成'!$E929,'3.サラリースケール'!$R$5:$R$38,0),MATCH('7.グレード別年俸表の作成'!$I929,'3.サラリースケール'!$R$5:$BH$5,0)))</f>
        <v/>
      </c>
      <c r="K929" s="194" t="str">
        <f t="shared" si="322"/>
        <v/>
      </c>
      <c r="L929" s="195" t="str">
        <f>IF($J929="","",VLOOKUP($E929,'6.モデル年俸表の作成'!$C$6:$F$48,4,0))</f>
        <v/>
      </c>
      <c r="M929" s="196" t="str">
        <f t="shared" si="329"/>
        <v/>
      </c>
      <c r="N929" s="197" t="str">
        <f t="shared" si="330"/>
        <v/>
      </c>
      <c r="O929" s="219" t="str">
        <f t="shared" si="323"/>
        <v/>
      </c>
      <c r="P929" s="198" t="str">
        <f t="shared" si="331"/>
        <v/>
      </c>
      <c r="Q929" s="195" t="str">
        <f t="shared" si="332"/>
        <v/>
      </c>
      <c r="R929" s="187" t="str">
        <f>IF($J929="","",IF('5.手当・賞与配分の設計'!$O$4=1,ROUNDUP((J929+$L929)*$R$5,-1),ROUNDUP(J929*$R$5,-1)))</f>
        <v/>
      </c>
      <c r="S929" s="202" t="str">
        <f>IF($J929="","",IF('5.手当・賞与配分の設計'!$O$4=1,ROUNDUP(($J929+$L929)*$U$4*$S$3,-1),ROUNDUP($J929*$U$4*$S$3,-1)))</f>
        <v/>
      </c>
      <c r="T929" s="186" t="str">
        <f>IF($J929="","",IF('5.手当・賞与配分の設計'!$O$4=1,ROUNDUP(($J929+$L929)*$U$4*$T$3,-1),ROUNDUP($J929*$U$4*$T$3,-1)))</f>
        <v/>
      </c>
      <c r="U929" s="186" t="str">
        <f>IF($J929="","",IF('5.手当・賞与配分の設計'!$O$4=1,ROUNDUP(($J929+$L929)*$U$4*$U$3,-1),ROUNDUP($J929*$U$4*$U$3,-1)))</f>
        <v/>
      </c>
      <c r="V929" s="186" t="str">
        <f>IF($J929="","",IF('5.手当・賞与配分の設計'!$O$4=1,ROUNDUP(($J929+$L929)*$U$4*$V$3,-1),ROUNDUP($J929*$U$4*$V$3,-1)))</f>
        <v/>
      </c>
      <c r="W929" s="203" t="str">
        <f>IF($J929="","",IF('5.手当・賞与配分の設計'!$O$4=1,ROUNDUP(($J929+$L929)*$U$4*$W$3,-1),ROUNDUP($J929*$U$4*$W$3,-1)))</f>
        <v/>
      </c>
      <c r="X929" s="128" t="str">
        <f t="shared" ref="X929:X967" si="333">IF($J929="","",$Q929+$R929+S929)</f>
        <v/>
      </c>
      <c r="Y929" s="88" t="str">
        <f t="shared" si="324"/>
        <v/>
      </c>
      <c r="Z929" s="88" t="str">
        <f t="shared" si="325"/>
        <v/>
      </c>
      <c r="AA929" s="88" t="str">
        <f t="shared" si="326"/>
        <v/>
      </c>
      <c r="AB929" s="201" t="str">
        <f t="shared" si="327"/>
        <v/>
      </c>
    </row>
    <row r="930" spans="5:28" ht="18" customHeight="1">
      <c r="E930" s="178" t="str">
        <f t="shared" si="328"/>
        <v>M-4</v>
      </c>
      <c r="F930" s="124">
        <f t="shared" si="319"/>
        <v>0</v>
      </c>
      <c r="G930" s="124" t="str">
        <f t="shared" si="320"/>
        <v/>
      </c>
      <c r="H930" s="124" t="str">
        <f t="shared" si="321"/>
        <v/>
      </c>
      <c r="I930" s="179">
        <v>22</v>
      </c>
      <c r="J930" s="150" t="str">
        <f>IF($E930="","",INDEX('3.サラリースケール'!$R$5:$BH$38,MATCH('7.グレード別年俸表の作成'!$E930,'3.サラリースケール'!$R$5:$R$38,0),MATCH('7.グレード別年俸表の作成'!$I930,'3.サラリースケール'!$R$5:$BH$5,0)))</f>
        <v/>
      </c>
      <c r="K930" s="194" t="str">
        <f t="shared" si="322"/>
        <v/>
      </c>
      <c r="L930" s="195" t="str">
        <f>IF($J930="","",VLOOKUP($E930,'6.モデル年俸表の作成'!$C$6:$F$48,4,0))</f>
        <v/>
      </c>
      <c r="M930" s="196" t="str">
        <f t="shared" si="329"/>
        <v/>
      </c>
      <c r="N930" s="197" t="str">
        <f t="shared" si="330"/>
        <v/>
      </c>
      <c r="O930" s="219" t="str">
        <f t="shared" si="323"/>
        <v/>
      </c>
      <c r="P930" s="198" t="str">
        <f t="shared" si="331"/>
        <v/>
      </c>
      <c r="Q930" s="195" t="str">
        <f t="shared" si="332"/>
        <v/>
      </c>
      <c r="R930" s="187" t="str">
        <f>IF($J930="","",IF('5.手当・賞与配分の設計'!$O$4=1,ROUNDUP((J930+$L930)*$R$5,-1),ROUNDUP(J930*$R$5,-1)))</f>
        <v/>
      </c>
      <c r="S930" s="202" t="str">
        <f>IF($J930="","",IF('5.手当・賞与配分の設計'!$O$4=1,ROUNDUP(($J930+$L930)*$U$4*$S$3,-1),ROUNDUP($J930*$U$4*$S$3,-1)))</f>
        <v/>
      </c>
      <c r="T930" s="186" t="str">
        <f>IF($J930="","",IF('5.手当・賞与配分の設計'!$O$4=1,ROUNDUP(($J930+$L930)*$U$4*$T$3,-1),ROUNDUP($J930*$U$4*$T$3,-1)))</f>
        <v/>
      </c>
      <c r="U930" s="186" t="str">
        <f>IF($J930="","",IF('5.手当・賞与配分の設計'!$O$4=1,ROUNDUP(($J930+$L930)*$U$4*$U$3,-1),ROUNDUP($J930*$U$4*$U$3,-1)))</f>
        <v/>
      </c>
      <c r="V930" s="186" t="str">
        <f>IF($J930="","",IF('5.手当・賞与配分の設計'!$O$4=1,ROUNDUP(($J930+$L930)*$U$4*$V$3,-1),ROUNDUP($J930*$U$4*$V$3,-1)))</f>
        <v/>
      </c>
      <c r="W930" s="203" t="str">
        <f>IF($J930="","",IF('5.手当・賞与配分の設計'!$O$4=1,ROUNDUP(($J930+$L930)*$U$4*$W$3,-1),ROUNDUP($J930*$U$4*$W$3,-1)))</f>
        <v/>
      </c>
      <c r="X930" s="128" t="str">
        <f t="shared" si="333"/>
        <v/>
      </c>
      <c r="Y930" s="88" t="str">
        <f t="shared" si="324"/>
        <v/>
      </c>
      <c r="Z930" s="88" t="str">
        <f t="shared" si="325"/>
        <v/>
      </c>
      <c r="AA930" s="88" t="str">
        <f t="shared" si="326"/>
        <v/>
      </c>
      <c r="AB930" s="201" t="str">
        <f t="shared" si="327"/>
        <v/>
      </c>
    </row>
    <row r="931" spans="5:28" ht="18" customHeight="1">
      <c r="E931" s="178" t="str">
        <f t="shared" si="328"/>
        <v>M-4</v>
      </c>
      <c r="F931" s="124">
        <f t="shared" si="319"/>
        <v>0</v>
      </c>
      <c r="G931" s="124" t="str">
        <f t="shared" si="320"/>
        <v/>
      </c>
      <c r="H931" s="124" t="str">
        <f t="shared" si="321"/>
        <v/>
      </c>
      <c r="I931" s="179">
        <v>23</v>
      </c>
      <c r="J931" s="150" t="str">
        <f>IF($E931="","",INDEX('3.サラリースケール'!$R$5:$BH$38,MATCH('7.グレード別年俸表の作成'!$E931,'3.サラリースケール'!$R$5:$R$38,0),MATCH('7.グレード別年俸表の作成'!$I931,'3.サラリースケール'!$R$5:$BH$5,0)))</f>
        <v/>
      </c>
      <c r="K931" s="194" t="str">
        <f t="shared" si="322"/>
        <v/>
      </c>
      <c r="L931" s="195" t="str">
        <f>IF($J931="","",VLOOKUP($E931,'6.モデル年俸表の作成'!$C$6:$F$48,4,0))</f>
        <v/>
      </c>
      <c r="M931" s="196" t="str">
        <f t="shared" si="329"/>
        <v/>
      </c>
      <c r="N931" s="197" t="str">
        <f t="shared" si="330"/>
        <v/>
      </c>
      <c r="O931" s="219" t="str">
        <f>IF($J931="","",ROUNDDOWN($N931/($J931/$O$4*1.25),0))</f>
        <v/>
      </c>
      <c r="P931" s="198" t="str">
        <f t="shared" si="331"/>
        <v/>
      </c>
      <c r="Q931" s="195" t="str">
        <f t="shared" si="332"/>
        <v/>
      </c>
      <c r="R931" s="187" t="str">
        <f>IF($J931="","",IF('5.手当・賞与配分の設計'!$O$4=1,ROUNDUP((J931+$L931)*$R$5,-1),ROUNDUP(J931*$R$5,-1)))</f>
        <v/>
      </c>
      <c r="S931" s="202" t="str">
        <f>IF($J931="","",IF('5.手当・賞与配分の設計'!$O$4=1,ROUNDUP(($J931+$L931)*$U$4*$S$3,-1),ROUNDUP($J931*$U$4*$S$3,-1)))</f>
        <v/>
      </c>
      <c r="T931" s="186" t="str">
        <f>IF($J931="","",IF('5.手当・賞与配分の設計'!$O$4=1,ROUNDUP(($J931+$L931)*$U$4*$T$3,-1),ROUNDUP($J931*$U$4*$T$3,-1)))</f>
        <v/>
      </c>
      <c r="U931" s="186" t="str">
        <f>IF($J931="","",IF('5.手当・賞与配分の設計'!$O$4=1,ROUNDUP(($J931+$L931)*$U$4*$U$3,-1),ROUNDUP($J931*$U$4*$U$3,-1)))</f>
        <v/>
      </c>
      <c r="V931" s="186" t="str">
        <f>IF($J931="","",IF('5.手当・賞与配分の設計'!$O$4=1,ROUNDUP(($J931+$L931)*$U$4*$V$3,-1),ROUNDUP($J931*$U$4*$V$3,-1)))</f>
        <v/>
      </c>
      <c r="W931" s="203" t="str">
        <f>IF($J931="","",IF('5.手当・賞与配分の設計'!$O$4=1,ROUNDUP(($J931+$L931)*$U$4*$W$3,-1),ROUNDUP($J931*$U$4*$W$3,-1)))</f>
        <v/>
      </c>
      <c r="X931" s="128" t="str">
        <f t="shared" si="333"/>
        <v/>
      </c>
      <c r="Y931" s="88" t="str">
        <f t="shared" si="324"/>
        <v/>
      </c>
      <c r="Z931" s="88" t="str">
        <f t="shared" si="325"/>
        <v/>
      </c>
      <c r="AA931" s="88" t="str">
        <f t="shared" si="326"/>
        <v/>
      </c>
      <c r="AB931" s="201" t="str">
        <f t="shared" si="327"/>
        <v/>
      </c>
    </row>
    <row r="932" spans="5:28" ht="18" customHeight="1">
      <c r="E932" s="178" t="str">
        <f t="shared" si="328"/>
        <v>M-4</v>
      </c>
      <c r="F932" s="124">
        <f t="shared" si="319"/>
        <v>0</v>
      </c>
      <c r="G932" s="124" t="str">
        <f t="shared" si="320"/>
        <v/>
      </c>
      <c r="H932" s="124" t="str">
        <f t="shared" si="321"/>
        <v/>
      </c>
      <c r="I932" s="179">
        <v>24</v>
      </c>
      <c r="J932" s="150" t="str">
        <f>IF($E932="","",INDEX('3.サラリースケール'!$R$5:$BH$38,MATCH('7.グレード別年俸表の作成'!$E932,'3.サラリースケール'!$R$5:$R$38,0),MATCH('7.グレード別年俸表の作成'!$I932,'3.サラリースケール'!$R$5:$BH$5,0)))</f>
        <v/>
      </c>
      <c r="K932" s="194" t="str">
        <f t="shared" si="322"/>
        <v/>
      </c>
      <c r="L932" s="195" t="str">
        <f>IF($J932="","",VLOOKUP($E932,'6.モデル年俸表の作成'!$C$6:$F$48,4,0))</f>
        <v/>
      </c>
      <c r="M932" s="196" t="str">
        <f t="shared" si="329"/>
        <v/>
      </c>
      <c r="N932" s="197" t="str">
        <f t="shared" si="330"/>
        <v/>
      </c>
      <c r="O932" s="219" t="str">
        <f t="shared" si="323"/>
        <v/>
      </c>
      <c r="P932" s="198" t="str">
        <f t="shared" si="331"/>
        <v/>
      </c>
      <c r="Q932" s="195" t="str">
        <f t="shared" si="332"/>
        <v/>
      </c>
      <c r="R932" s="187" t="str">
        <f>IF($J932="","",IF('5.手当・賞与配分の設計'!$O$4=1,ROUNDUP((J932+$L932)*$R$5,-1),ROUNDUP(J932*$R$5,-1)))</f>
        <v/>
      </c>
      <c r="S932" s="202" t="str">
        <f>IF($J932="","",IF('5.手当・賞与配分の設計'!$O$4=1,ROUNDUP(($J932+$L932)*$U$4*$S$3,-1),ROUNDUP($J932*$U$4*$S$3,-1)))</f>
        <v/>
      </c>
      <c r="T932" s="186" t="str">
        <f>IF($J932="","",IF('5.手当・賞与配分の設計'!$O$4=1,ROUNDUP(($J932+$L932)*$U$4*$T$3,-1),ROUNDUP($J932*$U$4*$T$3,-1)))</f>
        <v/>
      </c>
      <c r="U932" s="186" t="str">
        <f>IF($J932="","",IF('5.手当・賞与配分の設計'!$O$4=1,ROUNDUP(($J932+$L932)*$U$4*$U$3,-1),ROUNDUP($J932*$U$4*$U$3,-1)))</f>
        <v/>
      </c>
      <c r="V932" s="186" t="str">
        <f>IF($J932="","",IF('5.手当・賞与配分の設計'!$O$4=1,ROUNDUP(($J932+$L932)*$U$4*$V$3,-1),ROUNDUP($J932*$U$4*$V$3,-1)))</f>
        <v/>
      </c>
      <c r="W932" s="203" t="str">
        <f>IF($J932="","",IF('5.手当・賞与配分の設計'!$O$4=1,ROUNDUP(($J932+$L932)*$U$4*$W$3,-1),ROUNDUP($J932*$U$4*$W$3,-1)))</f>
        <v/>
      </c>
      <c r="X932" s="128" t="str">
        <f t="shared" si="333"/>
        <v/>
      </c>
      <c r="Y932" s="88" t="str">
        <f t="shared" si="324"/>
        <v/>
      </c>
      <c r="Z932" s="88" t="str">
        <f t="shared" si="325"/>
        <v/>
      </c>
      <c r="AA932" s="88" t="str">
        <f t="shared" si="326"/>
        <v/>
      </c>
      <c r="AB932" s="201" t="str">
        <f t="shared" si="327"/>
        <v/>
      </c>
    </row>
    <row r="933" spans="5:28" ht="18" customHeight="1">
      <c r="E933" s="178" t="str">
        <f t="shared" si="328"/>
        <v>M-4</v>
      </c>
      <c r="F933" s="124">
        <f t="shared" si="319"/>
        <v>0</v>
      </c>
      <c r="G933" s="124" t="str">
        <f t="shared" si="320"/>
        <v/>
      </c>
      <c r="H933" s="124" t="str">
        <f t="shared" si="321"/>
        <v/>
      </c>
      <c r="I933" s="179">
        <v>25</v>
      </c>
      <c r="J933" s="150" t="str">
        <f>IF($E933="","",INDEX('3.サラリースケール'!$R$5:$BH$38,MATCH('7.グレード別年俸表の作成'!$E933,'3.サラリースケール'!$R$5:$R$38,0),MATCH('7.グレード別年俸表の作成'!$I933,'3.サラリースケール'!$R$5:$BH$5,0)))</f>
        <v/>
      </c>
      <c r="K933" s="194" t="str">
        <f t="shared" si="322"/>
        <v/>
      </c>
      <c r="L933" s="195" t="str">
        <f>IF($J933="","",VLOOKUP($E933,'6.モデル年俸表の作成'!$C$6:$F$48,4,0))</f>
        <v/>
      </c>
      <c r="M933" s="196" t="str">
        <f t="shared" si="329"/>
        <v/>
      </c>
      <c r="N933" s="197" t="str">
        <f t="shared" si="330"/>
        <v/>
      </c>
      <c r="O933" s="219" t="str">
        <f t="shared" si="323"/>
        <v/>
      </c>
      <c r="P933" s="198" t="str">
        <f t="shared" si="331"/>
        <v/>
      </c>
      <c r="Q933" s="195" t="str">
        <f t="shared" si="332"/>
        <v/>
      </c>
      <c r="R933" s="187" t="str">
        <f>IF($J933="","",IF('5.手当・賞与配分の設計'!$O$4=1,ROUNDUP((J933+$L933)*$R$5,-1),ROUNDUP(J933*$R$5,-1)))</f>
        <v/>
      </c>
      <c r="S933" s="202" t="str">
        <f>IF($J933="","",IF('5.手当・賞与配分の設計'!$O$4=1,ROUNDUP(($J933+$L933)*$U$4*$S$3,-1),ROUNDUP($J933*$U$4*$S$3,-1)))</f>
        <v/>
      </c>
      <c r="T933" s="186" t="str">
        <f>IF($J933="","",IF('5.手当・賞与配分の設計'!$O$4=1,ROUNDUP(($J933+$L933)*$U$4*$T$3,-1),ROUNDUP($J933*$U$4*$T$3,-1)))</f>
        <v/>
      </c>
      <c r="U933" s="186" t="str">
        <f>IF($J933="","",IF('5.手当・賞与配分の設計'!$O$4=1,ROUNDUP(($J933+$L933)*$U$4*$U$3,-1),ROUNDUP($J933*$U$4*$U$3,-1)))</f>
        <v/>
      </c>
      <c r="V933" s="186" t="str">
        <f>IF($J933="","",IF('5.手当・賞与配分の設計'!$O$4=1,ROUNDUP(($J933+$L933)*$U$4*$V$3,-1),ROUNDUP($J933*$U$4*$V$3,-1)))</f>
        <v/>
      </c>
      <c r="W933" s="203" t="str">
        <f>IF($J933="","",IF('5.手当・賞与配分の設計'!$O$4=1,ROUNDUP(($J933+$L933)*$U$4*$W$3,-1),ROUNDUP($J933*$U$4*$W$3,-1)))</f>
        <v/>
      </c>
      <c r="X933" s="128" t="str">
        <f t="shared" si="333"/>
        <v/>
      </c>
      <c r="Y933" s="88" t="str">
        <f t="shared" si="324"/>
        <v/>
      </c>
      <c r="Z933" s="88" t="str">
        <f t="shared" si="325"/>
        <v/>
      </c>
      <c r="AA933" s="88" t="str">
        <f t="shared" si="326"/>
        <v/>
      </c>
      <c r="AB933" s="201" t="str">
        <f t="shared" si="327"/>
        <v/>
      </c>
    </row>
    <row r="934" spans="5:28" ht="18" customHeight="1">
      <c r="E934" s="178" t="str">
        <f t="shared" si="328"/>
        <v>M-4</v>
      </c>
      <c r="F934" s="124">
        <f t="shared" si="319"/>
        <v>0</v>
      </c>
      <c r="G934" s="124" t="str">
        <f t="shared" si="320"/>
        <v/>
      </c>
      <c r="H934" s="124" t="str">
        <f t="shared" si="321"/>
        <v/>
      </c>
      <c r="I934" s="179">
        <v>26</v>
      </c>
      <c r="J934" s="150" t="str">
        <f>IF($E934="","",INDEX('3.サラリースケール'!$R$5:$BH$38,MATCH('7.グレード別年俸表の作成'!$E934,'3.サラリースケール'!$R$5:$R$38,0),MATCH('7.グレード別年俸表の作成'!$I934,'3.サラリースケール'!$R$5:$BH$5,0)))</f>
        <v/>
      </c>
      <c r="K934" s="194" t="str">
        <f t="shared" si="322"/>
        <v/>
      </c>
      <c r="L934" s="195" t="str">
        <f>IF($J934="","",VLOOKUP($E934,'6.モデル年俸表の作成'!$C$6:$F$48,4,0))</f>
        <v/>
      </c>
      <c r="M934" s="196" t="str">
        <f t="shared" si="329"/>
        <v/>
      </c>
      <c r="N934" s="197" t="str">
        <f t="shared" si="330"/>
        <v/>
      </c>
      <c r="O934" s="219" t="str">
        <f t="shared" si="323"/>
        <v/>
      </c>
      <c r="P934" s="198" t="str">
        <f t="shared" si="331"/>
        <v/>
      </c>
      <c r="Q934" s="195" t="str">
        <f t="shared" si="332"/>
        <v/>
      </c>
      <c r="R934" s="187" t="str">
        <f>IF($J934="","",IF('5.手当・賞与配分の設計'!$O$4=1,ROUNDUP((J934+$L934)*$R$5,-1),ROUNDUP(J934*$R$5,-1)))</f>
        <v/>
      </c>
      <c r="S934" s="202" t="str">
        <f>IF($J934="","",IF('5.手当・賞与配分の設計'!$O$4=1,ROUNDUP(($J934+$L934)*$U$4*$S$3,-1),ROUNDUP($J934*$U$4*$S$3,-1)))</f>
        <v/>
      </c>
      <c r="T934" s="186" t="str">
        <f>IF($J934="","",IF('5.手当・賞与配分の設計'!$O$4=1,ROUNDUP(($J934+$L934)*$U$4*$T$3,-1),ROUNDUP($J934*$U$4*$T$3,-1)))</f>
        <v/>
      </c>
      <c r="U934" s="186" t="str">
        <f>IF($J934="","",IF('5.手当・賞与配分の設計'!$O$4=1,ROUNDUP(($J934+$L934)*$U$4*$U$3,-1),ROUNDUP($J934*$U$4*$U$3,-1)))</f>
        <v/>
      </c>
      <c r="V934" s="186" t="str">
        <f>IF($J934="","",IF('5.手当・賞与配分の設計'!$O$4=1,ROUNDUP(($J934+$L934)*$U$4*$V$3,-1),ROUNDUP($J934*$U$4*$V$3,-1)))</f>
        <v/>
      </c>
      <c r="W934" s="203" t="str">
        <f>IF($J934="","",IF('5.手当・賞与配分の設計'!$O$4=1,ROUNDUP(($J934+$L934)*$U$4*$W$3,-1),ROUNDUP($J934*$U$4*$W$3,-1)))</f>
        <v/>
      </c>
      <c r="X934" s="128" t="str">
        <f t="shared" si="333"/>
        <v/>
      </c>
      <c r="Y934" s="88" t="str">
        <f t="shared" si="324"/>
        <v/>
      </c>
      <c r="Z934" s="88" t="str">
        <f t="shared" si="325"/>
        <v/>
      </c>
      <c r="AA934" s="88" t="str">
        <f t="shared" si="326"/>
        <v/>
      </c>
      <c r="AB934" s="201" t="str">
        <f t="shared" si="327"/>
        <v/>
      </c>
    </row>
    <row r="935" spans="5:28" ht="18" customHeight="1">
      <c r="E935" s="178" t="str">
        <f t="shared" si="328"/>
        <v>M-4</v>
      </c>
      <c r="F935" s="124">
        <f t="shared" si="319"/>
        <v>0</v>
      </c>
      <c r="G935" s="124" t="str">
        <f t="shared" si="320"/>
        <v/>
      </c>
      <c r="H935" s="124" t="str">
        <f t="shared" si="321"/>
        <v/>
      </c>
      <c r="I935" s="179">
        <v>27</v>
      </c>
      <c r="J935" s="150" t="str">
        <f>IF($E935="","",INDEX('3.サラリースケール'!$R$5:$BH$38,MATCH('7.グレード別年俸表の作成'!$E935,'3.サラリースケール'!$R$5:$R$38,0),MATCH('7.グレード別年俸表の作成'!$I935,'3.サラリースケール'!$R$5:$BH$5,0)))</f>
        <v/>
      </c>
      <c r="K935" s="194" t="str">
        <f t="shared" si="322"/>
        <v/>
      </c>
      <c r="L935" s="195" t="str">
        <f>IF($J935="","",VLOOKUP($E935,'6.モデル年俸表の作成'!$C$6:$F$48,4,0))</f>
        <v/>
      </c>
      <c r="M935" s="196" t="str">
        <f t="shared" si="329"/>
        <v/>
      </c>
      <c r="N935" s="197" t="str">
        <f t="shared" si="330"/>
        <v/>
      </c>
      <c r="O935" s="219" t="str">
        <f t="shared" si="323"/>
        <v/>
      </c>
      <c r="P935" s="198" t="str">
        <f t="shared" si="331"/>
        <v/>
      </c>
      <c r="Q935" s="195" t="str">
        <f t="shared" si="332"/>
        <v/>
      </c>
      <c r="R935" s="187" t="str">
        <f>IF($J935="","",IF('5.手当・賞与配分の設計'!$O$4=1,ROUNDUP((J935+$L935)*$R$5,-1),ROUNDUP(J935*$R$5,-1)))</f>
        <v/>
      </c>
      <c r="S935" s="202" t="str">
        <f>IF($J935="","",IF('5.手当・賞与配分の設計'!$O$4=1,ROUNDUP(($J935+$L935)*$U$4*$S$3,-1),ROUNDUP($J935*$U$4*$S$3,-1)))</f>
        <v/>
      </c>
      <c r="T935" s="186" t="str">
        <f>IF($J935="","",IF('5.手当・賞与配分の設計'!$O$4=1,ROUNDUP(($J935+$L935)*$U$4*$T$3,-1),ROUNDUP($J935*$U$4*$T$3,-1)))</f>
        <v/>
      </c>
      <c r="U935" s="186" t="str">
        <f>IF($J935="","",IF('5.手当・賞与配分の設計'!$O$4=1,ROUNDUP(($J935+$L935)*$U$4*$U$3,-1),ROUNDUP($J935*$U$4*$U$3,-1)))</f>
        <v/>
      </c>
      <c r="V935" s="186" t="str">
        <f>IF($J935="","",IF('5.手当・賞与配分の設計'!$O$4=1,ROUNDUP(($J935+$L935)*$U$4*$V$3,-1),ROUNDUP($J935*$U$4*$V$3,-1)))</f>
        <v/>
      </c>
      <c r="W935" s="203" t="str">
        <f>IF($J935="","",IF('5.手当・賞与配分の設計'!$O$4=1,ROUNDUP(($J935+$L935)*$U$4*$W$3,-1),ROUNDUP($J935*$U$4*$W$3,-1)))</f>
        <v/>
      </c>
      <c r="X935" s="128" t="str">
        <f t="shared" si="333"/>
        <v/>
      </c>
      <c r="Y935" s="88" t="str">
        <f t="shared" si="324"/>
        <v/>
      </c>
      <c r="Z935" s="88" t="str">
        <f t="shared" si="325"/>
        <v/>
      </c>
      <c r="AA935" s="88" t="str">
        <f t="shared" si="326"/>
        <v/>
      </c>
      <c r="AB935" s="201" t="str">
        <f t="shared" si="327"/>
        <v/>
      </c>
    </row>
    <row r="936" spans="5:28" ht="18" customHeight="1">
      <c r="E936" s="178" t="str">
        <f t="shared" si="328"/>
        <v>M-4</v>
      </c>
      <c r="F936" s="124">
        <f t="shared" si="319"/>
        <v>0</v>
      </c>
      <c r="G936" s="124" t="str">
        <f t="shared" si="320"/>
        <v/>
      </c>
      <c r="H936" s="124" t="str">
        <f t="shared" si="321"/>
        <v/>
      </c>
      <c r="I936" s="179">
        <v>28</v>
      </c>
      <c r="J936" s="150" t="str">
        <f>IF($E936="","",INDEX('3.サラリースケール'!$R$5:$BH$38,MATCH('7.グレード別年俸表の作成'!$E936,'3.サラリースケール'!$R$5:$R$38,0),MATCH('7.グレード別年俸表の作成'!$I936,'3.サラリースケール'!$R$5:$BH$5,0)))</f>
        <v/>
      </c>
      <c r="K936" s="194" t="str">
        <f t="shared" si="322"/>
        <v/>
      </c>
      <c r="L936" s="195" t="str">
        <f>IF($J936="","",VLOOKUP($E936,'6.モデル年俸表の作成'!$C$6:$F$48,4,0))</f>
        <v/>
      </c>
      <c r="M936" s="196" t="str">
        <f t="shared" si="329"/>
        <v/>
      </c>
      <c r="N936" s="197" t="str">
        <f t="shared" si="330"/>
        <v/>
      </c>
      <c r="O936" s="219" t="str">
        <f t="shared" si="323"/>
        <v/>
      </c>
      <c r="P936" s="198" t="str">
        <f t="shared" si="331"/>
        <v/>
      </c>
      <c r="Q936" s="195" t="str">
        <f t="shared" si="332"/>
        <v/>
      </c>
      <c r="R936" s="187" t="str">
        <f>IF($J936="","",IF('5.手当・賞与配分の設計'!$O$4=1,ROUNDUP((J936+$L936)*$R$5,-1),ROUNDUP(J936*$R$5,-1)))</f>
        <v/>
      </c>
      <c r="S936" s="202" t="str">
        <f>IF($J936="","",IF('5.手当・賞与配分の設計'!$O$4=1,ROUNDUP(($J936+$L936)*$U$4*$S$3,-1),ROUNDUP($J936*$U$4*$S$3,-1)))</f>
        <v/>
      </c>
      <c r="T936" s="186" t="str">
        <f>IF($J936="","",IF('5.手当・賞与配分の設計'!$O$4=1,ROUNDUP(($J936+$L936)*$U$4*$T$3,-1),ROUNDUP($J936*$U$4*$T$3,-1)))</f>
        <v/>
      </c>
      <c r="U936" s="186" t="str">
        <f>IF($J936="","",IF('5.手当・賞与配分の設計'!$O$4=1,ROUNDUP(($J936+$L936)*$U$4*$U$3,-1),ROUNDUP($J936*$U$4*$U$3,-1)))</f>
        <v/>
      </c>
      <c r="V936" s="186" t="str">
        <f>IF($J936="","",IF('5.手当・賞与配分の設計'!$O$4=1,ROUNDUP(($J936+$L936)*$U$4*$V$3,-1),ROUNDUP($J936*$U$4*$V$3,-1)))</f>
        <v/>
      </c>
      <c r="W936" s="203" t="str">
        <f>IF($J936="","",IF('5.手当・賞与配分の設計'!$O$4=1,ROUNDUP(($J936+$L936)*$U$4*$W$3,-1),ROUNDUP($J936*$U$4*$W$3,-1)))</f>
        <v/>
      </c>
      <c r="X936" s="128" t="str">
        <f t="shared" si="333"/>
        <v/>
      </c>
      <c r="Y936" s="88" t="str">
        <f t="shared" si="324"/>
        <v/>
      </c>
      <c r="Z936" s="88" t="str">
        <f t="shared" si="325"/>
        <v/>
      </c>
      <c r="AA936" s="88" t="str">
        <f t="shared" si="326"/>
        <v/>
      </c>
      <c r="AB936" s="201" t="str">
        <f t="shared" si="327"/>
        <v/>
      </c>
    </row>
    <row r="937" spans="5:28" ht="18" customHeight="1">
      <c r="E937" s="178" t="str">
        <f t="shared" si="328"/>
        <v>M-4</v>
      </c>
      <c r="F937" s="124">
        <f t="shared" si="319"/>
        <v>0</v>
      </c>
      <c r="G937" s="124" t="str">
        <f t="shared" si="320"/>
        <v/>
      </c>
      <c r="H937" s="124" t="str">
        <f t="shared" si="321"/>
        <v/>
      </c>
      <c r="I937" s="179">
        <v>29</v>
      </c>
      <c r="J937" s="150" t="str">
        <f>IF($E937="","",INDEX('3.サラリースケール'!$R$5:$BH$38,MATCH('7.グレード別年俸表の作成'!$E937,'3.サラリースケール'!$R$5:$R$38,0),MATCH('7.グレード別年俸表の作成'!$I937,'3.サラリースケール'!$R$5:$BH$5,0)))</f>
        <v/>
      </c>
      <c r="K937" s="194" t="str">
        <f t="shared" si="322"/>
        <v/>
      </c>
      <c r="L937" s="195" t="str">
        <f>IF($J937="","",VLOOKUP($E937,'6.モデル年俸表の作成'!$C$6:$F$48,4,0))</f>
        <v/>
      </c>
      <c r="M937" s="196" t="str">
        <f t="shared" si="329"/>
        <v/>
      </c>
      <c r="N937" s="197" t="str">
        <f t="shared" si="330"/>
        <v/>
      </c>
      <c r="O937" s="219" t="str">
        <f t="shared" si="323"/>
        <v/>
      </c>
      <c r="P937" s="198" t="str">
        <f t="shared" si="331"/>
        <v/>
      </c>
      <c r="Q937" s="195" t="str">
        <f t="shared" si="332"/>
        <v/>
      </c>
      <c r="R937" s="187" t="str">
        <f>IF($J937="","",IF('5.手当・賞与配分の設計'!$O$4=1,ROUNDUP((J937+$L937)*$R$5,-1),ROUNDUP(J937*$R$5,-1)))</f>
        <v/>
      </c>
      <c r="S937" s="202" t="str">
        <f>IF($J937="","",IF('5.手当・賞与配分の設計'!$O$4=1,ROUNDUP(($J937+$L937)*$U$4*$S$3,-1),ROUNDUP($J937*$U$4*$S$3,-1)))</f>
        <v/>
      </c>
      <c r="T937" s="186" t="str">
        <f>IF($J937="","",IF('5.手当・賞与配分の設計'!$O$4=1,ROUNDUP(($J937+$L937)*$U$4*$T$3,-1),ROUNDUP($J937*$U$4*$T$3,-1)))</f>
        <v/>
      </c>
      <c r="U937" s="186" t="str">
        <f>IF($J937="","",IF('5.手当・賞与配分の設計'!$O$4=1,ROUNDUP(($J937+$L937)*$U$4*$U$3,-1),ROUNDUP($J937*$U$4*$U$3,-1)))</f>
        <v/>
      </c>
      <c r="V937" s="186" t="str">
        <f>IF($J937="","",IF('5.手当・賞与配分の設計'!$O$4=1,ROUNDUP(($J937+$L937)*$U$4*$V$3,-1),ROUNDUP($J937*$U$4*$V$3,-1)))</f>
        <v/>
      </c>
      <c r="W937" s="203" t="str">
        <f>IF($J937="","",IF('5.手当・賞与配分の設計'!$O$4=1,ROUNDUP(($J937+$L937)*$U$4*$W$3,-1),ROUNDUP($J937*$U$4*$W$3,-1)))</f>
        <v/>
      </c>
      <c r="X937" s="128" t="str">
        <f t="shared" si="333"/>
        <v/>
      </c>
      <c r="Y937" s="88" t="str">
        <f t="shared" si="324"/>
        <v/>
      </c>
      <c r="Z937" s="88" t="str">
        <f t="shared" si="325"/>
        <v/>
      </c>
      <c r="AA937" s="88" t="str">
        <f t="shared" si="326"/>
        <v/>
      </c>
      <c r="AB937" s="201" t="str">
        <f t="shared" si="327"/>
        <v/>
      </c>
    </row>
    <row r="938" spans="5:28" ht="18" customHeight="1">
      <c r="E938" s="178" t="str">
        <f t="shared" si="328"/>
        <v>M-4</v>
      </c>
      <c r="F938" s="124">
        <f t="shared" si="319"/>
        <v>0</v>
      </c>
      <c r="G938" s="124" t="str">
        <f t="shared" si="320"/>
        <v/>
      </c>
      <c r="H938" s="124" t="str">
        <f t="shared" si="321"/>
        <v/>
      </c>
      <c r="I938" s="179">
        <v>30</v>
      </c>
      <c r="J938" s="150" t="str">
        <f>IF($E938="","",INDEX('3.サラリースケール'!$R$5:$BH$38,MATCH('7.グレード別年俸表の作成'!$E938,'3.サラリースケール'!$R$5:$R$38,0),MATCH('7.グレード別年俸表の作成'!$I938,'3.サラリースケール'!$R$5:$BH$5,0)))</f>
        <v/>
      </c>
      <c r="K938" s="194" t="str">
        <f t="shared" si="322"/>
        <v/>
      </c>
      <c r="L938" s="195" t="str">
        <f>IF($J938="","",VLOOKUP($E938,'6.モデル年俸表の作成'!$C$6:$F$48,4,0))</f>
        <v/>
      </c>
      <c r="M938" s="196" t="str">
        <f t="shared" si="329"/>
        <v/>
      </c>
      <c r="N938" s="197" t="str">
        <f t="shared" si="330"/>
        <v/>
      </c>
      <c r="O938" s="219" t="str">
        <f t="shared" si="323"/>
        <v/>
      </c>
      <c r="P938" s="198" t="str">
        <f t="shared" si="331"/>
        <v/>
      </c>
      <c r="Q938" s="195" t="str">
        <f t="shared" si="332"/>
        <v/>
      </c>
      <c r="R938" s="187" t="str">
        <f>IF($J938="","",IF('5.手当・賞与配分の設計'!$O$4=1,ROUNDUP((J938+$L938)*$R$5,-1),ROUNDUP(J938*$R$5,-1)))</f>
        <v/>
      </c>
      <c r="S938" s="202" t="str">
        <f>IF($J938="","",IF('5.手当・賞与配分の設計'!$O$4=1,ROUNDUP(($J938+$L938)*$U$4*$S$3,-1),ROUNDUP($J938*$U$4*$S$3,-1)))</f>
        <v/>
      </c>
      <c r="T938" s="186" t="str">
        <f>IF($J938="","",IF('5.手当・賞与配分の設計'!$O$4=1,ROUNDUP(($J938+$L938)*$U$4*$T$3,-1),ROUNDUP($J938*$U$4*$T$3,-1)))</f>
        <v/>
      </c>
      <c r="U938" s="186" t="str">
        <f>IF($J938="","",IF('5.手当・賞与配分の設計'!$O$4=1,ROUNDUP(($J938+$L938)*$U$4*$U$3,-1),ROUNDUP($J938*$U$4*$U$3,-1)))</f>
        <v/>
      </c>
      <c r="V938" s="186" t="str">
        <f>IF($J938="","",IF('5.手当・賞与配分の設計'!$O$4=1,ROUNDUP(($J938+$L938)*$U$4*$V$3,-1),ROUNDUP($J938*$U$4*$V$3,-1)))</f>
        <v/>
      </c>
      <c r="W938" s="203" t="str">
        <f>IF($J938="","",IF('5.手当・賞与配分の設計'!$O$4=1,ROUNDUP(($J938+$L938)*$U$4*$W$3,-1),ROUNDUP($J938*$U$4*$W$3,-1)))</f>
        <v/>
      </c>
      <c r="X938" s="128" t="str">
        <f t="shared" si="333"/>
        <v/>
      </c>
      <c r="Y938" s="88" t="str">
        <f t="shared" si="324"/>
        <v/>
      </c>
      <c r="Z938" s="88" t="str">
        <f t="shared" si="325"/>
        <v/>
      </c>
      <c r="AA938" s="88" t="str">
        <f t="shared" si="326"/>
        <v/>
      </c>
      <c r="AB938" s="201" t="str">
        <f t="shared" si="327"/>
        <v/>
      </c>
    </row>
    <row r="939" spans="5:28" ht="18" customHeight="1">
      <c r="E939" s="178" t="str">
        <f t="shared" si="328"/>
        <v>M-4</v>
      </c>
      <c r="F939" s="124">
        <f t="shared" si="319"/>
        <v>0</v>
      </c>
      <c r="G939" s="124" t="str">
        <f t="shared" si="320"/>
        <v/>
      </c>
      <c r="H939" s="124" t="str">
        <f t="shared" si="321"/>
        <v/>
      </c>
      <c r="I939" s="179">
        <v>31</v>
      </c>
      <c r="J939" s="150" t="str">
        <f>IF($E939="","",INDEX('3.サラリースケール'!$R$5:$BH$38,MATCH('7.グレード別年俸表の作成'!$E939,'3.サラリースケール'!$R$5:$R$38,0),MATCH('7.グレード別年俸表の作成'!$I939,'3.サラリースケール'!$R$5:$BH$5,0)))</f>
        <v/>
      </c>
      <c r="K939" s="194" t="str">
        <f t="shared" si="322"/>
        <v/>
      </c>
      <c r="L939" s="195" t="str">
        <f>IF($J939="","",VLOOKUP($E939,'6.モデル年俸表の作成'!$C$6:$F$48,4,0))</f>
        <v/>
      </c>
      <c r="M939" s="196" t="str">
        <f t="shared" si="329"/>
        <v/>
      </c>
      <c r="N939" s="197" t="str">
        <f t="shared" si="330"/>
        <v/>
      </c>
      <c r="O939" s="219" t="str">
        <f t="shared" si="323"/>
        <v/>
      </c>
      <c r="P939" s="198" t="str">
        <f t="shared" si="331"/>
        <v/>
      </c>
      <c r="Q939" s="195" t="str">
        <f t="shared" si="332"/>
        <v/>
      </c>
      <c r="R939" s="187" t="str">
        <f>IF($J939="","",IF('5.手当・賞与配分の設計'!$O$4=1,ROUNDUP((J939+$L939)*$R$5,-1),ROUNDUP(J939*$R$5,-1)))</f>
        <v/>
      </c>
      <c r="S939" s="202" t="str">
        <f>IF($J939="","",IF('5.手当・賞与配分の設計'!$O$4=1,ROUNDUP(($J939+$L939)*$U$4*$S$3,-1),ROUNDUP($J939*$U$4*$S$3,-1)))</f>
        <v/>
      </c>
      <c r="T939" s="186" t="str">
        <f>IF($J939="","",IF('5.手当・賞与配分の設計'!$O$4=1,ROUNDUP(($J939+$L939)*$U$4*$T$3,-1),ROUNDUP($J939*$U$4*$T$3,-1)))</f>
        <v/>
      </c>
      <c r="U939" s="186" t="str">
        <f>IF($J939="","",IF('5.手当・賞与配分の設計'!$O$4=1,ROUNDUP(($J939+$L939)*$U$4*$U$3,-1),ROUNDUP($J939*$U$4*$U$3,-1)))</f>
        <v/>
      </c>
      <c r="V939" s="186" t="str">
        <f>IF($J939="","",IF('5.手当・賞与配分の設計'!$O$4=1,ROUNDUP(($J939+$L939)*$U$4*$V$3,-1),ROUNDUP($J939*$U$4*$V$3,-1)))</f>
        <v/>
      </c>
      <c r="W939" s="203" t="str">
        <f>IF($J939="","",IF('5.手当・賞与配分の設計'!$O$4=1,ROUNDUP(($J939+$L939)*$U$4*$W$3,-1),ROUNDUP($J939*$U$4*$W$3,-1)))</f>
        <v/>
      </c>
      <c r="X939" s="128" t="str">
        <f t="shared" si="333"/>
        <v/>
      </c>
      <c r="Y939" s="88" t="str">
        <f t="shared" si="324"/>
        <v/>
      </c>
      <c r="Z939" s="88" t="str">
        <f t="shared" si="325"/>
        <v/>
      </c>
      <c r="AA939" s="88" t="str">
        <f t="shared" si="326"/>
        <v/>
      </c>
      <c r="AB939" s="201" t="str">
        <f t="shared" si="327"/>
        <v/>
      </c>
    </row>
    <row r="940" spans="5:28" ht="18" customHeight="1">
      <c r="E940" s="178" t="str">
        <f t="shared" si="328"/>
        <v>M-4</v>
      </c>
      <c r="F940" s="124">
        <f t="shared" si="319"/>
        <v>0</v>
      </c>
      <c r="G940" s="124" t="str">
        <f t="shared" si="320"/>
        <v/>
      </c>
      <c r="H940" s="124" t="str">
        <f t="shared" si="321"/>
        <v/>
      </c>
      <c r="I940" s="179">
        <v>32</v>
      </c>
      <c r="J940" s="150" t="str">
        <f>IF($E940="","",INDEX('3.サラリースケール'!$R$5:$BH$38,MATCH('7.グレード別年俸表の作成'!$E940,'3.サラリースケール'!$R$5:$R$38,0),MATCH('7.グレード別年俸表の作成'!$I940,'3.サラリースケール'!$R$5:$BH$5,0)))</f>
        <v/>
      </c>
      <c r="K940" s="194" t="str">
        <f t="shared" si="322"/>
        <v/>
      </c>
      <c r="L940" s="195" t="str">
        <f>IF($J940="","",VLOOKUP($E940,'6.モデル年俸表の作成'!$C$6:$F$48,4,0))</f>
        <v/>
      </c>
      <c r="M940" s="196" t="str">
        <f t="shared" si="329"/>
        <v/>
      </c>
      <c r="N940" s="197" t="str">
        <f t="shared" si="330"/>
        <v/>
      </c>
      <c r="O940" s="219" t="str">
        <f t="shared" si="323"/>
        <v/>
      </c>
      <c r="P940" s="198" t="str">
        <f t="shared" si="331"/>
        <v/>
      </c>
      <c r="Q940" s="195" t="str">
        <f t="shared" si="332"/>
        <v/>
      </c>
      <c r="R940" s="187" t="str">
        <f>IF($J940="","",IF('5.手当・賞与配分の設計'!$O$4=1,ROUNDUP((J940+$L940)*$R$5,-1),ROUNDUP(J940*$R$5,-1)))</f>
        <v/>
      </c>
      <c r="S940" s="202" t="str">
        <f>IF($J940="","",IF('5.手当・賞与配分の設計'!$O$4=1,ROUNDUP(($J940+$L940)*$U$4*$S$3,-1),ROUNDUP($J940*$U$4*$S$3,-1)))</f>
        <v/>
      </c>
      <c r="T940" s="186" t="str">
        <f>IF($J940="","",IF('5.手当・賞与配分の設計'!$O$4=1,ROUNDUP(($J940+$L940)*$U$4*$T$3,-1),ROUNDUP($J940*$U$4*$T$3,-1)))</f>
        <v/>
      </c>
      <c r="U940" s="186" t="str">
        <f>IF($J940="","",IF('5.手当・賞与配分の設計'!$O$4=1,ROUNDUP(($J940+$L940)*$U$4*$U$3,-1),ROUNDUP($J940*$U$4*$U$3,-1)))</f>
        <v/>
      </c>
      <c r="V940" s="186" t="str">
        <f>IF($J940="","",IF('5.手当・賞与配分の設計'!$O$4=1,ROUNDUP(($J940+$L940)*$U$4*$V$3,-1),ROUNDUP($J940*$U$4*$V$3,-1)))</f>
        <v/>
      </c>
      <c r="W940" s="203" t="str">
        <f>IF($J940="","",IF('5.手当・賞与配分の設計'!$O$4=1,ROUNDUP(($J940+$L940)*$U$4*$W$3,-1),ROUNDUP($J940*$U$4*$W$3,-1)))</f>
        <v/>
      </c>
      <c r="X940" s="128" t="str">
        <f t="shared" si="333"/>
        <v/>
      </c>
      <c r="Y940" s="88" t="str">
        <f t="shared" si="324"/>
        <v/>
      </c>
      <c r="Z940" s="88" t="str">
        <f t="shared" si="325"/>
        <v/>
      </c>
      <c r="AA940" s="88" t="str">
        <f t="shared" si="326"/>
        <v/>
      </c>
      <c r="AB940" s="201" t="str">
        <f t="shared" si="327"/>
        <v/>
      </c>
    </row>
    <row r="941" spans="5:28" ht="18" customHeight="1">
      <c r="E941" s="178" t="str">
        <f t="shared" si="328"/>
        <v>M-4</v>
      </c>
      <c r="F941" s="124">
        <f t="shared" si="319"/>
        <v>0</v>
      </c>
      <c r="G941" s="124" t="str">
        <f t="shared" si="320"/>
        <v/>
      </c>
      <c r="H941" s="124" t="str">
        <f t="shared" si="321"/>
        <v/>
      </c>
      <c r="I941" s="179">
        <v>33</v>
      </c>
      <c r="J941" s="150" t="str">
        <f>IF($E941="","",INDEX('3.サラリースケール'!$R$5:$BH$38,MATCH('7.グレード別年俸表の作成'!$E941,'3.サラリースケール'!$R$5:$R$38,0),MATCH('7.グレード別年俸表の作成'!$I941,'3.サラリースケール'!$R$5:$BH$5,0)))</f>
        <v/>
      </c>
      <c r="K941" s="194" t="str">
        <f t="shared" si="322"/>
        <v/>
      </c>
      <c r="L941" s="195" t="str">
        <f>IF($J941="","",VLOOKUP($E941,'6.モデル年俸表の作成'!$C$6:$F$48,4,0))</f>
        <v/>
      </c>
      <c r="M941" s="196" t="str">
        <f t="shared" si="329"/>
        <v/>
      </c>
      <c r="N941" s="197" t="str">
        <f t="shared" si="330"/>
        <v/>
      </c>
      <c r="O941" s="219" t="str">
        <f t="shared" si="323"/>
        <v/>
      </c>
      <c r="P941" s="198" t="str">
        <f t="shared" si="331"/>
        <v/>
      </c>
      <c r="Q941" s="195" t="str">
        <f t="shared" si="332"/>
        <v/>
      </c>
      <c r="R941" s="187" t="str">
        <f>IF($J941="","",IF('5.手当・賞与配分の設計'!$O$4=1,ROUNDUP((J941+$L941)*$R$5,-1),ROUNDUP(J941*$R$5,-1)))</f>
        <v/>
      </c>
      <c r="S941" s="202" t="str">
        <f>IF($J941="","",IF('5.手当・賞与配分の設計'!$O$4=1,ROUNDUP(($J941+$L941)*$U$4*$S$3,-1),ROUNDUP($J941*$U$4*$S$3,-1)))</f>
        <v/>
      </c>
      <c r="T941" s="186" t="str">
        <f>IF($J941="","",IF('5.手当・賞与配分の設計'!$O$4=1,ROUNDUP(($J941+$L941)*$U$4*$T$3,-1),ROUNDUP($J941*$U$4*$T$3,-1)))</f>
        <v/>
      </c>
      <c r="U941" s="186" t="str">
        <f>IF($J941="","",IF('5.手当・賞与配分の設計'!$O$4=1,ROUNDUP(($J941+$L941)*$U$4*$U$3,-1),ROUNDUP($J941*$U$4*$U$3,-1)))</f>
        <v/>
      </c>
      <c r="V941" s="186" t="str">
        <f>IF($J941="","",IF('5.手当・賞与配分の設計'!$O$4=1,ROUNDUP(($J941+$L941)*$U$4*$V$3,-1),ROUNDUP($J941*$U$4*$V$3,-1)))</f>
        <v/>
      </c>
      <c r="W941" s="203" t="str">
        <f>IF($J941="","",IF('5.手当・賞与配分の設計'!$O$4=1,ROUNDUP(($J941+$L941)*$U$4*$W$3,-1),ROUNDUP($J941*$U$4*$W$3,-1)))</f>
        <v/>
      </c>
      <c r="X941" s="128" t="str">
        <f t="shared" si="333"/>
        <v/>
      </c>
      <c r="Y941" s="88" t="str">
        <f t="shared" si="324"/>
        <v/>
      </c>
      <c r="Z941" s="88" t="str">
        <f t="shared" si="325"/>
        <v/>
      </c>
      <c r="AA941" s="88" t="str">
        <f t="shared" si="326"/>
        <v/>
      </c>
      <c r="AB941" s="201" t="str">
        <f t="shared" si="327"/>
        <v/>
      </c>
    </row>
    <row r="942" spans="5:28" ht="18" customHeight="1">
      <c r="E942" s="178" t="str">
        <f t="shared" si="328"/>
        <v>M-4</v>
      </c>
      <c r="F942" s="124">
        <f t="shared" si="319"/>
        <v>0</v>
      </c>
      <c r="G942" s="124" t="str">
        <f t="shared" si="320"/>
        <v/>
      </c>
      <c r="H942" s="124" t="str">
        <f t="shared" si="321"/>
        <v/>
      </c>
      <c r="I942" s="179">
        <v>34</v>
      </c>
      <c r="J942" s="150" t="str">
        <f>IF($E942="","",INDEX('3.サラリースケール'!$R$5:$BH$38,MATCH('7.グレード別年俸表の作成'!$E942,'3.サラリースケール'!$R$5:$R$38,0),MATCH('7.グレード別年俸表の作成'!$I942,'3.サラリースケール'!$R$5:$BH$5,0)))</f>
        <v/>
      </c>
      <c r="K942" s="194" t="str">
        <f t="shared" si="322"/>
        <v/>
      </c>
      <c r="L942" s="195" t="str">
        <f>IF($J942="","",VLOOKUP($E942,'6.モデル年俸表の作成'!$C$6:$F$48,4,0))</f>
        <v/>
      </c>
      <c r="M942" s="196" t="str">
        <f t="shared" si="329"/>
        <v/>
      </c>
      <c r="N942" s="197" t="str">
        <f t="shared" si="330"/>
        <v/>
      </c>
      <c r="O942" s="219" t="str">
        <f t="shared" si="323"/>
        <v/>
      </c>
      <c r="P942" s="198" t="str">
        <f t="shared" si="331"/>
        <v/>
      </c>
      <c r="Q942" s="195" t="str">
        <f t="shared" si="332"/>
        <v/>
      </c>
      <c r="R942" s="187" t="str">
        <f>IF($J942="","",IF('5.手当・賞与配分の設計'!$O$4=1,ROUNDUP((J942+$L942)*$R$5,-1),ROUNDUP(J942*$R$5,-1)))</f>
        <v/>
      </c>
      <c r="S942" s="202" t="str">
        <f>IF($J942="","",IF('5.手当・賞与配分の設計'!$O$4=1,ROUNDUP(($J942+$L942)*$U$4*$S$3,-1),ROUNDUP($J942*$U$4*$S$3,-1)))</f>
        <v/>
      </c>
      <c r="T942" s="186" t="str">
        <f>IF($J942="","",IF('5.手当・賞与配分の設計'!$O$4=1,ROUNDUP(($J942+$L942)*$U$4*$T$3,-1),ROUNDUP($J942*$U$4*$T$3,-1)))</f>
        <v/>
      </c>
      <c r="U942" s="186" t="str">
        <f>IF($J942="","",IF('5.手当・賞与配分の設計'!$O$4=1,ROUNDUP(($J942+$L942)*$U$4*$U$3,-1),ROUNDUP($J942*$U$4*$U$3,-1)))</f>
        <v/>
      </c>
      <c r="V942" s="186" t="str">
        <f>IF($J942="","",IF('5.手当・賞与配分の設計'!$O$4=1,ROUNDUP(($J942+$L942)*$U$4*$V$3,-1),ROUNDUP($J942*$U$4*$V$3,-1)))</f>
        <v/>
      </c>
      <c r="W942" s="203" t="str">
        <f>IF($J942="","",IF('5.手当・賞与配分の設計'!$O$4=1,ROUNDUP(($J942+$L942)*$U$4*$W$3,-1),ROUNDUP($J942*$U$4*$W$3,-1)))</f>
        <v/>
      </c>
      <c r="X942" s="128" t="str">
        <f t="shared" si="333"/>
        <v/>
      </c>
      <c r="Y942" s="88" t="str">
        <f t="shared" si="324"/>
        <v/>
      </c>
      <c r="Z942" s="88" t="str">
        <f t="shared" si="325"/>
        <v/>
      </c>
      <c r="AA942" s="88" t="str">
        <f t="shared" si="326"/>
        <v/>
      </c>
      <c r="AB942" s="201" t="str">
        <f t="shared" si="327"/>
        <v/>
      </c>
    </row>
    <row r="943" spans="5:28" ht="18" customHeight="1">
      <c r="E943" s="178" t="str">
        <f t="shared" si="328"/>
        <v>M-4</v>
      </c>
      <c r="F943" s="124">
        <f t="shared" si="319"/>
        <v>0</v>
      </c>
      <c r="G943" s="124" t="str">
        <f t="shared" si="320"/>
        <v/>
      </c>
      <c r="H943" s="124" t="str">
        <f t="shared" si="321"/>
        <v/>
      </c>
      <c r="I943" s="179">
        <v>35</v>
      </c>
      <c r="J943" s="150" t="str">
        <f>IF($E943="","",INDEX('3.サラリースケール'!$R$5:$BH$38,MATCH('7.グレード別年俸表の作成'!$E943,'3.サラリースケール'!$R$5:$R$38,0),MATCH('7.グレード別年俸表の作成'!$I943,'3.サラリースケール'!$R$5:$BH$5,0)))</f>
        <v/>
      </c>
      <c r="K943" s="194" t="str">
        <f t="shared" si="322"/>
        <v/>
      </c>
      <c r="L943" s="195" t="str">
        <f>IF($J943="","",VLOOKUP($E943,'6.モデル年俸表の作成'!$C$6:$F$48,4,0))</f>
        <v/>
      </c>
      <c r="M943" s="196" t="str">
        <f t="shared" si="329"/>
        <v/>
      </c>
      <c r="N943" s="197" t="str">
        <f t="shared" si="330"/>
        <v/>
      </c>
      <c r="O943" s="219" t="str">
        <f t="shared" si="323"/>
        <v/>
      </c>
      <c r="P943" s="198" t="str">
        <f t="shared" si="331"/>
        <v/>
      </c>
      <c r="Q943" s="195" t="str">
        <f t="shared" si="332"/>
        <v/>
      </c>
      <c r="R943" s="187" t="str">
        <f>IF($J943="","",IF('5.手当・賞与配分の設計'!$O$4=1,ROUNDUP((J943+$L943)*$R$5,-1),ROUNDUP(J943*$R$5,-1)))</f>
        <v/>
      </c>
      <c r="S943" s="202" t="str">
        <f>IF($J943="","",IF('5.手当・賞与配分の設計'!$O$4=1,ROUNDUP(($J943+$L943)*$U$4*$S$3,-1),ROUNDUP($J943*$U$4*$S$3,-1)))</f>
        <v/>
      </c>
      <c r="T943" s="186" t="str">
        <f>IF($J943="","",IF('5.手当・賞与配分の設計'!$O$4=1,ROUNDUP(($J943+$L943)*$U$4*$T$3,-1),ROUNDUP($J943*$U$4*$T$3,-1)))</f>
        <v/>
      </c>
      <c r="U943" s="186" t="str">
        <f>IF($J943="","",IF('5.手当・賞与配分の設計'!$O$4=1,ROUNDUP(($J943+$L943)*$U$4*$U$3,-1),ROUNDUP($J943*$U$4*$U$3,-1)))</f>
        <v/>
      </c>
      <c r="V943" s="186" t="str">
        <f>IF($J943="","",IF('5.手当・賞与配分の設計'!$O$4=1,ROUNDUP(($J943+$L943)*$U$4*$V$3,-1),ROUNDUP($J943*$U$4*$V$3,-1)))</f>
        <v/>
      </c>
      <c r="W943" s="203" t="str">
        <f>IF($J943="","",IF('5.手当・賞与配分の設計'!$O$4=1,ROUNDUP(($J943+$L943)*$U$4*$W$3,-1),ROUNDUP($J943*$U$4*$W$3,-1)))</f>
        <v/>
      </c>
      <c r="X943" s="128" t="str">
        <f t="shared" si="333"/>
        <v/>
      </c>
      <c r="Y943" s="88" t="str">
        <f t="shared" si="324"/>
        <v/>
      </c>
      <c r="Z943" s="88" t="str">
        <f t="shared" si="325"/>
        <v/>
      </c>
      <c r="AA943" s="88" t="str">
        <f t="shared" si="326"/>
        <v/>
      </c>
      <c r="AB943" s="201" t="str">
        <f t="shared" si="327"/>
        <v/>
      </c>
    </row>
    <row r="944" spans="5:28" ht="18" customHeight="1">
      <c r="E944" s="178" t="str">
        <f t="shared" si="328"/>
        <v>M-4</v>
      </c>
      <c r="F944" s="124">
        <f t="shared" si="319"/>
        <v>0</v>
      </c>
      <c r="G944" s="124" t="str">
        <f t="shared" si="320"/>
        <v/>
      </c>
      <c r="H944" s="124" t="str">
        <f t="shared" si="321"/>
        <v/>
      </c>
      <c r="I944" s="179">
        <v>36</v>
      </c>
      <c r="J944" s="150" t="str">
        <f>IF($E944="","",INDEX('3.サラリースケール'!$R$5:$BH$38,MATCH('7.グレード別年俸表の作成'!$E944,'3.サラリースケール'!$R$5:$R$38,0),MATCH('7.グレード別年俸表の作成'!$I944,'3.サラリースケール'!$R$5:$BH$5,0)))</f>
        <v/>
      </c>
      <c r="K944" s="194" t="str">
        <f t="shared" si="322"/>
        <v/>
      </c>
      <c r="L944" s="195" t="str">
        <f>IF($J944="","",VLOOKUP($E944,'6.モデル年俸表の作成'!$C$6:$F$48,4,0))</f>
        <v/>
      </c>
      <c r="M944" s="196" t="str">
        <f t="shared" si="329"/>
        <v/>
      </c>
      <c r="N944" s="197" t="str">
        <f t="shared" si="330"/>
        <v/>
      </c>
      <c r="O944" s="219" t="str">
        <f t="shared" si="323"/>
        <v/>
      </c>
      <c r="P944" s="198" t="str">
        <f t="shared" si="331"/>
        <v/>
      </c>
      <c r="Q944" s="195" t="str">
        <f t="shared" si="332"/>
        <v/>
      </c>
      <c r="R944" s="187" t="str">
        <f>IF($J944="","",IF('5.手当・賞与配分の設計'!$O$4=1,ROUNDUP((J944+$L944)*$R$5,-1),ROUNDUP(J944*$R$5,-1)))</f>
        <v/>
      </c>
      <c r="S944" s="202" t="str">
        <f>IF($J944="","",IF('5.手当・賞与配分の設計'!$O$4=1,ROUNDUP(($J944+$L944)*$U$4*$S$3,-1),ROUNDUP($J944*$U$4*$S$3,-1)))</f>
        <v/>
      </c>
      <c r="T944" s="186" t="str">
        <f>IF($J944="","",IF('5.手当・賞与配分の設計'!$O$4=1,ROUNDUP(($J944+$L944)*$U$4*$T$3,-1),ROUNDUP($J944*$U$4*$T$3,-1)))</f>
        <v/>
      </c>
      <c r="U944" s="186" t="str">
        <f>IF($J944="","",IF('5.手当・賞与配分の設計'!$O$4=1,ROUNDUP(($J944+$L944)*$U$4*$U$3,-1),ROUNDUP($J944*$U$4*$U$3,-1)))</f>
        <v/>
      </c>
      <c r="V944" s="186" t="str">
        <f>IF($J944="","",IF('5.手当・賞与配分の設計'!$O$4=1,ROUNDUP(($J944+$L944)*$U$4*$V$3,-1),ROUNDUP($J944*$U$4*$V$3,-1)))</f>
        <v/>
      </c>
      <c r="W944" s="203" t="str">
        <f>IF($J944="","",IF('5.手当・賞与配分の設計'!$O$4=1,ROUNDUP(($J944+$L944)*$U$4*$W$3,-1),ROUNDUP($J944*$U$4*$W$3,-1)))</f>
        <v/>
      </c>
      <c r="X944" s="128" t="str">
        <f t="shared" si="333"/>
        <v/>
      </c>
      <c r="Y944" s="88" t="str">
        <f t="shared" si="324"/>
        <v/>
      </c>
      <c r="Z944" s="88" t="str">
        <f t="shared" si="325"/>
        <v/>
      </c>
      <c r="AA944" s="88" t="str">
        <f t="shared" si="326"/>
        <v/>
      </c>
      <c r="AB944" s="201" t="str">
        <f t="shared" si="327"/>
        <v/>
      </c>
    </row>
    <row r="945" spans="5:28" ht="18" customHeight="1">
      <c r="E945" s="178" t="str">
        <f t="shared" si="328"/>
        <v>M-4</v>
      </c>
      <c r="F945" s="124">
        <f t="shared" si="319"/>
        <v>0</v>
      </c>
      <c r="G945" s="124" t="str">
        <f t="shared" si="320"/>
        <v/>
      </c>
      <c r="H945" s="124" t="str">
        <f t="shared" si="321"/>
        <v/>
      </c>
      <c r="I945" s="179">
        <v>37</v>
      </c>
      <c r="J945" s="150" t="str">
        <f>IF($E945="","",INDEX('3.サラリースケール'!$R$5:$BH$38,MATCH('7.グレード別年俸表の作成'!$E945,'3.サラリースケール'!$R$5:$R$38,0),MATCH('7.グレード別年俸表の作成'!$I945,'3.サラリースケール'!$R$5:$BH$5,0)))</f>
        <v/>
      </c>
      <c r="K945" s="194" t="str">
        <f t="shared" si="322"/>
        <v/>
      </c>
      <c r="L945" s="195" t="str">
        <f>IF($J945="","",VLOOKUP($E945,'6.モデル年俸表の作成'!$C$6:$F$48,4,0))</f>
        <v/>
      </c>
      <c r="M945" s="196" t="str">
        <f t="shared" si="329"/>
        <v/>
      </c>
      <c r="N945" s="197" t="str">
        <f t="shared" si="330"/>
        <v/>
      </c>
      <c r="O945" s="219" t="str">
        <f t="shared" si="323"/>
        <v/>
      </c>
      <c r="P945" s="198" t="str">
        <f t="shared" si="331"/>
        <v/>
      </c>
      <c r="Q945" s="195" t="str">
        <f t="shared" si="332"/>
        <v/>
      </c>
      <c r="R945" s="187" t="str">
        <f>IF($J945="","",IF('5.手当・賞与配分の設計'!$O$4=1,ROUNDUP((J945+$L945)*$R$5,-1),ROUNDUP(J945*$R$5,-1)))</f>
        <v/>
      </c>
      <c r="S945" s="202" t="str">
        <f>IF($J945="","",IF('5.手当・賞与配分の設計'!$O$4=1,ROUNDUP(($J945+$L945)*$U$4*$S$3,-1),ROUNDUP($J945*$U$4*$S$3,-1)))</f>
        <v/>
      </c>
      <c r="T945" s="186" t="str">
        <f>IF($J945="","",IF('5.手当・賞与配分の設計'!$O$4=1,ROUNDUP(($J945+$L945)*$U$4*$T$3,-1),ROUNDUP($J945*$U$4*$T$3,-1)))</f>
        <v/>
      </c>
      <c r="U945" s="186" t="str">
        <f>IF($J945="","",IF('5.手当・賞与配分の設計'!$O$4=1,ROUNDUP(($J945+$L945)*$U$4*$U$3,-1),ROUNDUP($J945*$U$4*$U$3,-1)))</f>
        <v/>
      </c>
      <c r="V945" s="186" t="str">
        <f>IF($J945="","",IF('5.手当・賞与配分の設計'!$O$4=1,ROUNDUP(($J945+$L945)*$U$4*$V$3,-1),ROUNDUP($J945*$U$4*$V$3,-1)))</f>
        <v/>
      </c>
      <c r="W945" s="203" t="str">
        <f>IF($J945="","",IF('5.手当・賞与配分の設計'!$O$4=1,ROUNDUP(($J945+$L945)*$U$4*$W$3,-1),ROUNDUP($J945*$U$4*$W$3,-1)))</f>
        <v/>
      </c>
      <c r="X945" s="128" t="str">
        <f t="shared" si="333"/>
        <v/>
      </c>
      <c r="Y945" s="88" t="str">
        <f t="shared" si="324"/>
        <v/>
      </c>
      <c r="Z945" s="88" t="str">
        <f t="shared" si="325"/>
        <v/>
      </c>
      <c r="AA945" s="88" t="str">
        <f t="shared" si="326"/>
        <v/>
      </c>
      <c r="AB945" s="201" t="str">
        <f t="shared" si="327"/>
        <v/>
      </c>
    </row>
    <row r="946" spans="5:28" ht="18" customHeight="1">
      <c r="E946" s="178" t="str">
        <f t="shared" si="328"/>
        <v>M-4</v>
      </c>
      <c r="F946" s="124">
        <f t="shared" si="319"/>
        <v>0</v>
      </c>
      <c r="G946" s="124" t="str">
        <f t="shared" si="320"/>
        <v/>
      </c>
      <c r="H946" s="124" t="str">
        <f t="shared" si="321"/>
        <v/>
      </c>
      <c r="I946" s="179">
        <v>38</v>
      </c>
      <c r="J946" s="150" t="str">
        <f>IF($E946="","",INDEX('3.サラリースケール'!$R$5:$BH$38,MATCH('7.グレード別年俸表の作成'!$E946,'3.サラリースケール'!$R$5:$R$38,0),MATCH('7.グレード別年俸表の作成'!$I946,'3.サラリースケール'!$R$5:$BH$5,0)))</f>
        <v/>
      </c>
      <c r="K946" s="194" t="str">
        <f t="shared" si="322"/>
        <v/>
      </c>
      <c r="L946" s="195" t="str">
        <f>IF($J946="","",VLOOKUP($E946,'6.モデル年俸表の作成'!$C$6:$F$48,4,0))</f>
        <v/>
      </c>
      <c r="M946" s="196" t="str">
        <f t="shared" si="329"/>
        <v/>
      </c>
      <c r="N946" s="197" t="str">
        <f t="shared" si="330"/>
        <v/>
      </c>
      <c r="O946" s="219" t="str">
        <f t="shared" si="323"/>
        <v/>
      </c>
      <c r="P946" s="198" t="str">
        <f t="shared" si="331"/>
        <v/>
      </c>
      <c r="Q946" s="195" t="str">
        <f t="shared" si="332"/>
        <v/>
      </c>
      <c r="R946" s="187" t="str">
        <f>IF($J946="","",IF('5.手当・賞与配分の設計'!$O$4=1,ROUNDUP((J946+$L946)*$R$5,-1),ROUNDUP(J946*$R$5,-1)))</f>
        <v/>
      </c>
      <c r="S946" s="202" t="str">
        <f>IF($J946="","",IF('5.手当・賞与配分の設計'!$O$4=1,ROUNDUP(($J946+$L946)*$U$4*$S$3,-1),ROUNDUP($J946*$U$4*$S$3,-1)))</f>
        <v/>
      </c>
      <c r="T946" s="186" t="str">
        <f>IF($J946="","",IF('5.手当・賞与配分の設計'!$O$4=1,ROUNDUP(($J946+$L946)*$U$4*$T$3,-1),ROUNDUP($J946*$U$4*$T$3,-1)))</f>
        <v/>
      </c>
      <c r="U946" s="186" t="str">
        <f>IF($J946="","",IF('5.手当・賞与配分の設計'!$O$4=1,ROUNDUP(($J946+$L946)*$U$4*$U$3,-1),ROUNDUP($J946*$U$4*$U$3,-1)))</f>
        <v/>
      </c>
      <c r="V946" s="186" t="str">
        <f>IF($J946="","",IF('5.手当・賞与配分の設計'!$O$4=1,ROUNDUP(($J946+$L946)*$U$4*$V$3,-1),ROUNDUP($J946*$U$4*$V$3,-1)))</f>
        <v/>
      </c>
      <c r="W946" s="203" t="str">
        <f>IF($J946="","",IF('5.手当・賞与配分の設計'!$O$4=1,ROUNDUP(($J946+$L946)*$U$4*$W$3,-1),ROUNDUP($J946*$U$4*$W$3,-1)))</f>
        <v/>
      </c>
      <c r="X946" s="128" t="str">
        <f t="shared" si="333"/>
        <v/>
      </c>
      <c r="Y946" s="88" t="str">
        <f t="shared" si="324"/>
        <v/>
      </c>
      <c r="Z946" s="88" t="str">
        <f t="shared" si="325"/>
        <v/>
      </c>
      <c r="AA946" s="88" t="str">
        <f t="shared" si="326"/>
        <v/>
      </c>
      <c r="AB946" s="201" t="str">
        <f t="shared" si="327"/>
        <v/>
      </c>
    </row>
    <row r="947" spans="5:28" ht="18" customHeight="1">
      <c r="E947" s="178" t="str">
        <f t="shared" si="328"/>
        <v>M-4</v>
      </c>
      <c r="F947" s="124">
        <f t="shared" si="319"/>
        <v>0</v>
      </c>
      <c r="G947" s="124" t="str">
        <f t="shared" si="320"/>
        <v/>
      </c>
      <c r="H947" s="124" t="str">
        <f t="shared" si="321"/>
        <v/>
      </c>
      <c r="I947" s="179">
        <v>39</v>
      </c>
      <c r="J947" s="150" t="str">
        <f>IF($E947="","",INDEX('3.サラリースケール'!$R$5:$BH$38,MATCH('7.グレード別年俸表の作成'!$E947,'3.サラリースケール'!$R$5:$R$38,0),MATCH('7.グレード別年俸表の作成'!$I947,'3.サラリースケール'!$R$5:$BH$5,0)))</f>
        <v/>
      </c>
      <c r="K947" s="194" t="str">
        <f t="shared" si="322"/>
        <v/>
      </c>
      <c r="L947" s="195" t="str">
        <f>IF($J947="","",VLOOKUP($E947,'6.モデル年俸表の作成'!$C$6:$F$48,4,0))</f>
        <v/>
      </c>
      <c r="M947" s="196" t="str">
        <f t="shared" si="329"/>
        <v/>
      </c>
      <c r="N947" s="197" t="str">
        <f t="shared" si="330"/>
        <v/>
      </c>
      <c r="O947" s="219" t="str">
        <f t="shared" si="323"/>
        <v/>
      </c>
      <c r="P947" s="198" t="str">
        <f t="shared" si="331"/>
        <v/>
      </c>
      <c r="Q947" s="195" t="str">
        <f t="shared" si="332"/>
        <v/>
      </c>
      <c r="R947" s="187" t="str">
        <f>IF($J947="","",IF('5.手当・賞与配分の設計'!$O$4=1,ROUNDUP((J947+$L947)*$R$5,-1),ROUNDUP(J947*$R$5,-1)))</f>
        <v/>
      </c>
      <c r="S947" s="202" t="str">
        <f>IF($J947="","",IF('5.手当・賞与配分の設計'!$O$4=1,ROUNDUP(($J947+$L947)*$U$4*$S$3,-1),ROUNDUP($J947*$U$4*$S$3,-1)))</f>
        <v/>
      </c>
      <c r="T947" s="186" t="str">
        <f>IF($J947="","",IF('5.手当・賞与配分の設計'!$O$4=1,ROUNDUP(($J947+$L947)*$U$4*$T$3,-1),ROUNDUP($J947*$U$4*$T$3,-1)))</f>
        <v/>
      </c>
      <c r="U947" s="186" t="str">
        <f>IF($J947="","",IF('5.手当・賞与配分の設計'!$O$4=1,ROUNDUP(($J947+$L947)*$U$4*$U$3,-1),ROUNDUP($J947*$U$4*$U$3,-1)))</f>
        <v/>
      </c>
      <c r="V947" s="186" t="str">
        <f>IF($J947="","",IF('5.手当・賞与配分の設計'!$O$4=1,ROUNDUP(($J947+$L947)*$U$4*$V$3,-1),ROUNDUP($J947*$U$4*$V$3,-1)))</f>
        <v/>
      </c>
      <c r="W947" s="203" t="str">
        <f>IF($J947="","",IF('5.手当・賞与配分の設計'!$O$4=1,ROUNDUP(($J947+$L947)*$U$4*$W$3,-1),ROUNDUP($J947*$U$4*$W$3,-1)))</f>
        <v/>
      </c>
      <c r="X947" s="128" t="str">
        <f t="shared" si="333"/>
        <v/>
      </c>
      <c r="Y947" s="88" t="str">
        <f t="shared" si="324"/>
        <v/>
      </c>
      <c r="Z947" s="88" t="str">
        <f t="shared" si="325"/>
        <v/>
      </c>
      <c r="AA947" s="88" t="str">
        <f t="shared" si="326"/>
        <v/>
      </c>
      <c r="AB947" s="201" t="str">
        <f t="shared" si="327"/>
        <v/>
      </c>
    </row>
    <row r="948" spans="5:28" ht="18" customHeight="1">
      <c r="E948" s="178" t="str">
        <f t="shared" si="328"/>
        <v>M-4</v>
      </c>
      <c r="F948" s="124">
        <f t="shared" si="319"/>
        <v>0</v>
      </c>
      <c r="G948" s="124" t="str">
        <f t="shared" si="320"/>
        <v/>
      </c>
      <c r="H948" s="124" t="str">
        <f t="shared" si="321"/>
        <v/>
      </c>
      <c r="I948" s="179">
        <v>40</v>
      </c>
      <c r="J948" s="150" t="str">
        <f>IF($E948="","",INDEX('3.サラリースケール'!$R$5:$BH$38,MATCH('7.グレード別年俸表の作成'!$E948,'3.サラリースケール'!$R$5:$R$38,0),MATCH('7.グレード別年俸表の作成'!$I948,'3.サラリースケール'!$R$5:$BH$5,0)))</f>
        <v/>
      </c>
      <c r="K948" s="194" t="str">
        <f t="shared" si="322"/>
        <v/>
      </c>
      <c r="L948" s="195" t="str">
        <f>IF($J948="","",VLOOKUP($E948,'6.モデル年俸表の作成'!$C$6:$F$48,4,0))</f>
        <v/>
      </c>
      <c r="M948" s="196" t="str">
        <f t="shared" si="329"/>
        <v/>
      </c>
      <c r="N948" s="197" t="str">
        <f t="shared" si="330"/>
        <v/>
      </c>
      <c r="O948" s="219" t="str">
        <f t="shared" si="323"/>
        <v/>
      </c>
      <c r="P948" s="198" t="str">
        <f t="shared" si="331"/>
        <v/>
      </c>
      <c r="Q948" s="195" t="str">
        <f t="shared" si="332"/>
        <v/>
      </c>
      <c r="R948" s="187" t="str">
        <f>IF($J948="","",IF('5.手当・賞与配分の設計'!$O$4=1,ROUNDUP((J948+$L948)*$R$5,-1),ROUNDUP(J948*$R$5,-1)))</f>
        <v/>
      </c>
      <c r="S948" s="202" t="str">
        <f>IF($J948="","",IF('5.手当・賞与配分の設計'!$O$4=1,ROUNDUP(($J948+$L948)*$U$4*$S$3,-1),ROUNDUP($J948*$U$4*$S$3,-1)))</f>
        <v/>
      </c>
      <c r="T948" s="186" t="str">
        <f>IF($J948="","",IF('5.手当・賞与配分の設計'!$O$4=1,ROUNDUP(($J948+$L948)*$U$4*$T$3,-1),ROUNDUP($J948*$U$4*$T$3,-1)))</f>
        <v/>
      </c>
      <c r="U948" s="186" t="str">
        <f>IF($J948="","",IF('5.手当・賞与配分の設計'!$O$4=1,ROUNDUP(($J948+$L948)*$U$4*$U$3,-1),ROUNDUP($J948*$U$4*$U$3,-1)))</f>
        <v/>
      </c>
      <c r="V948" s="186" t="str">
        <f>IF($J948="","",IF('5.手当・賞与配分の設計'!$O$4=1,ROUNDUP(($J948+$L948)*$U$4*$V$3,-1),ROUNDUP($J948*$U$4*$V$3,-1)))</f>
        <v/>
      </c>
      <c r="W948" s="203" t="str">
        <f>IF($J948="","",IF('5.手当・賞与配分の設計'!$O$4=1,ROUNDUP(($J948+$L948)*$U$4*$W$3,-1),ROUNDUP($J948*$U$4*$W$3,-1)))</f>
        <v/>
      </c>
      <c r="X948" s="128" t="str">
        <f t="shared" si="333"/>
        <v/>
      </c>
      <c r="Y948" s="88" t="str">
        <f t="shared" si="324"/>
        <v/>
      </c>
      <c r="Z948" s="88" t="str">
        <f t="shared" si="325"/>
        <v/>
      </c>
      <c r="AA948" s="88" t="str">
        <f t="shared" si="326"/>
        <v/>
      </c>
      <c r="AB948" s="201" t="str">
        <f t="shared" si="327"/>
        <v/>
      </c>
    </row>
    <row r="949" spans="5:28" ht="18" customHeight="1">
      <c r="E949" s="178" t="str">
        <f t="shared" si="328"/>
        <v>M-4</v>
      </c>
      <c r="F949" s="124">
        <f t="shared" si="319"/>
        <v>0</v>
      </c>
      <c r="G949" s="124" t="str">
        <f t="shared" si="320"/>
        <v/>
      </c>
      <c r="H949" s="124" t="str">
        <f t="shared" si="321"/>
        <v/>
      </c>
      <c r="I949" s="179">
        <v>41</v>
      </c>
      <c r="J949" s="150" t="str">
        <f>IF($E949="","",INDEX('3.サラリースケール'!$R$5:$BH$38,MATCH('7.グレード別年俸表の作成'!$E949,'3.サラリースケール'!$R$5:$R$38,0),MATCH('7.グレード別年俸表の作成'!$I949,'3.サラリースケール'!$R$5:$BH$5,0)))</f>
        <v/>
      </c>
      <c r="K949" s="194" t="str">
        <f t="shared" si="322"/>
        <v/>
      </c>
      <c r="L949" s="195" t="str">
        <f>IF($J949="","",VLOOKUP($E949,'6.モデル年俸表の作成'!$C$6:$F$48,4,0))</f>
        <v/>
      </c>
      <c r="M949" s="196" t="str">
        <f t="shared" si="329"/>
        <v/>
      </c>
      <c r="N949" s="197" t="str">
        <f t="shared" si="330"/>
        <v/>
      </c>
      <c r="O949" s="219" t="str">
        <f t="shared" si="323"/>
        <v/>
      </c>
      <c r="P949" s="198" t="str">
        <f t="shared" si="331"/>
        <v/>
      </c>
      <c r="Q949" s="195" t="str">
        <f t="shared" si="332"/>
        <v/>
      </c>
      <c r="R949" s="187" t="str">
        <f>IF($J949="","",IF('5.手当・賞与配分の設計'!$O$4=1,ROUNDUP((J949+$L949)*$R$5,-1),ROUNDUP(J949*$R$5,-1)))</f>
        <v/>
      </c>
      <c r="S949" s="202" t="str">
        <f>IF($J949="","",IF('5.手当・賞与配分の設計'!$O$4=1,ROUNDUP(($J949+$L949)*$U$4*$S$3,-1),ROUNDUP($J949*$U$4*$S$3,-1)))</f>
        <v/>
      </c>
      <c r="T949" s="186" t="str">
        <f>IF($J949="","",IF('5.手当・賞与配分の設計'!$O$4=1,ROUNDUP(($J949+$L949)*$U$4*$T$3,-1),ROUNDUP($J949*$U$4*$T$3,-1)))</f>
        <v/>
      </c>
      <c r="U949" s="186" t="str">
        <f>IF($J949="","",IF('5.手当・賞与配分の設計'!$O$4=1,ROUNDUP(($J949+$L949)*$U$4*$U$3,-1),ROUNDUP($J949*$U$4*$U$3,-1)))</f>
        <v/>
      </c>
      <c r="V949" s="186" t="str">
        <f>IF($J949="","",IF('5.手当・賞与配分の設計'!$O$4=1,ROUNDUP(($J949+$L949)*$U$4*$V$3,-1),ROUNDUP($J949*$U$4*$V$3,-1)))</f>
        <v/>
      </c>
      <c r="W949" s="203" t="str">
        <f>IF($J949="","",IF('5.手当・賞与配分の設計'!$O$4=1,ROUNDUP(($J949+$L949)*$U$4*$W$3,-1),ROUNDUP($J949*$U$4*$W$3,-1)))</f>
        <v/>
      </c>
      <c r="X949" s="128" t="str">
        <f t="shared" si="333"/>
        <v/>
      </c>
      <c r="Y949" s="88" t="str">
        <f t="shared" si="324"/>
        <v/>
      </c>
      <c r="Z949" s="88" t="str">
        <f t="shared" si="325"/>
        <v/>
      </c>
      <c r="AA949" s="88" t="str">
        <f t="shared" si="326"/>
        <v/>
      </c>
      <c r="AB949" s="201" t="str">
        <f t="shared" si="327"/>
        <v/>
      </c>
    </row>
    <row r="950" spans="5:28" ht="18" customHeight="1">
      <c r="E950" s="178" t="str">
        <f t="shared" si="328"/>
        <v>M-4</v>
      </c>
      <c r="F950" s="124">
        <f t="shared" si="319"/>
        <v>0</v>
      </c>
      <c r="G950" s="124" t="str">
        <f t="shared" si="320"/>
        <v/>
      </c>
      <c r="H950" s="124" t="str">
        <f t="shared" si="321"/>
        <v/>
      </c>
      <c r="I950" s="179">
        <v>42</v>
      </c>
      <c r="J950" s="150" t="str">
        <f>IF($E950="","",INDEX('3.サラリースケール'!$R$5:$BH$38,MATCH('7.グレード別年俸表の作成'!$E950,'3.サラリースケール'!$R$5:$R$38,0),MATCH('7.グレード別年俸表の作成'!$I950,'3.サラリースケール'!$R$5:$BH$5,0)))</f>
        <v/>
      </c>
      <c r="K950" s="194" t="str">
        <f t="shared" si="322"/>
        <v/>
      </c>
      <c r="L950" s="195" t="str">
        <f>IF($J950="","",VLOOKUP($E950,'6.モデル年俸表の作成'!$C$6:$F$48,4,0))</f>
        <v/>
      </c>
      <c r="M950" s="196" t="str">
        <f t="shared" si="329"/>
        <v/>
      </c>
      <c r="N950" s="197" t="str">
        <f t="shared" si="330"/>
        <v/>
      </c>
      <c r="O950" s="219" t="str">
        <f t="shared" si="323"/>
        <v/>
      </c>
      <c r="P950" s="198" t="str">
        <f t="shared" si="331"/>
        <v/>
      </c>
      <c r="Q950" s="195" t="str">
        <f t="shared" si="332"/>
        <v/>
      </c>
      <c r="R950" s="187" t="str">
        <f>IF($J950="","",IF('5.手当・賞与配分の設計'!$O$4=1,ROUNDUP((J950+$L950)*$R$5,-1),ROUNDUP(J950*$R$5,-1)))</f>
        <v/>
      </c>
      <c r="S950" s="202" t="str">
        <f>IF($J950="","",IF('5.手当・賞与配分の設計'!$O$4=1,ROUNDUP(($J950+$L950)*$U$4*$S$3,-1),ROUNDUP($J950*$U$4*$S$3,-1)))</f>
        <v/>
      </c>
      <c r="T950" s="186" t="str">
        <f>IF($J950="","",IF('5.手当・賞与配分の設計'!$O$4=1,ROUNDUP(($J950+$L950)*$U$4*$T$3,-1),ROUNDUP($J950*$U$4*$T$3,-1)))</f>
        <v/>
      </c>
      <c r="U950" s="186" t="str">
        <f>IF($J950="","",IF('5.手当・賞与配分の設計'!$O$4=1,ROUNDUP(($J950+$L950)*$U$4*$U$3,-1),ROUNDUP($J950*$U$4*$U$3,-1)))</f>
        <v/>
      </c>
      <c r="V950" s="186" t="str">
        <f>IF($J950="","",IF('5.手当・賞与配分の設計'!$O$4=1,ROUNDUP(($J950+$L950)*$U$4*$V$3,-1),ROUNDUP($J950*$U$4*$V$3,-1)))</f>
        <v/>
      </c>
      <c r="W950" s="203" t="str">
        <f>IF($J950="","",IF('5.手当・賞与配分の設計'!$O$4=1,ROUNDUP(($J950+$L950)*$U$4*$W$3,-1),ROUNDUP($J950*$U$4*$W$3,-1)))</f>
        <v/>
      </c>
      <c r="X950" s="128" t="str">
        <f t="shared" si="333"/>
        <v/>
      </c>
      <c r="Y950" s="88" t="str">
        <f t="shared" si="324"/>
        <v/>
      </c>
      <c r="Z950" s="88" t="str">
        <f t="shared" si="325"/>
        <v/>
      </c>
      <c r="AA950" s="88" t="str">
        <f t="shared" si="326"/>
        <v/>
      </c>
      <c r="AB950" s="201" t="str">
        <f t="shared" si="327"/>
        <v/>
      </c>
    </row>
    <row r="951" spans="5:28" ht="18" customHeight="1">
      <c r="E951" s="178" t="str">
        <f t="shared" si="328"/>
        <v>M-4</v>
      </c>
      <c r="F951" s="204">
        <f t="shared" si="319"/>
        <v>0</v>
      </c>
      <c r="G951" s="124" t="str">
        <f t="shared" si="320"/>
        <v/>
      </c>
      <c r="H951" s="124" t="str">
        <f t="shared" si="321"/>
        <v/>
      </c>
      <c r="I951" s="179">
        <v>43</v>
      </c>
      <c r="J951" s="150" t="str">
        <f>IF($E951="","",INDEX('3.サラリースケール'!$R$5:$BH$38,MATCH('7.グレード別年俸表の作成'!$E951,'3.サラリースケール'!$R$5:$R$38,0),MATCH('7.グレード別年俸表の作成'!$I951,'3.サラリースケール'!$R$5:$BH$5,0)))</f>
        <v/>
      </c>
      <c r="K951" s="194" t="str">
        <f t="shared" si="322"/>
        <v/>
      </c>
      <c r="L951" s="195" t="str">
        <f>IF($J951="","",VLOOKUP($E951,'6.モデル年俸表の作成'!$C$6:$F$48,4,0))</f>
        <v/>
      </c>
      <c r="M951" s="196" t="str">
        <f t="shared" si="329"/>
        <v/>
      </c>
      <c r="N951" s="197" t="str">
        <f t="shared" si="330"/>
        <v/>
      </c>
      <c r="O951" s="219" t="str">
        <f t="shared" si="323"/>
        <v/>
      </c>
      <c r="P951" s="198" t="str">
        <f t="shared" si="331"/>
        <v/>
      </c>
      <c r="Q951" s="195" t="str">
        <f t="shared" si="332"/>
        <v/>
      </c>
      <c r="R951" s="187" t="str">
        <f>IF($J951="","",IF('5.手当・賞与配分の設計'!$O$4=1,ROUNDUP((J951+$L951)*$R$5,-1),ROUNDUP(J951*$R$5,-1)))</f>
        <v/>
      </c>
      <c r="S951" s="202" t="str">
        <f>IF($J951="","",IF('5.手当・賞与配分の設計'!$O$4=1,ROUNDUP(($J951+$L951)*$U$4*$S$3,-1),ROUNDUP($J951*$U$4*$S$3,-1)))</f>
        <v/>
      </c>
      <c r="T951" s="186" t="str">
        <f>IF($J951="","",IF('5.手当・賞与配分の設計'!$O$4=1,ROUNDUP(($J951+$L951)*$U$4*$T$3,-1),ROUNDUP($J951*$U$4*$T$3,-1)))</f>
        <v/>
      </c>
      <c r="U951" s="186" t="str">
        <f>IF($J951="","",IF('5.手当・賞与配分の設計'!$O$4=1,ROUNDUP(($J951+$L951)*$U$4*$U$3,-1),ROUNDUP($J951*$U$4*$U$3,-1)))</f>
        <v/>
      </c>
      <c r="V951" s="186" t="str">
        <f>IF($J951="","",IF('5.手当・賞与配分の設計'!$O$4=1,ROUNDUP(($J951+$L951)*$U$4*$V$3,-1),ROUNDUP($J951*$U$4*$V$3,-1)))</f>
        <v/>
      </c>
      <c r="W951" s="203" t="str">
        <f>IF($J951="","",IF('5.手当・賞与配分の設計'!$O$4=1,ROUNDUP(($J951+$L951)*$U$4*$W$3,-1),ROUNDUP($J951*$U$4*$W$3,-1)))</f>
        <v/>
      </c>
      <c r="X951" s="128" t="str">
        <f t="shared" si="333"/>
        <v/>
      </c>
      <c r="Y951" s="88" t="str">
        <f>IF($J951="","",$Q951+$R951+T951)</f>
        <v/>
      </c>
      <c r="Z951" s="88" t="str">
        <f t="shared" si="325"/>
        <v/>
      </c>
      <c r="AA951" s="88" t="str">
        <f t="shared" si="326"/>
        <v/>
      </c>
      <c r="AB951" s="201" t="str">
        <f t="shared" si="327"/>
        <v/>
      </c>
    </row>
    <row r="952" spans="5:28" ht="18" customHeight="1">
      <c r="E952" s="178" t="str">
        <f t="shared" si="328"/>
        <v>M-4</v>
      </c>
      <c r="F952" s="204">
        <f t="shared" si="319"/>
        <v>0</v>
      </c>
      <c r="G952" s="124" t="str">
        <f t="shared" si="320"/>
        <v/>
      </c>
      <c r="H952" s="124" t="str">
        <f t="shared" si="321"/>
        <v/>
      </c>
      <c r="I952" s="179">
        <v>44</v>
      </c>
      <c r="J952" s="150" t="str">
        <f>IF($E952="","",INDEX('3.サラリースケール'!$R$5:$BH$38,MATCH('7.グレード別年俸表の作成'!$E952,'3.サラリースケール'!$R$5:$R$38,0),MATCH('7.グレード別年俸表の作成'!$I952,'3.サラリースケール'!$R$5:$BH$5,0)))</f>
        <v/>
      </c>
      <c r="K952" s="194" t="str">
        <f t="shared" si="322"/>
        <v/>
      </c>
      <c r="L952" s="195" t="str">
        <f>IF($J952="","",VLOOKUP($E952,'6.モデル年俸表の作成'!$C$6:$F$48,4,0))</f>
        <v/>
      </c>
      <c r="M952" s="196" t="str">
        <f t="shared" si="329"/>
        <v/>
      </c>
      <c r="N952" s="197" t="str">
        <f t="shared" si="330"/>
        <v/>
      </c>
      <c r="O952" s="219" t="str">
        <f t="shared" si="323"/>
        <v/>
      </c>
      <c r="P952" s="198" t="str">
        <f t="shared" si="331"/>
        <v/>
      </c>
      <c r="Q952" s="195" t="str">
        <f t="shared" si="332"/>
        <v/>
      </c>
      <c r="R952" s="187" t="str">
        <f>IF($J952="","",IF('5.手当・賞与配分の設計'!$O$4=1,ROUNDUP((J952+$L952)*$R$5,-1),ROUNDUP(J952*$R$5,-1)))</f>
        <v/>
      </c>
      <c r="S952" s="202" t="str">
        <f>IF($J952="","",IF('5.手当・賞与配分の設計'!$O$4=1,ROUNDUP(($J952+$L952)*$U$4*$S$3,-1),ROUNDUP($J952*$U$4*$S$3,-1)))</f>
        <v/>
      </c>
      <c r="T952" s="186" t="str">
        <f>IF($J952="","",IF('5.手当・賞与配分の設計'!$O$4=1,ROUNDUP(($J952+$L952)*$U$4*$T$3,-1),ROUNDUP($J952*$U$4*$T$3,-1)))</f>
        <v/>
      </c>
      <c r="U952" s="186" t="str">
        <f>IF($J952="","",IF('5.手当・賞与配分の設計'!$O$4=1,ROUNDUP(($J952+$L952)*$U$4*$U$3,-1),ROUNDUP($J952*$U$4*$U$3,-1)))</f>
        <v/>
      </c>
      <c r="V952" s="186" t="str">
        <f>IF($J952="","",IF('5.手当・賞与配分の設計'!$O$4=1,ROUNDUP(($J952+$L952)*$U$4*$V$3,-1),ROUNDUP($J952*$U$4*$V$3,-1)))</f>
        <v/>
      </c>
      <c r="W952" s="203" t="str">
        <f>IF($J952="","",IF('5.手当・賞与配分の設計'!$O$4=1,ROUNDUP(($J952+$L952)*$U$4*$W$3,-1),ROUNDUP($J952*$U$4*$W$3,-1)))</f>
        <v/>
      </c>
      <c r="X952" s="128" t="str">
        <f t="shared" si="333"/>
        <v/>
      </c>
      <c r="Y952" s="88" t="str">
        <f t="shared" ref="Y952:Y967" si="334">IF($J952="","",$Q952+$R952+T952)</f>
        <v/>
      </c>
      <c r="Z952" s="88" t="str">
        <f t="shared" si="325"/>
        <v/>
      </c>
      <c r="AA952" s="88" t="str">
        <f t="shared" si="326"/>
        <v/>
      </c>
      <c r="AB952" s="201" t="str">
        <f t="shared" si="327"/>
        <v/>
      </c>
    </row>
    <row r="953" spans="5:28" ht="18" customHeight="1">
      <c r="E953" s="178" t="str">
        <f t="shared" si="328"/>
        <v>M-4</v>
      </c>
      <c r="F953" s="204">
        <f t="shared" si="319"/>
        <v>0</v>
      </c>
      <c r="G953" s="124" t="str">
        <f t="shared" si="320"/>
        <v/>
      </c>
      <c r="H953" s="124" t="str">
        <f t="shared" si="321"/>
        <v/>
      </c>
      <c r="I953" s="179">
        <v>45</v>
      </c>
      <c r="J953" s="150" t="str">
        <f>IF($E953="","",INDEX('3.サラリースケール'!$R$5:$BH$38,MATCH('7.グレード別年俸表の作成'!$E953,'3.サラリースケール'!$R$5:$R$38,0),MATCH('7.グレード別年俸表の作成'!$I953,'3.サラリースケール'!$R$5:$BH$5,0)))</f>
        <v/>
      </c>
      <c r="K953" s="194" t="str">
        <f t="shared" si="322"/>
        <v/>
      </c>
      <c r="L953" s="195" t="str">
        <f>IF($J953="","",VLOOKUP($E953,'6.モデル年俸表の作成'!$C$6:$F$48,4,0))</f>
        <v/>
      </c>
      <c r="M953" s="196" t="str">
        <f t="shared" si="329"/>
        <v/>
      </c>
      <c r="N953" s="197" t="str">
        <f t="shared" si="330"/>
        <v/>
      </c>
      <c r="O953" s="219" t="str">
        <f t="shared" si="323"/>
        <v/>
      </c>
      <c r="P953" s="198" t="str">
        <f t="shared" si="331"/>
        <v/>
      </c>
      <c r="Q953" s="195" t="str">
        <f t="shared" si="332"/>
        <v/>
      </c>
      <c r="R953" s="187" t="str">
        <f>IF($J953="","",IF('5.手当・賞与配分の設計'!$O$4=1,ROUNDUP((J953+$L953)*$R$5,-1),ROUNDUP(J953*$R$5,-1)))</f>
        <v/>
      </c>
      <c r="S953" s="202" t="str">
        <f>IF($J953="","",IF('5.手当・賞与配分の設計'!$O$4=1,ROUNDUP(($J953+$L953)*$U$4*$S$3,-1),ROUNDUP($J953*$U$4*$S$3,-1)))</f>
        <v/>
      </c>
      <c r="T953" s="186" t="str">
        <f>IF($J953="","",IF('5.手当・賞与配分の設計'!$O$4=1,ROUNDUP(($J953+$L953)*$U$4*$T$3,-1),ROUNDUP($J953*$U$4*$T$3,-1)))</f>
        <v/>
      </c>
      <c r="U953" s="186" t="str">
        <f>IF($J953="","",IF('5.手当・賞与配分の設計'!$O$4=1,ROUNDUP(($J953+$L953)*$U$4*$U$3,-1),ROUNDUP($J953*$U$4*$U$3,-1)))</f>
        <v/>
      </c>
      <c r="V953" s="186" t="str">
        <f>IF($J953="","",IF('5.手当・賞与配分の設計'!$O$4=1,ROUNDUP(($J953+$L953)*$U$4*$V$3,-1),ROUNDUP($J953*$U$4*$V$3,-1)))</f>
        <v/>
      </c>
      <c r="W953" s="203" t="str">
        <f>IF($J953="","",IF('5.手当・賞与配分の設計'!$O$4=1,ROUNDUP(($J953+$L953)*$U$4*$W$3,-1),ROUNDUP($J953*$U$4*$W$3,-1)))</f>
        <v/>
      </c>
      <c r="X953" s="128" t="str">
        <f t="shared" si="333"/>
        <v/>
      </c>
      <c r="Y953" s="88" t="str">
        <f t="shared" si="334"/>
        <v/>
      </c>
      <c r="Z953" s="88" t="str">
        <f t="shared" si="325"/>
        <v/>
      </c>
      <c r="AA953" s="88" t="str">
        <f t="shared" si="326"/>
        <v/>
      </c>
      <c r="AB953" s="201" t="str">
        <f t="shared" si="327"/>
        <v/>
      </c>
    </row>
    <row r="954" spans="5:28" ht="18" customHeight="1">
      <c r="E954" s="178" t="str">
        <f t="shared" si="328"/>
        <v>M-4</v>
      </c>
      <c r="F954" s="204">
        <f t="shared" si="319"/>
        <v>1</v>
      </c>
      <c r="G954" s="124">
        <f t="shared" si="320"/>
        <v>1</v>
      </c>
      <c r="H954" s="124" t="str">
        <f t="shared" si="321"/>
        <v>M-4-1</v>
      </c>
      <c r="I954" s="179">
        <v>46</v>
      </c>
      <c r="J954" s="150">
        <f>IF($E954="","",INDEX('3.サラリースケール'!$R$5:$BH$38,MATCH('7.グレード別年俸表の作成'!$E954,'3.サラリースケール'!$R$5:$R$38,0),MATCH('7.グレード別年俸表の作成'!$I954,'3.サラリースケール'!$R$5:$BH$5,0)))</f>
        <v>454700</v>
      </c>
      <c r="K954" s="194" t="str">
        <f t="shared" si="322"/>
        <v/>
      </c>
      <c r="L954" s="195">
        <f>IF($J954="","",VLOOKUP($E954,'6.モデル年俸表の作成'!$C$6:$F$48,4,0))</f>
        <v>68300</v>
      </c>
      <c r="M954" s="196">
        <f t="shared" si="329"/>
        <v>0.2</v>
      </c>
      <c r="N954" s="197">
        <f t="shared" si="330"/>
        <v>90940</v>
      </c>
      <c r="O954" s="219">
        <f t="shared" si="323"/>
        <v>27</v>
      </c>
      <c r="P954" s="198">
        <f t="shared" si="331"/>
        <v>613940</v>
      </c>
      <c r="Q954" s="195">
        <f t="shared" si="332"/>
        <v>7367280</v>
      </c>
      <c r="R954" s="187">
        <f>IF($J954="","",IF('5.手当・賞与配分の設計'!$O$4=1,ROUNDUP((J954+$L954)*$R$5,-1),ROUNDUP(J954*$R$5,-1)))</f>
        <v>1046000</v>
      </c>
      <c r="S954" s="202">
        <f>IF($J954="","",IF('5.手当・賞与配分の設計'!$O$4=1,ROUNDUP(($J954+$L954)*$U$4*$S$3,-1),ROUNDUP($J954*$U$4*$S$3,-1)))</f>
        <v>1569000</v>
      </c>
      <c r="T954" s="186">
        <f>IF($J954="","",IF('5.手当・賞与配分の設計'!$O$4=1,ROUNDUP(($J954+$L954)*$U$4*$T$3,-1),ROUNDUP($J954*$U$4*$T$3,-1)))</f>
        <v>1438250</v>
      </c>
      <c r="U954" s="186">
        <f>IF($J954="","",IF('5.手当・賞与配分の設計'!$O$4=1,ROUNDUP(($J954+$L954)*$U$4*$U$3,-1),ROUNDUP($J954*$U$4*$U$3,-1)))</f>
        <v>1307500</v>
      </c>
      <c r="V954" s="186">
        <f>IF($J954="","",IF('5.手当・賞与配分の設計'!$O$4=1,ROUNDUP(($J954+$L954)*$U$4*$V$3,-1),ROUNDUP($J954*$U$4*$V$3,-1)))</f>
        <v>1176750</v>
      </c>
      <c r="W954" s="203">
        <f>IF($J954="","",IF('5.手当・賞与配分の設計'!$O$4=1,ROUNDUP(($J954+$L954)*$U$4*$W$3,-1),ROUNDUP($J954*$U$4*$W$3,-1)))</f>
        <v>1046000</v>
      </c>
      <c r="X954" s="128">
        <f t="shared" si="333"/>
        <v>9982280</v>
      </c>
      <c r="Y954" s="88">
        <f t="shared" si="334"/>
        <v>9851530</v>
      </c>
      <c r="Z954" s="88">
        <f t="shared" si="325"/>
        <v>9720780</v>
      </c>
      <c r="AA954" s="88">
        <f t="shared" si="326"/>
        <v>9590030</v>
      </c>
      <c r="AB954" s="201">
        <f t="shared" si="327"/>
        <v>9459280</v>
      </c>
    </row>
    <row r="955" spans="5:28" ht="18" customHeight="1">
      <c r="E955" s="178" t="str">
        <f t="shared" si="328"/>
        <v>M-4</v>
      </c>
      <c r="F955" s="204">
        <f t="shared" si="319"/>
        <v>2</v>
      </c>
      <c r="G955" s="124">
        <f t="shared" si="320"/>
        <v>2</v>
      </c>
      <c r="H955" s="124" t="str">
        <f t="shared" si="321"/>
        <v>M-4-2</v>
      </c>
      <c r="I955" s="179">
        <v>47</v>
      </c>
      <c r="J955" s="150">
        <f>IF($E955="","",INDEX('3.サラリースケール'!$R$5:$BH$38,MATCH('7.グレード別年俸表の作成'!$E955,'3.サラリースケール'!$R$5:$R$38,0),MATCH('7.グレード別年俸表の作成'!$I955,'3.サラリースケール'!$R$5:$BH$5,0)))</f>
        <v>460500</v>
      </c>
      <c r="K955" s="194">
        <f t="shared" si="322"/>
        <v>5800</v>
      </c>
      <c r="L955" s="195">
        <f>IF($J955="","",VLOOKUP($E955,'6.モデル年俸表の作成'!$C$6:$F$48,4,0))</f>
        <v>68300</v>
      </c>
      <c r="M955" s="196">
        <f t="shared" si="329"/>
        <v>0.2</v>
      </c>
      <c r="N955" s="197">
        <f t="shared" si="330"/>
        <v>92100</v>
      </c>
      <c r="O955" s="219">
        <f t="shared" si="323"/>
        <v>27</v>
      </c>
      <c r="P955" s="198">
        <f t="shared" si="331"/>
        <v>620900</v>
      </c>
      <c r="Q955" s="195">
        <f t="shared" si="332"/>
        <v>7450800</v>
      </c>
      <c r="R955" s="187">
        <f>IF($J955="","",IF('5.手当・賞与配分の設計'!$O$4=1,ROUNDUP((J955+$L955)*$R$5,-1),ROUNDUP(J955*$R$5,-1)))</f>
        <v>1057600</v>
      </c>
      <c r="S955" s="202">
        <f>IF($J955="","",IF('5.手当・賞与配分の設計'!$O$4=1,ROUNDUP(($J955+$L955)*$U$4*$S$3,-1),ROUNDUP($J955*$U$4*$S$3,-1)))</f>
        <v>1586400</v>
      </c>
      <c r="T955" s="186">
        <f>IF($J955="","",IF('5.手当・賞与配分の設計'!$O$4=1,ROUNDUP(($J955+$L955)*$U$4*$T$3,-1),ROUNDUP($J955*$U$4*$T$3,-1)))</f>
        <v>1454200</v>
      </c>
      <c r="U955" s="186">
        <f>IF($J955="","",IF('5.手当・賞与配分の設計'!$O$4=1,ROUNDUP(($J955+$L955)*$U$4*$U$3,-1),ROUNDUP($J955*$U$4*$U$3,-1)))</f>
        <v>1322000</v>
      </c>
      <c r="V955" s="186">
        <f>IF($J955="","",IF('5.手当・賞与配分の設計'!$O$4=1,ROUNDUP(($J955+$L955)*$U$4*$V$3,-1),ROUNDUP($J955*$U$4*$V$3,-1)))</f>
        <v>1189800</v>
      </c>
      <c r="W955" s="203">
        <f>IF($J955="","",IF('5.手当・賞与配分の設計'!$O$4=1,ROUNDUP(($J955+$L955)*$U$4*$W$3,-1),ROUNDUP($J955*$U$4*$W$3,-1)))</f>
        <v>1057600</v>
      </c>
      <c r="X955" s="128">
        <f t="shared" si="333"/>
        <v>10094800</v>
      </c>
      <c r="Y955" s="88">
        <f t="shared" si="334"/>
        <v>9962600</v>
      </c>
      <c r="Z955" s="88">
        <f t="shared" si="325"/>
        <v>9830400</v>
      </c>
      <c r="AA955" s="88">
        <f t="shared" si="326"/>
        <v>9698200</v>
      </c>
      <c r="AB955" s="201">
        <f t="shared" si="327"/>
        <v>9566000</v>
      </c>
    </row>
    <row r="956" spans="5:28" ht="18" customHeight="1">
      <c r="E956" s="178" t="str">
        <f t="shared" si="328"/>
        <v>M-4</v>
      </c>
      <c r="F956" s="204">
        <f t="shared" si="319"/>
        <v>3</v>
      </c>
      <c r="G956" s="124">
        <f t="shared" si="320"/>
        <v>3</v>
      </c>
      <c r="H956" s="124" t="str">
        <f t="shared" si="321"/>
        <v>M-4-3</v>
      </c>
      <c r="I956" s="179">
        <v>48</v>
      </c>
      <c r="J956" s="150">
        <f>IF($E956="","",INDEX('3.サラリースケール'!$R$5:$BH$38,MATCH('7.グレード別年俸表の作成'!$E956,'3.サラリースケール'!$R$5:$R$38,0),MATCH('7.グレード別年俸表の作成'!$I956,'3.サラリースケール'!$R$5:$BH$5,0)))</f>
        <v>466300</v>
      </c>
      <c r="K956" s="194">
        <f t="shared" si="322"/>
        <v>5800</v>
      </c>
      <c r="L956" s="195">
        <f>IF($J956="","",VLOOKUP($E956,'6.モデル年俸表の作成'!$C$6:$F$48,4,0))</f>
        <v>68300</v>
      </c>
      <c r="M956" s="196">
        <f t="shared" si="329"/>
        <v>0.2</v>
      </c>
      <c r="N956" s="197">
        <f t="shared" si="330"/>
        <v>93260</v>
      </c>
      <c r="O956" s="219">
        <f t="shared" si="323"/>
        <v>27</v>
      </c>
      <c r="P956" s="198">
        <f t="shared" si="331"/>
        <v>627860</v>
      </c>
      <c r="Q956" s="195">
        <f t="shared" si="332"/>
        <v>7534320</v>
      </c>
      <c r="R956" s="187">
        <f>IF($J956="","",IF('5.手当・賞与配分の設計'!$O$4=1,ROUNDUP((J956+$L956)*$R$5,-1),ROUNDUP(J956*$R$5,-1)))</f>
        <v>1069200</v>
      </c>
      <c r="S956" s="202">
        <f>IF($J956="","",IF('5.手当・賞与配分の設計'!$O$4=1,ROUNDUP(($J956+$L956)*$U$4*$S$3,-1),ROUNDUP($J956*$U$4*$S$3,-1)))</f>
        <v>1603800</v>
      </c>
      <c r="T956" s="186">
        <f>IF($J956="","",IF('5.手当・賞与配分の設計'!$O$4=1,ROUNDUP(($J956+$L956)*$U$4*$T$3,-1),ROUNDUP($J956*$U$4*$T$3,-1)))</f>
        <v>1470150</v>
      </c>
      <c r="U956" s="186">
        <f>IF($J956="","",IF('5.手当・賞与配分の設計'!$O$4=1,ROUNDUP(($J956+$L956)*$U$4*$U$3,-1),ROUNDUP($J956*$U$4*$U$3,-1)))</f>
        <v>1336500</v>
      </c>
      <c r="V956" s="186">
        <f>IF($J956="","",IF('5.手当・賞与配分の設計'!$O$4=1,ROUNDUP(($J956+$L956)*$U$4*$V$3,-1),ROUNDUP($J956*$U$4*$V$3,-1)))</f>
        <v>1202850</v>
      </c>
      <c r="W956" s="203">
        <f>IF($J956="","",IF('5.手当・賞与配分の設計'!$O$4=1,ROUNDUP(($J956+$L956)*$U$4*$W$3,-1),ROUNDUP($J956*$U$4*$W$3,-1)))</f>
        <v>1069200</v>
      </c>
      <c r="X956" s="128">
        <f t="shared" si="333"/>
        <v>10207320</v>
      </c>
      <c r="Y956" s="88">
        <f t="shared" si="334"/>
        <v>10073670</v>
      </c>
      <c r="Z956" s="88">
        <f t="shared" si="325"/>
        <v>9940020</v>
      </c>
      <c r="AA956" s="88">
        <f t="shared" si="326"/>
        <v>9806370</v>
      </c>
      <c r="AB956" s="201">
        <f t="shared" si="327"/>
        <v>9672720</v>
      </c>
    </row>
    <row r="957" spans="5:28" ht="18" customHeight="1">
      <c r="E957" s="178" t="str">
        <f t="shared" si="328"/>
        <v>M-4</v>
      </c>
      <c r="F957" s="204">
        <f t="shared" si="319"/>
        <v>4</v>
      </c>
      <c r="G957" s="124">
        <f t="shared" si="320"/>
        <v>4</v>
      </c>
      <c r="H957" s="124" t="str">
        <f t="shared" si="321"/>
        <v>M-4-4</v>
      </c>
      <c r="I957" s="179">
        <v>49</v>
      </c>
      <c r="J957" s="150">
        <f>IF($E957="","",INDEX('3.サラリースケール'!$R$5:$BH$38,MATCH('7.グレード別年俸表の作成'!$E957,'3.サラリースケール'!$R$5:$R$38,0),MATCH('7.グレード別年俸表の作成'!$I957,'3.サラリースケール'!$R$5:$BH$5,0)))</f>
        <v>472100</v>
      </c>
      <c r="K957" s="194">
        <f t="shared" si="322"/>
        <v>5800</v>
      </c>
      <c r="L957" s="195">
        <f>IF($J957="","",VLOOKUP($E957,'6.モデル年俸表の作成'!$C$6:$F$48,4,0))</f>
        <v>68300</v>
      </c>
      <c r="M957" s="196">
        <f t="shared" si="329"/>
        <v>0.2</v>
      </c>
      <c r="N957" s="197">
        <f t="shared" si="330"/>
        <v>94420</v>
      </c>
      <c r="O957" s="219">
        <f t="shared" si="323"/>
        <v>27</v>
      </c>
      <c r="P957" s="198">
        <f t="shared" si="331"/>
        <v>634820</v>
      </c>
      <c r="Q957" s="195">
        <f t="shared" si="332"/>
        <v>7617840</v>
      </c>
      <c r="R957" s="187">
        <f>IF($J957="","",IF('5.手当・賞与配分の設計'!$O$4=1,ROUNDUP((J957+$L957)*$R$5,-1),ROUNDUP(J957*$R$5,-1)))</f>
        <v>1080800</v>
      </c>
      <c r="S957" s="202">
        <f>IF($J957="","",IF('5.手当・賞与配分の設計'!$O$4=1,ROUNDUP(($J957+$L957)*$U$4*$S$3,-1),ROUNDUP($J957*$U$4*$S$3,-1)))</f>
        <v>1621200</v>
      </c>
      <c r="T957" s="186">
        <f>IF($J957="","",IF('5.手当・賞与配分の設計'!$O$4=1,ROUNDUP(($J957+$L957)*$U$4*$T$3,-1),ROUNDUP($J957*$U$4*$T$3,-1)))</f>
        <v>1486100</v>
      </c>
      <c r="U957" s="186">
        <f>IF($J957="","",IF('5.手当・賞与配分の設計'!$O$4=1,ROUNDUP(($J957+$L957)*$U$4*$U$3,-1),ROUNDUP($J957*$U$4*$U$3,-1)))</f>
        <v>1351000</v>
      </c>
      <c r="V957" s="186">
        <f>IF($J957="","",IF('5.手当・賞与配分の設計'!$O$4=1,ROUNDUP(($J957+$L957)*$U$4*$V$3,-1),ROUNDUP($J957*$U$4*$V$3,-1)))</f>
        <v>1215900</v>
      </c>
      <c r="W957" s="203">
        <f>IF($J957="","",IF('5.手当・賞与配分の設計'!$O$4=1,ROUNDUP(($J957+$L957)*$U$4*$W$3,-1),ROUNDUP($J957*$U$4*$W$3,-1)))</f>
        <v>1080800</v>
      </c>
      <c r="X957" s="128">
        <f t="shared" si="333"/>
        <v>10319840</v>
      </c>
      <c r="Y957" s="88">
        <f t="shared" si="334"/>
        <v>10184740</v>
      </c>
      <c r="Z957" s="88">
        <f t="shared" si="325"/>
        <v>10049640</v>
      </c>
      <c r="AA957" s="88">
        <f t="shared" si="326"/>
        <v>9914540</v>
      </c>
      <c r="AB957" s="201">
        <f t="shared" si="327"/>
        <v>9779440</v>
      </c>
    </row>
    <row r="958" spans="5:28" ht="18" customHeight="1">
      <c r="E958" s="178" t="str">
        <f t="shared" si="328"/>
        <v>M-4</v>
      </c>
      <c r="F958" s="204">
        <f t="shared" si="319"/>
        <v>5</v>
      </c>
      <c r="G958" s="124">
        <f t="shared" si="320"/>
        <v>5</v>
      </c>
      <c r="H958" s="124" t="str">
        <f t="shared" si="321"/>
        <v>M-4-5</v>
      </c>
      <c r="I958" s="179">
        <v>50</v>
      </c>
      <c r="J958" s="150">
        <f>IF($E958="","",INDEX('3.サラリースケール'!$R$5:$BH$38,MATCH('7.グレード別年俸表の作成'!$E958,'3.サラリースケール'!$R$5:$R$38,0),MATCH('7.グレード別年俸表の作成'!$I958,'3.サラリースケール'!$R$5:$BH$5,0)))</f>
        <v>477900</v>
      </c>
      <c r="K958" s="194">
        <f t="shared" si="322"/>
        <v>5800</v>
      </c>
      <c r="L958" s="195">
        <f>IF($J958="","",VLOOKUP($E958,'6.モデル年俸表の作成'!$C$6:$F$48,4,0))</f>
        <v>68300</v>
      </c>
      <c r="M958" s="196">
        <f t="shared" si="329"/>
        <v>0.2</v>
      </c>
      <c r="N958" s="197">
        <f t="shared" si="330"/>
        <v>95580</v>
      </c>
      <c r="O958" s="219">
        <f t="shared" si="323"/>
        <v>27</v>
      </c>
      <c r="P958" s="198">
        <f t="shared" si="331"/>
        <v>641780</v>
      </c>
      <c r="Q958" s="195">
        <f t="shared" si="332"/>
        <v>7701360</v>
      </c>
      <c r="R958" s="187">
        <f>IF($J958="","",IF('5.手当・賞与配分の設計'!$O$4=1,ROUNDUP((J958+$L958)*$R$5,-1),ROUNDUP(J958*$R$5,-1)))</f>
        <v>1092400</v>
      </c>
      <c r="S958" s="202">
        <f>IF($J958="","",IF('5.手当・賞与配分の設計'!$O$4=1,ROUNDUP(($J958+$L958)*$U$4*$S$3,-1),ROUNDUP($J958*$U$4*$S$3,-1)))</f>
        <v>1638600</v>
      </c>
      <c r="T958" s="186">
        <f>IF($J958="","",IF('5.手当・賞与配分の設計'!$O$4=1,ROUNDUP(($J958+$L958)*$U$4*$T$3,-1),ROUNDUP($J958*$U$4*$T$3,-1)))</f>
        <v>1502050</v>
      </c>
      <c r="U958" s="186">
        <f>IF($J958="","",IF('5.手当・賞与配分の設計'!$O$4=1,ROUNDUP(($J958+$L958)*$U$4*$U$3,-1),ROUNDUP($J958*$U$4*$U$3,-1)))</f>
        <v>1365500</v>
      </c>
      <c r="V958" s="186">
        <f>IF($J958="","",IF('5.手当・賞与配分の設計'!$O$4=1,ROUNDUP(($J958+$L958)*$U$4*$V$3,-1),ROUNDUP($J958*$U$4*$V$3,-1)))</f>
        <v>1228950</v>
      </c>
      <c r="W958" s="203">
        <f>IF($J958="","",IF('5.手当・賞与配分の設計'!$O$4=1,ROUNDUP(($J958+$L958)*$U$4*$W$3,-1),ROUNDUP($J958*$U$4*$W$3,-1)))</f>
        <v>1092400</v>
      </c>
      <c r="X958" s="128">
        <f t="shared" si="333"/>
        <v>10432360</v>
      </c>
      <c r="Y958" s="88">
        <f t="shared" si="334"/>
        <v>10295810</v>
      </c>
      <c r="Z958" s="88">
        <f t="shared" si="325"/>
        <v>10159260</v>
      </c>
      <c r="AA958" s="88">
        <f t="shared" si="326"/>
        <v>10022710</v>
      </c>
      <c r="AB958" s="201">
        <f t="shared" si="327"/>
        <v>9886160</v>
      </c>
    </row>
    <row r="959" spans="5:28" ht="18" customHeight="1">
      <c r="E959" s="178" t="str">
        <f t="shared" si="328"/>
        <v>M-4</v>
      </c>
      <c r="F959" s="204">
        <f t="shared" si="319"/>
        <v>6</v>
      </c>
      <c r="G959" s="124">
        <f t="shared" si="320"/>
        <v>6</v>
      </c>
      <c r="H959" s="124" t="str">
        <f t="shared" si="321"/>
        <v>M-4-6</v>
      </c>
      <c r="I959" s="179">
        <v>51</v>
      </c>
      <c r="J959" s="150">
        <f>IF($E959="","",INDEX('3.サラリースケール'!$R$5:$BH$38,MATCH('7.グレード別年俸表の作成'!$E959,'3.サラリースケール'!$R$5:$R$38,0),MATCH('7.グレード別年俸表の作成'!$I959,'3.サラリースケール'!$R$5:$BH$5,0)))</f>
        <v>483700</v>
      </c>
      <c r="K959" s="194">
        <f t="shared" si="322"/>
        <v>5800</v>
      </c>
      <c r="L959" s="195">
        <f>IF($J959="","",VLOOKUP($E959,'6.モデル年俸表の作成'!$C$6:$F$48,4,0))</f>
        <v>68300</v>
      </c>
      <c r="M959" s="196">
        <f t="shared" si="329"/>
        <v>0.2</v>
      </c>
      <c r="N959" s="197">
        <f t="shared" si="330"/>
        <v>96740</v>
      </c>
      <c r="O959" s="219">
        <f t="shared" si="323"/>
        <v>27</v>
      </c>
      <c r="P959" s="198">
        <f t="shared" si="331"/>
        <v>648740</v>
      </c>
      <c r="Q959" s="195">
        <f t="shared" si="332"/>
        <v>7784880</v>
      </c>
      <c r="R959" s="187">
        <f>IF($J959="","",IF('5.手当・賞与配分の設計'!$O$4=1,ROUNDUP((J959+$L959)*$R$5,-1),ROUNDUP(J959*$R$5,-1)))</f>
        <v>1104000</v>
      </c>
      <c r="S959" s="202">
        <f>IF($J959="","",IF('5.手当・賞与配分の設計'!$O$4=1,ROUNDUP(($J959+$L959)*$U$4*$S$3,-1),ROUNDUP($J959*$U$4*$S$3,-1)))</f>
        <v>1656000</v>
      </c>
      <c r="T959" s="186">
        <f>IF($J959="","",IF('5.手当・賞与配分の設計'!$O$4=1,ROUNDUP(($J959+$L959)*$U$4*$T$3,-1),ROUNDUP($J959*$U$4*$T$3,-1)))</f>
        <v>1518000</v>
      </c>
      <c r="U959" s="186">
        <f>IF($J959="","",IF('5.手当・賞与配分の設計'!$O$4=1,ROUNDUP(($J959+$L959)*$U$4*$U$3,-1),ROUNDUP($J959*$U$4*$U$3,-1)))</f>
        <v>1380000</v>
      </c>
      <c r="V959" s="186">
        <f>IF($J959="","",IF('5.手当・賞与配分の設計'!$O$4=1,ROUNDUP(($J959+$L959)*$U$4*$V$3,-1),ROUNDUP($J959*$U$4*$V$3,-1)))</f>
        <v>1242000</v>
      </c>
      <c r="W959" s="203">
        <f>IF($J959="","",IF('5.手当・賞与配分の設計'!$O$4=1,ROUNDUP(($J959+$L959)*$U$4*$W$3,-1),ROUNDUP($J959*$U$4*$W$3,-1)))</f>
        <v>1104000</v>
      </c>
      <c r="X959" s="128">
        <f t="shared" si="333"/>
        <v>10544880</v>
      </c>
      <c r="Y959" s="88">
        <f t="shared" si="334"/>
        <v>10406880</v>
      </c>
      <c r="Z959" s="88">
        <f t="shared" si="325"/>
        <v>10268880</v>
      </c>
      <c r="AA959" s="88">
        <f t="shared" si="326"/>
        <v>10130880</v>
      </c>
      <c r="AB959" s="201">
        <f t="shared" si="327"/>
        <v>9992880</v>
      </c>
    </row>
    <row r="960" spans="5:28" ht="18" customHeight="1">
      <c r="E960" s="178" t="str">
        <f t="shared" si="328"/>
        <v>M-4</v>
      </c>
      <c r="F960" s="204">
        <f t="shared" si="319"/>
        <v>7</v>
      </c>
      <c r="G960" s="124">
        <f t="shared" si="320"/>
        <v>7</v>
      </c>
      <c r="H960" s="124" t="str">
        <f t="shared" si="321"/>
        <v>M-4-7</v>
      </c>
      <c r="I960" s="179">
        <v>52</v>
      </c>
      <c r="J960" s="150">
        <f>IF($E960="","",INDEX('3.サラリースケール'!$R$5:$BH$38,MATCH('7.グレード別年俸表の作成'!$E960,'3.サラリースケール'!$R$5:$R$38,0),MATCH('7.グレード別年俸表の作成'!$I960,'3.サラリースケール'!$R$5:$BH$5,0)))</f>
        <v>489500</v>
      </c>
      <c r="K960" s="194">
        <f t="shared" si="322"/>
        <v>5800</v>
      </c>
      <c r="L960" s="195">
        <f>IF($J960="","",VLOOKUP($E960,'6.モデル年俸表の作成'!$C$6:$F$48,4,0))</f>
        <v>68300</v>
      </c>
      <c r="M960" s="196">
        <f t="shared" si="329"/>
        <v>0.2</v>
      </c>
      <c r="N960" s="197">
        <f t="shared" si="330"/>
        <v>97900</v>
      </c>
      <c r="O960" s="219">
        <f t="shared" si="323"/>
        <v>27</v>
      </c>
      <c r="P960" s="198">
        <f t="shared" si="331"/>
        <v>655700</v>
      </c>
      <c r="Q960" s="195">
        <f t="shared" si="332"/>
        <v>7868400</v>
      </c>
      <c r="R960" s="187">
        <f>IF($J960="","",IF('5.手当・賞与配分の設計'!$O$4=1,ROUNDUP((J960+$L960)*$R$5,-1),ROUNDUP(J960*$R$5,-1)))</f>
        <v>1115600</v>
      </c>
      <c r="S960" s="202">
        <f>IF($J960="","",IF('5.手当・賞与配分の設計'!$O$4=1,ROUNDUP(($J960+$L960)*$U$4*$S$3,-1),ROUNDUP($J960*$U$4*$S$3,-1)))</f>
        <v>1673400</v>
      </c>
      <c r="T960" s="186">
        <f>IF($J960="","",IF('5.手当・賞与配分の設計'!$O$4=1,ROUNDUP(($J960+$L960)*$U$4*$T$3,-1),ROUNDUP($J960*$U$4*$T$3,-1)))</f>
        <v>1533950</v>
      </c>
      <c r="U960" s="186">
        <f>IF($J960="","",IF('5.手当・賞与配分の設計'!$O$4=1,ROUNDUP(($J960+$L960)*$U$4*$U$3,-1),ROUNDUP($J960*$U$4*$U$3,-1)))</f>
        <v>1394500</v>
      </c>
      <c r="V960" s="186">
        <f>IF($J960="","",IF('5.手当・賞与配分の設計'!$O$4=1,ROUNDUP(($J960+$L960)*$U$4*$V$3,-1),ROUNDUP($J960*$U$4*$V$3,-1)))</f>
        <v>1255050</v>
      </c>
      <c r="W960" s="203">
        <f>IF($J960="","",IF('5.手当・賞与配分の設計'!$O$4=1,ROUNDUP(($J960+$L960)*$U$4*$W$3,-1),ROUNDUP($J960*$U$4*$W$3,-1)))</f>
        <v>1115600</v>
      </c>
      <c r="X960" s="128">
        <f t="shared" si="333"/>
        <v>10657400</v>
      </c>
      <c r="Y960" s="88">
        <f t="shared" si="334"/>
        <v>10517950</v>
      </c>
      <c r="Z960" s="88">
        <f t="shared" si="325"/>
        <v>10378500</v>
      </c>
      <c r="AA960" s="88">
        <f t="shared" si="326"/>
        <v>10239050</v>
      </c>
      <c r="AB960" s="201">
        <f t="shared" si="327"/>
        <v>10099600</v>
      </c>
    </row>
    <row r="961" spans="5:28" ht="18" customHeight="1">
      <c r="E961" s="178" t="str">
        <f t="shared" si="328"/>
        <v>M-4</v>
      </c>
      <c r="F961" s="204">
        <f t="shared" si="319"/>
        <v>8</v>
      </c>
      <c r="G961" s="124">
        <f t="shared" si="320"/>
        <v>8</v>
      </c>
      <c r="H961" s="124" t="str">
        <f t="shared" si="321"/>
        <v>M-4-8</v>
      </c>
      <c r="I961" s="179">
        <v>53</v>
      </c>
      <c r="J961" s="150">
        <f>IF($E961="","",INDEX('3.サラリースケール'!$R$5:$BH$38,MATCH('7.グレード別年俸表の作成'!$E961,'3.サラリースケール'!$R$5:$R$38,0),MATCH('7.グレード別年俸表の作成'!$I961,'3.サラリースケール'!$R$5:$BH$5,0)))</f>
        <v>495300</v>
      </c>
      <c r="K961" s="194">
        <f t="shared" si="322"/>
        <v>5800</v>
      </c>
      <c r="L961" s="195">
        <f>IF($J961="","",VLOOKUP($E961,'6.モデル年俸表の作成'!$C$6:$F$48,4,0))</f>
        <v>68300</v>
      </c>
      <c r="M961" s="196">
        <f t="shared" si="329"/>
        <v>0.2</v>
      </c>
      <c r="N961" s="197">
        <f t="shared" si="330"/>
        <v>99060</v>
      </c>
      <c r="O961" s="219">
        <f t="shared" si="323"/>
        <v>27</v>
      </c>
      <c r="P961" s="198">
        <f t="shared" si="331"/>
        <v>662660</v>
      </c>
      <c r="Q961" s="195">
        <f t="shared" si="332"/>
        <v>7951920</v>
      </c>
      <c r="R961" s="187">
        <f>IF($J961="","",IF('5.手当・賞与配分の設計'!$O$4=1,ROUNDUP((J961+$L961)*$R$5,-1),ROUNDUP(J961*$R$5,-1)))</f>
        <v>1127200</v>
      </c>
      <c r="S961" s="202">
        <f>IF($J961="","",IF('5.手当・賞与配分の設計'!$O$4=1,ROUNDUP(($J961+$L961)*$U$4*$S$3,-1),ROUNDUP($J961*$U$4*$S$3,-1)))</f>
        <v>1690800</v>
      </c>
      <c r="T961" s="186">
        <f>IF($J961="","",IF('5.手当・賞与配分の設計'!$O$4=1,ROUNDUP(($J961+$L961)*$U$4*$T$3,-1),ROUNDUP($J961*$U$4*$T$3,-1)))</f>
        <v>1549900</v>
      </c>
      <c r="U961" s="186">
        <f>IF($J961="","",IF('5.手当・賞与配分の設計'!$O$4=1,ROUNDUP(($J961+$L961)*$U$4*$U$3,-1),ROUNDUP($J961*$U$4*$U$3,-1)))</f>
        <v>1409000</v>
      </c>
      <c r="V961" s="186">
        <f>IF($J961="","",IF('5.手当・賞与配分の設計'!$O$4=1,ROUNDUP(($J961+$L961)*$U$4*$V$3,-1),ROUNDUP($J961*$U$4*$V$3,-1)))</f>
        <v>1268100</v>
      </c>
      <c r="W961" s="203">
        <f>IF($J961="","",IF('5.手当・賞与配分の設計'!$O$4=1,ROUNDUP(($J961+$L961)*$U$4*$W$3,-1),ROUNDUP($J961*$U$4*$W$3,-1)))</f>
        <v>1127200</v>
      </c>
      <c r="X961" s="128">
        <f t="shared" si="333"/>
        <v>10769920</v>
      </c>
      <c r="Y961" s="88">
        <f t="shared" si="334"/>
        <v>10629020</v>
      </c>
      <c r="Z961" s="88">
        <f t="shared" si="325"/>
        <v>10488120</v>
      </c>
      <c r="AA961" s="88">
        <f t="shared" si="326"/>
        <v>10347220</v>
      </c>
      <c r="AB961" s="201">
        <f t="shared" si="327"/>
        <v>10206320</v>
      </c>
    </row>
    <row r="962" spans="5:28" ht="18" customHeight="1">
      <c r="E962" s="178" t="str">
        <f t="shared" si="328"/>
        <v>M-4</v>
      </c>
      <c r="F962" s="204">
        <f t="shared" si="319"/>
        <v>9</v>
      </c>
      <c r="G962" s="124">
        <f t="shared" si="320"/>
        <v>9</v>
      </c>
      <c r="H962" s="124" t="str">
        <f t="shared" si="321"/>
        <v>M-4-9</v>
      </c>
      <c r="I962" s="179">
        <v>54</v>
      </c>
      <c r="J962" s="150">
        <f>IF($E962="","",INDEX('3.サラリースケール'!$R$5:$BH$38,MATCH('7.グレード別年俸表の作成'!$E962,'3.サラリースケール'!$R$5:$R$38,0),MATCH('7.グレード別年俸表の作成'!$I962,'3.サラリースケール'!$R$5:$BH$5,0)))</f>
        <v>501100</v>
      </c>
      <c r="K962" s="194">
        <f t="shared" si="322"/>
        <v>5800</v>
      </c>
      <c r="L962" s="195">
        <f>IF($J962="","",VLOOKUP($E962,'6.モデル年俸表の作成'!$C$6:$F$48,4,0))</f>
        <v>68300</v>
      </c>
      <c r="M962" s="196">
        <f t="shared" si="329"/>
        <v>0.2</v>
      </c>
      <c r="N962" s="197">
        <f t="shared" si="330"/>
        <v>100220</v>
      </c>
      <c r="O962" s="219">
        <f t="shared" si="323"/>
        <v>27</v>
      </c>
      <c r="P962" s="198">
        <f t="shared" si="331"/>
        <v>669620</v>
      </c>
      <c r="Q962" s="195">
        <f t="shared" si="332"/>
        <v>8035440</v>
      </c>
      <c r="R962" s="187">
        <f>IF($J962="","",IF('5.手当・賞与配分の設計'!$O$4=1,ROUNDUP((J962+$L962)*$R$5,-1),ROUNDUP(J962*$R$5,-1)))</f>
        <v>1138800</v>
      </c>
      <c r="S962" s="202">
        <f>IF($J962="","",IF('5.手当・賞与配分の設計'!$O$4=1,ROUNDUP(($J962+$L962)*$U$4*$S$3,-1),ROUNDUP($J962*$U$4*$S$3,-1)))</f>
        <v>1708200</v>
      </c>
      <c r="T962" s="186">
        <f>IF($J962="","",IF('5.手当・賞与配分の設計'!$O$4=1,ROUNDUP(($J962+$L962)*$U$4*$T$3,-1),ROUNDUP($J962*$U$4*$T$3,-1)))</f>
        <v>1565850</v>
      </c>
      <c r="U962" s="186">
        <f>IF($J962="","",IF('5.手当・賞与配分の設計'!$O$4=1,ROUNDUP(($J962+$L962)*$U$4*$U$3,-1),ROUNDUP($J962*$U$4*$U$3,-1)))</f>
        <v>1423500</v>
      </c>
      <c r="V962" s="186">
        <f>IF($J962="","",IF('5.手当・賞与配分の設計'!$O$4=1,ROUNDUP(($J962+$L962)*$U$4*$V$3,-1),ROUNDUP($J962*$U$4*$V$3,-1)))</f>
        <v>1281150</v>
      </c>
      <c r="W962" s="203">
        <f>IF($J962="","",IF('5.手当・賞与配分の設計'!$O$4=1,ROUNDUP(($J962+$L962)*$U$4*$W$3,-1),ROUNDUP($J962*$U$4*$W$3,-1)))</f>
        <v>1138800</v>
      </c>
      <c r="X962" s="128">
        <f t="shared" si="333"/>
        <v>10882440</v>
      </c>
      <c r="Y962" s="88">
        <f t="shared" si="334"/>
        <v>10740090</v>
      </c>
      <c r="Z962" s="88">
        <f t="shared" si="325"/>
        <v>10597740</v>
      </c>
      <c r="AA962" s="88">
        <f t="shared" si="326"/>
        <v>10455390</v>
      </c>
      <c r="AB962" s="201">
        <f t="shared" si="327"/>
        <v>10313040</v>
      </c>
    </row>
    <row r="963" spans="5:28" ht="18" customHeight="1">
      <c r="E963" s="178" t="str">
        <f t="shared" si="328"/>
        <v>M-4</v>
      </c>
      <c r="F963" s="204">
        <f t="shared" si="319"/>
        <v>10</v>
      </c>
      <c r="G963" s="124">
        <f t="shared" si="320"/>
        <v>10</v>
      </c>
      <c r="H963" s="124" t="str">
        <f t="shared" si="321"/>
        <v>M-4-10</v>
      </c>
      <c r="I963" s="179">
        <v>55</v>
      </c>
      <c r="J963" s="150">
        <f>IF($E963="","",INDEX('3.サラリースケール'!$R$5:$BH$38,MATCH('7.グレード別年俸表の作成'!$E963,'3.サラリースケール'!$R$5:$R$38,0),MATCH('7.グレード別年俸表の作成'!$I963,'3.サラリースケール'!$R$5:$BH$5,0)))</f>
        <v>506900</v>
      </c>
      <c r="K963" s="194">
        <f t="shared" si="322"/>
        <v>5800</v>
      </c>
      <c r="L963" s="195">
        <f>IF($J963="","",VLOOKUP($E963,'6.モデル年俸表の作成'!$C$6:$F$48,4,0))</f>
        <v>68300</v>
      </c>
      <c r="M963" s="196">
        <f t="shared" si="329"/>
        <v>0.2</v>
      </c>
      <c r="N963" s="197">
        <f t="shared" si="330"/>
        <v>101380</v>
      </c>
      <c r="O963" s="219">
        <f t="shared" si="323"/>
        <v>27</v>
      </c>
      <c r="P963" s="198">
        <f t="shared" si="331"/>
        <v>676580</v>
      </c>
      <c r="Q963" s="195">
        <f t="shared" si="332"/>
        <v>8118960</v>
      </c>
      <c r="R963" s="187">
        <f>IF($J963="","",IF('5.手当・賞与配分の設計'!$O$4=1,ROUNDUP((J963+$L963)*$R$5,-1),ROUNDUP(J963*$R$5,-1)))</f>
        <v>1150400</v>
      </c>
      <c r="S963" s="202">
        <f>IF($J963="","",IF('5.手当・賞与配分の設計'!$O$4=1,ROUNDUP(($J963+$L963)*$U$4*$S$3,-1),ROUNDUP($J963*$U$4*$S$3,-1)))</f>
        <v>1725600</v>
      </c>
      <c r="T963" s="186">
        <f>IF($J963="","",IF('5.手当・賞与配分の設計'!$O$4=1,ROUNDUP(($J963+$L963)*$U$4*$T$3,-1),ROUNDUP($J963*$U$4*$T$3,-1)))</f>
        <v>1581800</v>
      </c>
      <c r="U963" s="186">
        <f>IF($J963="","",IF('5.手当・賞与配分の設計'!$O$4=1,ROUNDUP(($J963+$L963)*$U$4*$U$3,-1),ROUNDUP($J963*$U$4*$U$3,-1)))</f>
        <v>1438000</v>
      </c>
      <c r="V963" s="186">
        <f>IF($J963="","",IF('5.手当・賞与配分の設計'!$O$4=1,ROUNDUP(($J963+$L963)*$U$4*$V$3,-1),ROUNDUP($J963*$U$4*$V$3,-1)))</f>
        <v>1294200</v>
      </c>
      <c r="W963" s="203">
        <f>IF($J963="","",IF('5.手当・賞与配分の設計'!$O$4=1,ROUNDUP(($J963+$L963)*$U$4*$W$3,-1),ROUNDUP($J963*$U$4*$W$3,-1)))</f>
        <v>1150400</v>
      </c>
      <c r="X963" s="128">
        <f t="shared" si="333"/>
        <v>10994960</v>
      </c>
      <c r="Y963" s="88">
        <f t="shared" si="334"/>
        <v>10851160</v>
      </c>
      <c r="Z963" s="88">
        <f t="shared" si="325"/>
        <v>10707360</v>
      </c>
      <c r="AA963" s="88">
        <f t="shared" si="326"/>
        <v>10563560</v>
      </c>
      <c r="AB963" s="201">
        <f t="shared" si="327"/>
        <v>10419760</v>
      </c>
    </row>
    <row r="964" spans="5:28" ht="18" customHeight="1">
      <c r="E964" s="178" t="str">
        <f t="shared" si="328"/>
        <v>M-4</v>
      </c>
      <c r="F964" s="204">
        <f t="shared" si="319"/>
        <v>11</v>
      </c>
      <c r="G964" s="124">
        <f t="shared" si="320"/>
        <v>11</v>
      </c>
      <c r="H964" s="124" t="str">
        <f t="shared" si="321"/>
        <v>M-4-11</v>
      </c>
      <c r="I964" s="179">
        <v>56</v>
      </c>
      <c r="J964" s="150">
        <f>IF($E964="","",INDEX('3.サラリースケール'!$R$5:$BH$38,MATCH('7.グレード別年俸表の作成'!$E964,'3.サラリースケール'!$R$5:$R$38,0),MATCH('7.グレード別年俸表の作成'!$I964,'3.サラリースケール'!$R$5:$BH$5,0)))</f>
        <v>512700</v>
      </c>
      <c r="K964" s="194">
        <f t="shared" si="322"/>
        <v>5800</v>
      </c>
      <c r="L964" s="195">
        <f>IF($J964="","",VLOOKUP($E964,'6.モデル年俸表の作成'!$C$6:$F$48,4,0))</f>
        <v>68300</v>
      </c>
      <c r="M964" s="196">
        <f t="shared" si="329"/>
        <v>0.2</v>
      </c>
      <c r="N964" s="197">
        <f t="shared" si="330"/>
        <v>102540</v>
      </c>
      <c r="O964" s="219">
        <f t="shared" si="323"/>
        <v>27</v>
      </c>
      <c r="P964" s="198">
        <f t="shared" si="331"/>
        <v>683540</v>
      </c>
      <c r="Q964" s="195">
        <f t="shared" si="332"/>
        <v>8202480</v>
      </c>
      <c r="R964" s="187">
        <f>IF($J964="","",IF('5.手当・賞与配分の設計'!$O$4=1,ROUNDUP((J964+$L964)*$R$5,-1),ROUNDUP(J964*$R$5,-1)))</f>
        <v>1162000</v>
      </c>
      <c r="S964" s="202">
        <f>IF($J964="","",IF('5.手当・賞与配分の設計'!$O$4=1,ROUNDUP(($J964+$L964)*$U$4*$S$3,-1),ROUNDUP($J964*$U$4*$S$3,-1)))</f>
        <v>1743000</v>
      </c>
      <c r="T964" s="186">
        <f>IF($J964="","",IF('5.手当・賞与配分の設計'!$O$4=1,ROUNDUP(($J964+$L964)*$U$4*$T$3,-1),ROUNDUP($J964*$U$4*$T$3,-1)))</f>
        <v>1597750</v>
      </c>
      <c r="U964" s="186">
        <f>IF($J964="","",IF('5.手当・賞与配分の設計'!$O$4=1,ROUNDUP(($J964+$L964)*$U$4*$U$3,-1),ROUNDUP($J964*$U$4*$U$3,-1)))</f>
        <v>1452500</v>
      </c>
      <c r="V964" s="186">
        <f>IF($J964="","",IF('5.手当・賞与配分の設計'!$O$4=1,ROUNDUP(($J964+$L964)*$U$4*$V$3,-1),ROUNDUP($J964*$U$4*$V$3,-1)))</f>
        <v>1307250</v>
      </c>
      <c r="W964" s="203">
        <f>IF($J964="","",IF('5.手当・賞与配分の設計'!$O$4=1,ROUNDUP(($J964+$L964)*$U$4*$W$3,-1),ROUNDUP($J964*$U$4*$W$3,-1)))</f>
        <v>1162000</v>
      </c>
      <c r="X964" s="128">
        <f t="shared" si="333"/>
        <v>11107480</v>
      </c>
      <c r="Y964" s="88">
        <f t="shared" si="334"/>
        <v>10962230</v>
      </c>
      <c r="Z964" s="88">
        <f t="shared" si="325"/>
        <v>10816980</v>
      </c>
      <c r="AA964" s="88">
        <f t="shared" si="326"/>
        <v>10671730</v>
      </c>
      <c r="AB964" s="201">
        <f t="shared" si="327"/>
        <v>10526480</v>
      </c>
    </row>
    <row r="965" spans="5:28" ht="18" customHeight="1">
      <c r="E965" s="178" t="str">
        <f t="shared" si="328"/>
        <v>M-4</v>
      </c>
      <c r="F965" s="204">
        <f t="shared" si="319"/>
        <v>12</v>
      </c>
      <c r="G965" s="124">
        <f t="shared" si="320"/>
        <v>12</v>
      </c>
      <c r="H965" s="124" t="str">
        <f t="shared" si="321"/>
        <v>M-4-12</v>
      </c>
      <c r="I965" s="179">
        <v>57</v>
      </c>
      <c r="J965" s="150">
        <f>IF($E965="","",INDEX('3.サラリースケール'!$R$5:$BH$38,MATCH('7.グレード別年俸表の作成'!$E965,'3.サラリースケール'!$R$5:$R$38,0),MATCH('7.グレード別年俸表の作成'!$I965,'3.サラリースケール'!$R$5:$BH$5,0)))</f>
        <v>518500</v>
      </c>
      <c r="K965" s="194">
        <f t="shared" si="322"/>
        <v>5800</v>
      </c>
      <c r="L965" s="195">
        <f>IF($J965="","",VLOOKUP($E965,'6.モデル年俸表の作成'!$C$6:$F$48,4,0))</f>
        <v>68300</v>
      </c>
      <c r="M965" s="196">
        <f t="shared" si="329"/>
        <v>0.2</v>
      </c>
      <c r="N965" s="197">
        <f t="shared" si="330"/>
        <v>103700</v>
      </c>
      <c r="O965" s="219">
        <f t="shared" si="323"/>
        <v>27</v>
      </c>
      <c r="P965" s="198">
        <f t="shared" si="331"/>
        <v>690500</v>
      </c>
      <c r="Q965" s="195">
        <f t="shared" si="332"/>
        <v>8286000</v>
      </c>
      <c r="R965" s="187">
        <f>IF($J965="","",IF('5.手当・賞与配分の設計'!$O$4=1,ROUNDUP((J965+$L965)*$R$5,-1),ROUNDUP(J965*$R$5,-1)))</f>
        <v>1173600</v>
      </c>
      <c r="S965" s="202">
        <f>IF($J965="","",IF('5.手当・賞与配分の設計'!$O$4=1,ROUNDUP(($J965+$L965)*$U$4*$S$3,-1),ROUNDUP($J965*$U$4*$S$3,-1)))</f>
        <v>1760400</v>
      </c>
      <c r="T965" s="186">
        <f>IF($J965="","",IF('5.手当・賞与配分の設計'!$O$4=1,ROUNDUP(($J965+$L965)*$U$4*$T$3,-1),ROUNDUP($J965*$U$4*$T$3,-1)))</f>
        <v>1613700</v>
      </c>
      <c r="U965" s="186">
        <f>IF($J965="","",IF('5.手当・賞与配分の設計'!$O$4=1,ROUNDUP(($J965+$L965)*$U$4*$U$3,-1),ROUNDUP($J965*$U$4*$U$3,-1)))</f>
        <v>1467000</v>
      </c>
      <c r="V965" s="186">
        <f>IF($J965="","",IF('5.手当・賞与配分の設計'!$O$4=1,ROUNDUP(($J965+$L965)*$U$4*$V$3,-1),ROUNDUP($J965*$U$4*$V$3,-1)))</f>
        <v>1320300</v>
      </c>
      <c r="W965" s="203">
        <f>IF($J965="","",IF('5.手当・賞与配分の設計'!$O$4=1,ROUNDUP(($J965+$L965)*$U$4*$W$3,-1),ROUNDUP($J965*$U$4*$W$3,-1)))</f>
        <v>1173600</v>
      </c>
      <c r="X965" s="128">
        <f t="shared" si="333"/>
        <v>11220000</v>
      </c>
      <c r="Y965" s="88">
        <f t="shared" si="334"/>
        <v>11073300</v>
      </c>
      <c r="Z965" s="88">
        <f t="shared" si="325"/>
        <v>10926600</v>
      </c>
      <c r="AA965" s="88">
        <f t="shared" si="326"/>
        <v>10779900</v>
      </c>
      <c r="AB965" s="201">
        <f t="shared" si="327"/>
        <v>10633200</v>
      </c>
    </row>
    <row r="966" spans="5:28" ht="18" customHeight="1">
      <c r="E966" s="178" t="str">
        <f t="shared" si="328"/>
        <v>M-4</v>
      </c>
      <c r="F966" s="204">
        <f t="shared" si="319"/>
        <v>13</v>
      </c>
      <c r="G966" s="124">
        <f t="shared" si="320"/>
        <v>13</v>
      </c>
      <c r="H966" s="124" t="str">
        <f t="shared" si="321"/>
        <v>M-4-13</v>
      </c>
      <c r="I966" s="179">
        <v>58</v>
      </c>
      <c r="J966" s="150">
        <f>IF($E966="","",INDEX('3.サラリースケール'!$R$5:$BH$38,MATCH('7.グレード別年俸表の作成'!$E966,'3.サラリースケール'!$R$5:$R$38,0),MATCH('7.グレード別年俸表の作成'!$I966,'3.サラリースケール'!$R$5:$BH$5,0)))</f>
        <v>524300</v>
      </c>
      <c r="K966" s="194">
        <f t="shared" si="322"/>
        <v>5800</v>
      </c>
      <c r="L966" s="195">
        <f>IF($J966="","",VLOOKUP($E966,'6.モデル年俸表の作成'!$C$6:$F$48,4,0))</f>
        <v>68300</v>
      </c>
      <c r="M966" s="196">
        <f t="shared" si="329"/>
        <v>0.2</v>
      </c>
      <c r="N966" s="197">
        <f t="shared" si="330"/>
        <v>104860</v>
      </c>
      <c r="O966" s="219">
        <f t="shared" si="323"/>
        <v>27</v>
      </c>
      <c r="P966" s="198">
        <f t="shared" si="331"/>
        <v>697460</v>
      </c>
      <c r="Q966" s="195">
        <f t="shared" si="332"/>
        <v>8369520</v>
      </c>
      <c r="R966" s="187">
        <f>IF($J966="","",IF('5.手当・賞与配分の設計'!$O$4=1,ROUNDUP((J966+$L966)*$R$5,-1),ROUNDUP(J966*$R$5,-1)))</f>
        <v>1185200</v>
      </c>
      <c r="S966" s="202">
        <f>IF($J966="","",IF('5.手当・賞与配分の設計'!$O$4=1,ROUNDUP(($J966+$L966)*$U$4*$S$3,-1),ROUNDUP($J966*$U$4*$S$3,-1)))</f>
        <v>1777800</v>
      </c>
      <c r="T966" s="186">
        <f>IF($J966="","",IF('5.手当・賞与配分の設計'!$O$4=1,ROUNDUP(($J966+$L966)*$U$4*$T$3,-1),ROUNDUP($J966*$U$4*$T$3,-1)))</f>
        <v>1629650</v>
      </c>
      <c r="U966" s="186">
        <f>IF($J966="","",IF('5.手当・賞与配分の設計'!$O$4=1,ROUNDUP(($J966+$L966)*$U$4*$U$3,-1),ROUNDUP($J966*$U$4*$U$3,-1)))</f>
        <v>1481500</v>
      </c>
      <c r="V966" s="186">
        <f>IF($J966="","",IF('5.手当・賞与配分の設計'!$O$4=1,ROUNDUP(($J966+$L966)*$U$4*$V$3,-1),ROUNDUP($J966*$U$4*$V$3,-1)))</f>
        <v>1333350</v>
      </c>
      <c r="W966" s="203">
        <f>IF($J966="","",IF('5.手当・賞与配分の設計'!$O$4=1,ROUNDUP(($J966+$L966)*$U$4*$W$3,-1),ROUNDUP($J966*$U$4*$W$3,-1)))</f>
        <v>1185200</v>
      </c>
      <c r="X966" s="128">
        <f t="shared" si="333"/>
        <v>11332520</v>
      </c>
      <c r="Y966" s="88">
        <f t="shared" si="334"/>
        <v>11184370</v>
      </c>
      <c r="Z966" s="88">
        <f t="shared" si="325"/>
        <v>11036220</v>
      </c>
      <c r="AA966" s="88">
        <f t="shared" si="326"/>
        <v>10888070</v>
      </c>
      <c r="AB966" s="201">
        <f t="shared" si="327"/>
        <v>10739920</v>
      </c>
    </row>
    <row r="967" spans="5:28" ht="18" customHeight="1" thickBot="1">
      <c r="E967" s="178" t="str">
        <f t="shared" si="328"/>
        <v>M-4</v>
      </c>
      <c r="F967" s="204">
        <f t="shared" si="319"/>
        <v>13</v>
      </c>
      <c r="G967" s="124">
        <f t="shared" si="320"/>
        <v>13</v>
      </c>
      <c r="H967" s="124" t="str">
        <f t="shared" si="321"/>
        <v/>
      </c>
      <c r="I967" s="179">
        <v>59</v>
      </c>
      <c r="J967" s="205">
        <f>IF($E967="","",INDEX('3.サラリースケール'!$R$5:$BH$38,MATCH('7.グレード別年俸表の作成'!$E967,'3.サラリースケール'!$R$5:$R$38,0),MATCH('7.グレード別年俸表の作成'!$I967,'3.サラリースケール'!$R$5:$BH$5,0)))</f>
        <v>530100</v>
      </c>
      <c r="K967" s="206">
        <f t="shared" si="322"/>
        <v>5800</v>
      </c>
      <c r="L967" s="207">
        <f>IF($J967="","",VLOOKUP($E967,'6.モデル年俸表の作成'!$C$6:$F$48,4,0))</f>
        <v>68300</v>
      </c>
      <c r="M967" s="208">
        <f t="shared" si="329"/>
        <v>0.2</v>
      </c>
      <c r="N967" s="209">
        <f t="shared" si="330"/>
        <v>106020</v>
      </c>
      <c r="O967" s="220">
        <f t="shared" si="323"/>
        <v>27</v>
      </c>
      <c r="P967" s="210">
        <f t="shared" si="331"/>
        <v>704420</v>
      </c>
      <c r="Q967" s="207">
        <f t="shared" si="332"/>
        <v>8453040</v>
      </c>
      <c r="R967" s="211">
        <f>IF($J967="","",IF('5.手当・賞与配分の設計'!$O$4=1,ROUNDUP((J967+$L967)*$R$5,-1),ROUNDUP(J967*$R$5,-1)))</f>
        <v>1196800</v>
      </c>
      <c r="S967" s="212">
        <f>IF($J967="","",IF('5.手当・賞与配分の設計'!$O$4=1,ROUNDUP(($J967+$L967)*$U$4*$S$3,-1),ROUNDUP($J967*$U$4*$S$3,-1)))</f>
        <v>1795200</v>
      </c>
      <c r="T967" s="213">
        <f>IF($J967="","",IF('5.手当・賞与配分の設計'!$O$4=1,ROUNDUP(($J967+$L967)*$U$4*$T$3,-1),ROUNDUP($J967*$U$4*$T$3,-1)))</f>
        <v>1645600</v>
      </c>
      <c r="U967" s="213">
        <f>IF($J967="","",IF('5.手当・賞与配分の設計'!$O$4=1,ROUNDUP(($J967+$L967)*$U$4*$U$3,-1),ROUNDUP($J967*$U$4*$U$3,-1)))</f>
        <v>1496000</v>
      </c>
      <c r="V967" s="213">
        <f>IF($J967="","",IF('5.手当・賞与配分の設計'!$O$4=1,ROUNDUP(($J967+$L967)*$U$4*$V$3,-1),ROUNDUP($J967*$U$4*$V$3,-1)))</f>
        <v>1346400</v>
      </c>
      <c r="W967" s="214">
        <f>IF($J967="","",IF('5.手当・賞与配分の設計'!$O$4=1,ROUNDUP(($J967+$L967)*$U$4*$W$3,-1),ROUNDUP($J967*$U$4*$W$3,-1)))</f>
        <v>1196800</v>
      </c>
      <c r="X967" s="215">
        <f t="shared" si="333"/>
        <v>11445040</v>
      </c>
      <c r="Y967" s="216">
        <f t="shared" si="334"/>
        <v>11295440</v>
      </c>
      <c r="Z967" s="216">
        <f t="shared" si="325"/>
        <v>11145840</v>
      </c>
      <c r="AA967" s="216">
        <f t="shared" si="326"/>
        <v>10996240</v>
      </c>
      <c r="AB967" s="217">
        <f t="shared" si="327"/>
        <v>10846640</v>
      </c>
    </row>
    <row r="968" spans="5:28" ht="9" customHeight="1">
      <c r="M968" s="99"/>
    </row>
    <row r="969" spans="5:28" ht="20.100000000000001" customHeight="1" thickBot="1">
      <c r="E969" s="102"/>
      <c r="F969" s="102"/>
      <c r="G969" s="102"/>
      <c r="H969" s="102"/>
      <c r="L969" s="102"/>
      <c r="O969" s="98" t="s">
        <v>95</v>
      </c>
      <c r="S969" s="218"/>
      <c r="T969" s="218"/>
    </row>
    <row r="970" spans="5:28" ht="23.1" customHeight="1" thickBot="1">
      <c r="E970" s="161" t="s">
        <v>84</v>
      </c>
      <c r="F970" s="162" t="s">
        <v>29</v>
      </c>
      <c r="G970" s="537" t="s">
        <v>85</v>
      </c>
      <c r="H970" s="537" t="s">
        <v>29</v>
      </c>
      <c r="I970" s="539" t="s">
        <v>92</v>
      </c>
      <c r="J970" s="543" t="s">
        <v>96</v>
      </c>
      <c r="K970" s="535" t="s">
        <v>98</v>
      </c>
      <c r="L970" s="541" t="s">
        <v>94</v>
      </c>
      <c r="M970" s="531" t="s">
        <v>130</v>
      </c>
      <c r="N970" s="532"/>
      <c r="O970" s="163">
        <f>IF($E971="","",'5.手当・賞与配分の設計'!$L$4)</f>
        <v>173</v>
      </c>
      <c r="P970" s="533" t="s">
        <v>89</v>
      </c>
      <c r="Q970" s="535" t="s">
        <v>90</v>
      </c>
      <c r="R970" s="164" t="s">
        <v>91</v>
      </c>
      <c r="S970" s="524" t="s">
        <v>131</v>
      </c>
      <c r="T970" s="525"/>
      <c r="U970" s="526">
        <f>IF($E971="","",'5.手当・賞与配分の設計'!$O$11)</f>
        <v>2.5</v>
      </c>
      <c r="V970" s="527"/>
      <c r="W970" s="165"/>
      <c r="X970" s="528" t="s">
        <v>132</v>
      </c>
      <c r="Y970" s="529"/>
      <c r="Z970" s="529"/>
      <c r="AA970" s="529"/>
      <c r="AB970" s="530"/>
    </row>
    <row r="971" spans="5:28" ht="27.9" customHeight="1" thickBot="1">
      <c r="E971" s="168" t="str">
        <f>IF(C$26="","",$C$26)</f>
        <v>E-1</v>
      </c>
      <c r="F971" s="162">
        <v>0</v>
      </c>
      <c r="G971" s="538"/>
      <c r="H971" s="538"/>
      <c r="I971" s="540"/>
      <c r="J971" s="544"/>
      <c r="K971" s="536"/>
      <c r="L971" s="542"/>
      <c r="M971" s="169">
        <f>IF($E971="","",VLOOKUP($E971,'5.手当・賞与配分の設計'!$C$7:$L$48,8,0))</f>
        <v>0</v>
      </c>
      <c r="N971" s="170" t="s">
        <v>87</v>
      </c>
      <c r="O971" s="171" t="s">
        <v>88</v>
      </c>
      <c r="P971" s="534"/>
      <c r="Q971" s="536"/>
      <c r="R971" s="400">
        <f>IF($E971="","",'5.手当・賞与配分の設計'!$N$11)</f>
        <v>2</v>
      </c>
      <c r="S971" s="172" t="str">
        <f>IF('5.手当・賞与配分の設計'!$N$16="","",'5.手当・賞与配分の設計'!$N$16)</f>
        <v>S</v>
      </c>
      <c r="T971" s="173" t="str">
        <f>IF('5.手当・賞与配分の設計'!$N$17="","",'5.手当・賞与配分の設計'!$N$17)</f>
        <v>A</v>
      </c>
      <c r="U971" s="174" t="str">
        <f>IF('5.手当・賞与配分の設計'!$N$18="","",'5.手当・賞与配分の設計'!$N$18)</f>
        <v>B</v>
      </c>
      <c r="V971" s="174" t="str">
        <f>IF('5.手当・賞与配分の設計'!$N$19="","",'5.手当・賞与配分の設計'!$N$19)</f>
        <v>C</v>
      </c>
      <c r="W971" s="175" t="str">
        <f>IF('5.手当・賞与配分の設計'!$N$20="","",'5.手当・賞与配分の設計'!$N$20)</f>
        <v>D</v>
      </c>
      <c r="X971" s="176" t="str">
        <f>IF($E971="","",$E971&amp;"-"&amp;S971)</f>
        <v>E-1-S</v>
      </c>
      <c r="Y971" s="170" t="str">
        <f>IF($E971="","",$E971&amp;"-"&amp;T971)</f>
        <v>E-1-A</v>
      </c>
      <c r="Z971" s="170" t="str">
        <f>IF($E971="","",$E971&amp;"-"&amp;U971)</f>
        <v>E-1-B</v>
      </c>
      <c r="AA971" s="170" t="str">
        <f>IF($E971="","",$E971&amp;"-"&amp;V971)</f>
        <v>E-1-C</v>
      </c>
      <c r="AB971" s="177" t="str">
        <f>IF($E971="","",$E971&amp;"-"&amp;W971)</f>
        <v>E-1-D</v>
      </c>
    </row>
    <row r="972" spans="5:28" ht="18" customHeight="1">
      <c r="E972" s="178" t="str">
        <f>IF($E$971="","",$E$971)</f>
        <v>E-1</v>
      </c>
      <c r="F972" s="124">
        <f t="shared" ref="F972:F1013" si="335">IF(J972="",0,IF(AND(J971&lt;J972,J972=J973),F971+1,IF(J972&lt;J973,F971+1,F971)))</f>
        <v>0</v>
      </c>
      <c r="G972" s="124" t="str">
        <f t="shared" ref="G972:G1013" si="336">IF(AND(F972=0,J972=""),"",IF(AND(F972=0,J972&gt;0),1,IF(F972=0,"",F972)))</f>
        <v/>
      </c>
      <c r="H972" s="124" t="str">
        <f t="shared" ref="H972:H1013" si="337">IF($G972="","",IF(F971&lt;F972,$E972&amp;"-"&amp;$G972,""))</f>
        <v/>
      </c>
      <c r="I972" s="179">
        <v>18</v>
      </c>
      <c r="J972" s="180" t="str">
        <f>IF($E972="","",INDEX('3.サラリースケール'!$R$5:$BH$38,MATCH('7.グレード別年俸表の作成'!$E972,'3.サラリースケール'!$R$5:$R$38,0),MATCH('7.グレード別年俸表の作成'!$I972,'3.サラリースケール'!$R$5:$BH$5,0)))</f>
        <v/>
      </c>
      <c r="K972" s="181" t="str">
        <f t="shared" ref="K972:K1013" si="338">IF($F972&lt;=1,"",IF($J971="",0,$J972-$J971))</f>
        <v/>
      </c>
      <c r="L972" s="182" t="str">
        <f>IF($J972="","",VLOOKUP($E972,'6.モデル年俸表の作成'!$C$6:$F$48,4,0))</f>
        <v/>
      </c>
      <c r="M972" s="183" t="str">
        <f>IF($G972="","",$M$695)</f>
        <v/>
      </c>
      <c r="N972" s="184" t="str">
        <f>IF($J972="","",ROUNDUP((J972*$M972),-1))</f>
        <v/>
      </c>
      <c r="O972" s="185" t="str">
        <f t="shared" ref="O972:O1013" si="339">IF($J972="","",ROUNDDOWN($N972/($J972/$O$4*1.25),0))</f>
        <v/>
      </c>
      <c r="P972" s="186" t="str">
        <f>IF($J972="","",$J972+$L972+$N972)</f>
        <v/>
      </c>
      <c r="Q972" s="182" t="str">
        <f>IF($J972="","",$P972*12)</f>
        <v/>
      </c>
      <c r="R972" s="187" t="str">
        <f>IF($J972="","",IF('5.手当・賞与配分の設計'!$O$4=1,ROUNDUP((J972+$L972)*$R$5,-1),ROUNDUP(J972*$R$5,-1)))</f>
        <v/>
      </c>
      <c r="S972" s="188" t="str">
        <f>IF($J972="","",IF('5.手当・賞与配分の設計'!$O$4=1,ROUNDUP(($J972+$L972)*$U$4*$S$3,-1),ROUNDUP($J972*$U$4*$S$3,-1)))</f>
        <v/>
      </c>
      <c r="T972" s="189" t="str">
        <f>IF($J972="","",IF('5.手当・賞与配分の設計'!$O$4=1,ROUNDUP(($J972+$L972)*$U$4*$T$3,-1),ROUNDUP($J972*$U$4*$T$3,-1)))</f>
        <v/>
      </c>
      <c r="U972" s="189" t="str">
        <f>IF($J972="","",IF('5.手当・賞与配分の設計'!$O$4=1,ROUNDUP(($J972+$L972)*$U$4*$U$3,-1),ROUNDUP($J972*$U$4*$U$3,-1)))</f>
        <v/>
      </c>
      <c r="V972" s="189" t="str">
        <f>IF($J972="","",IF('5.手当・賞与配分の設計'!$O$4=1,ROUNDUP(($J972+$L972)*$U$4*$V$3,-1),ROUNDUP($J972*$U$4*$V$3,-1)))</f>
        <v/>
      </c>
      <c r="W972" s="190" t="str">
        <f>IF($J972="","",IF('5.手当・賞与配分の設計'!$O$4=1,ROUNDUP(($J972+$L972)*$U$4*$W$3,-1),ROUNDUP($J972*$U$4*$W$3,-1)))</f>
        <v/>
      </c>
      <c r="X972" s="191" t="str">
        <f>IF($J972="","",$Q972+$R972+S972)</f>
        <v/>
      </c>
      <c r="Y972" s="152" t="str">
        <f t="shared" ref="Y972:Y996" si="340">IF($J972="","",$Q972+$R972+T972)</f>
        <v/>
      </c>
      <c r="Z972" s="152" t="str">
        <f t="shared" ref="Z972:Z1013" si="341">IF($J972="","",$Q972+$R972+U972)</f>
        <v/>
      </c>
      <c r="AA972" s="152" t="str">
        <f t="shared" ref="AA972:AA1013" si="342">IF($J972="","",$Q972+$R972+V972)</f>
        <v/>
      </c>
      <c r="AB972" s="192" t="str">
        <f t="shared" ref="AB972:AB1013" si="343">IF($J972="","",$Q972+$R972+W972)</f>
        <v/>
      </c>
    </row>
    <row r="973" spans="5:28" ht="18" customHeight="1">
      <c r="E973" s="178" t="str">
        <f t="shared" ref="E973:E1013" si="344">IF($E$971="","",$E$971)</f>
        <v>E-1</v>
      </c>
      <c r="F973" s="124">
        <f t="shared" si="335"/>
        <v>0</v>
      </c>
      <c r="G973" s="124" t="str">
        <f t="shared" si="336"/>
        <v/>
      </c>
      <c r="H973" s="124" t="str">
        <f t="shared" si="337"/>
        <v/>
      </c>
      <c r="I973" s="179">
        <v>19</v>
      </c>
      <c r="J973" s="180" t="str">
        <f>IF($E973="","",INDEX('3.サラリースケール'!$R$5:$BH$38,MATCH('7.グレード別年俸表の作成'!$E973,'3.サラリースケール'!$R$5:$R$38,0),MATCH('7.グレード別年俸表の作成'!$I973,'3.サラリースケール'!$R$5:$BH$5,0)))</f>
        <v/>
      </c>
      <c r="K973" s="194" t="str">
        <f t="shared" si="338"/>
        <v/>
      </c>
      <c r="L973" s="195" t="str">
        <f>IF($J973="","",VLOOKUP($E973,'6.モデル年俸表の作成'!$C$6:$F$48,4,0))</f>
        <v/>
      </c>
      <c r="M973" s="196" t="str">
        <f t="shared" ref="M973:M1013" si="345">IF($G973="","",$M$695)</f>
        <v/>
      </c>
      <c r="N973" s="197" t="str">
        <f t="shared" ref="N973:N1013" si="346">IF($J973="","",ROUNDUP((J973*$M973),-1))</f>
        <v/>
      </c>
      <c r="O973" s="219" t="str">
        <f t="shared" si="339"/>
        <v/>
      </c>
      <c r="P973" s="198" t="str">
        <f t="shared" ref="P973:P1013" si="347">IF($J973="","",$J973+$L973+$N973)</f>
        <v/>
      </c>
      <c r="Q973" s="195" t="str">
        <f t="shared" ref="Q973:Q1013" si="348">IF($J973="","",$P973*12)</f>
        <v/>
      </c>
      <c r="R973" s="187" t="str">
        <f>IF($J973="","",IF('5.手当・賞与配分の設計'!$O$4=1,ROUNDUP((J973+$L973)*$R$5,-1),ROUNDUP(J973*$R$5,-1)))</f>
        <v/>
      </c>
      <c r="S973" s="199" t="str">
        <f>IF($J973="","",IF('5.手当・賞与配分の設計'!$O$4=1,ROUNDUP(($J973+$L973)*$U$4*$S$3,-1),ROUNDUP($J973*$U$4*$S$3,-1)))</f>
        <v/>
      </c>
      <c r="T973" s="198" t="str">
        <f>IF($J973="","",IF('5.手当・賞与配分の設計'!$O$4=1,ROUNDUP(($J973+$L973)*$U$4*$T$3,-1),ROUNDUP($J973*$U$4*$T$3,-1)))</f>
        <v/>
      </c>
      <c r="U973" s="198" t="str">
        <f>IF($J973="","",IF('5.手当・賞与配分の設計'!$O$4=1,ROUNDUP(($J973+$L973)*$U$4*$U$3,-1),ROUNDUP($J973*$U$4*$U$3,-1)))</f>
        <v/>
      </c>
      <c r="V973" s="198" t="str">
        <f>IF($J973="","",IF('5.手当・賞与配分の設計'!$O$4=1,ROUNDUP(($J973+$L973)*$U$4*$V$3,-1),ROUNDUP($J973*$U$4*$V$3,-1)))</f>
        <v/>
      </c>
      <c r="W973" s="200" t="str">
        <f>IF($J973="","",IF('5.手当・賞与配分の設計'!$O$4=1,ROUNDUP(($J973+$L973)*$U$4*$W$3,-1),ROUNDUP($J973*$U$4*$W$3,-1)))</f>
        <v/>
      </c>
      <c r="X973" s="128" t="str">
        <f>IF($J973="","",$Q973+$R973+S973)</f>
        <v/>
      </c>
      <c r="Y973" s="88" t="str">
        <f t="shared" si="340"/>
        <v/>
      </c>
      <c r="Z973" s="88" t="str">
        <f t="shared" si="341"/>
        <v/>
      </c>
      <c r="AA973" s="88" t="str">
        <f t="shared" si="342"/>
        <v/>
      </c>
      <c r="AB973" s="201" t="str">
        <f t="shared" si="343"/>
        <v/>
      </c>
    </row>
    <row r="974" spans="5:28" ht="18" customHeight="1">
      <c r="E974" s="178" t="str">
        <f t="shared" si="344"/>
        <v>E-1</v>
      </c>
      <c r="F974" s="124">
        <f t="shared" si="335"/>
        <v>0</v>
      </c>
      <c r="G974" s="124" t="str">
        <f t="shared" si="336"/>
        <v/>
      </c>
      <c r="H974" s="124" t="str">
        <f t="shared" si="337"/>
        <v/>
      </c>
      <c r="I974" s="179">
        <v>20</v>
      </c>
      <c r="J974" s="150" t="str">
        <f>IF($E974="","",INDEX('3.サラリースケール'!$R$5:$BH$38,MATCH('7.グレード別年俸表の作成'!$E974,'3.サラリースケール'!$R$5:$R$38,0),MATCH('7.グレード別年俸表の作成'!$I974,'3.サラリースケール'!$R$5:$BH$5,0)))</f>
        <v/>
      </c>
      <c r="K974" s="194" t="str">
        <f t="shared" si="338"/>
        <v/>
      </c>
      <c r="L974" s="195" t="str">
        <f>IF($J974="","",VLOOKUP($E974,'6.モデル年俸表の作成'!$C$6:$F$48,4,0))</f>
        <v/>
      </c>
      <c r="M974" s="196" t="str">
        <f t="shared" si="345"/>
        <v/>
      </c>
      <c r="N974" s="197" t="str">
        <f t="shared" si="346"/>
        <v/>
      </c>
      <c r="O974" s="219" t="str">
        <f t="shared" si="339"/>
        <v/>
      </c>
      <c r="P974" s="198" t="str">
        <f t="shared" si="347"/>
        <v/>
      </c>
      <c r="Q974" s="195" t="str">
        <f t="shared" si="348"/>
        <v/>
      </c>
      <c r="R974" s="187" t="str">
        <f>IF($J974="","",IF('5.手当・賞与配分の設計'!$O$4=1,ROUNDUP((J974+$L974)*$R$5,-1),ROUNDUP(J974*$R$5,-1)))</f>
        <v/>
      </c>
      <c r="S974" s="199" t="str">
        <f>IF($J974="","",IF('5.手当・賞与配分の設計'!$O$4=1,ROUNDUP(($J974+$L974)*$U$4*$S$3,-1),ROUNDUP($J974*$U$4*$S$3,-1)))</f>
        <v/>
      </c>
      <c r="T974" s="198" t="str">
        <f>IF($J974="","",IF('5.手当・賞与配分の設計'!$O$4=1,ROUNDUP(($J974+$L974)*$U$4*$T$3,-1),ROUNDUP($J974*$U$4*$T$3,-1)))</f>
        <v/>
      </c>
      <c r="U974" s="198" t="str">
        <f>IF($J974="","",IF('5.手当・賞与配分の設計'!$O$4=1,ROUNDUP(($J974+$L974)*$U$4*$U$3,-1),ROUNDUP($J974*$U$4*$U$3,-1)))</f>
        <v/>
      </c>
      <c r="V974" s="198" t="str">
        <f>IF($J974="","",IF('5.手当・賞与配分の設計'!$O$4=1,ROUNDUP(($J974+$L974)*$U$4*$V$3,-1),ROUNDUP($J974*$U$4*$V$3,-1)))</f>
        <v/>
      </c>
      <c r="W974" s="200" t="str">
        <f>IF($J974="","",IF('5.手当・賞与配分の設計'!$O$4=1,ROUNDUP(($J974+$L974)*$U$4*$W$3,-1),ROUNDUP($J974*$U$4*$W$3,-1)))</f>
        <v/>
      </c>
      <c r="X974" s="128" t="str">
        <f>IF($J974="","",$Q974+$R974+S974)</f>
        <v/>
      </c>
      <c r="Y974" s="88" t="str">
        <f t="shared" si="340"/>
        <v/>
      </c>
      <c r="Z974" s="88" t="str">
        <f t="shared" si="341"/>
        <v/>
      </c>
      <c r="AA974" s="88" t="str">
        <f t="shared" si="342"/>
        <v/>
      </c>
      <c r="AB974" s="201" t="str">
        <f t="shared" si="343"/>
        <v/>
      </c>
    </row>
    <row r="975" spans="5:28" ht="18" customHeight="1">
      <c r="E975" s="178" t="str">
        <f t="shared" si="344"/>
        <v>E-1</v>
      </c>
      <c r="F975" s="124">
        <f t="shared" si="335"/>
        <v>0</v>
      </c>
      <c r="G975" s="124" t="str">
        <f t="shared" si="336"/>
        <v/>
      </c>
      <c r="H975" s="124" t="str">
        <f t="shared" si="337"/>
        <v/>
      </c>
      <c r="I975" s="179">
        <v>21</v>
      </c>
      <c r="J975" s="150" t="str">
        <f>IF($E975="","",INDEX('3.サラリースケール'!$R$5:$BH$38,MATCH('7.グレード別年俸表の作成'!$E975,'3.サラリースケール'!$R$5:$R$38,0),MATCH('7.グレード別年俸表の作成'!$I975,'3.サラリースケール'!$R$5:$BH$5,0)))</f>
        <v/>
      </c>
      <c r="K975" s="194" t="str">
        <f t="shared" si="338"/>
        <v/>
      </c>
      <c r="L975" s="195" t="str">
        <f>IF($J975="","",VLOOKUP($E975,'6.モデル年俸表の作成'!$C$6:$F$48,4,0))</f>
        <v/>
      </c>
      <c r="M975" s="196" t="str">
        <f t="shared" si="345"/>
        <v/>
      </c>
      <c r="N975" s="197" t="str">
        <f t="shared" si="346"/>
        <v/>
      </c>
      <c r="O975" s="219" t="str">
        <f t="shared" si="339"/>
        <v/>
      </c>
      <c r="P975" s="198" t="str">
        <f t="shared" si="347"/>
        <v/>
      </c>
      <c r="Q975" s="195" t="str">
        <f t="shared" si="348"/>
        <v/>
      </c>
      <c r="R975" s="187" t="str">
        <f>IF($J975="","",IF('5.手当・賞与配分の設計'!$O$4=1,ROUNDUP((J975+$L975)*$R$5,-1),ROUNDUP(J975*$R$5,-1)))</f>
        <v/>
      </c>
      <c r="S975" s="202" t="str">
        <f>IF($J975="","",IF('5.手当・賞与配分の設計'!$O$4=1,ROUNDUP(($J975+$L975)*$U$4*$S$3,-1),ROUNDUP($J975*$U$4*$S$3,-1)))</f>
        <v/>
      </c>
      <c r="T975" s="186" t="str">
        <f>IF($J975="","",IF('5.手当・賞与配分の設計'!$O$4=1,ROUNDUP(($J975+$L975)*$U$4*$T$3,-1),ROUNDUP($J975*$U$4*$T$3,-1)))</f>
        <v/>
      </c>
      <c r="U975" s="186" t="str">
        <f>IF($J975="","",IF('5.手当・賞与配分の設計'!$O$4=1,ROUNDUP(($J975+$L975)*$U$4*$U$3,-1),ROUNDUP($J975*$U$4*$U$3,-1)))</f>
        <v/>
      </c>
      <c r="V975" s="186" t="str">
        <f>IF($J975="","",IF('5.手当・賞与配分の設計'!$O$4=1,ROUNDUP(($J975+$L975)*$U$4*$V$3,-1),ROUNDUP($J975*$U$4*$V$3,-1)))</f>
        <v/>
      </c>
      <c r="W975" s="203" t="str">
        <f>IF($J975="","",IF('5.手当・賞与配分の設計'!$O$4=1,ROUNDUP(($J975+$L975)*$U$4*$W$3,-1),ROUNDUP($J975*$U$4*$W$3,-1)))</f>
        <v/>
      </c>
      <c r="X975" s="128" t="str">
        <f t="shared" ref="X975:X1013" si="349">IF($J975="","",$Q975+$R975+S975)</f>
        <v/>
      </c>
      <c r="Y975" s="88" t="str">
        <f t="shared" si="340"/>
        <v/>
      </c>
      <c r="Z975" s="88" t="str">
        <f t="shared" si="341"/>
        <v/>
      </c>
      <c r="AA975" s="88" t="str">
        <f t="shared" si="342"/>
        <v/>
      </c>
      <c r="AB975" s="201" t="str">
        <f t="shared" si="343"/>
        <v/>
      </c>
    </row>
    <row r="976" spans="5:28" ht="18" customHeight="1">
      <c r="E976" s="178" t="str">
        <f t="shared" si="344"/>
        <v>E-1</v>
      </c>
      <c r="F976" s="124">
        <f t="shared" si="335"/>
        <v>0</v>
      </c>
      <c r="G976" s="124" t="str">
        <f t="shared" si="336"/>
        <v/>
      </c>
      <c r="H976" s="124" t="str">
        <f t="shared" si="337"/>
        <v/>
      </c>
      <c r="I976" s="179">
        <v>22</v>
      </c>
      <c r="J976" s="150" t="str">
        <f>IF($E976="","",INDEX('3.サラリースケール'!$R$5:$BH$38,MATCH('7.グレード別年俸表の作成'!$E976,'3.サラリースケール'!$R$5:$R$38,0),MATCH('7.グレード別年俸表の作成'!$I976,'3.サラリースケール'!$R$5:$BH$5,0)))</f>
        <v/>
      </c>
      <c r="K976" s="194" t="str">
        <f t="shared" si="338"/>
        <v/>
      </c>
      <c r="L976" s="195" t="str">
        <f>IF($J976="","",VLOOKUP($E976,'6.モデル年俸表の作成'!$C$6:$F$48,4,0))</f>
        <v/>
      </c>
      <c r="M976" s="196" t="str">
        <f t="shared" si="345"/>
        <v/>
      </c>
      <c r="N976" s="197" t="str">
        <f t="shared" si="346"/>
        <v/>
      </c>
      <c r="O976" s="219" t="str">
        <f t="shared" si="339"/>
        <v/>
      </c>
      <c r="P976" s="198" t="str">
        <f t="shared" si="347"/>
        <v/>
      </c>
      <c r="Q976" s="195" t="str">
        <f t="shared" si="348"/>
        <v/>
      </c>
      <c r="R976" s="187" t="str">
        <f>IF($J976="","",IF('5.手当・賞与配分の設計'!$O$4=1,ROUNDUP((J976+$L976)*$R$5,-1),ROUNDUP(J976*$R$5,-1)))</f>
        <v/>
      </c>
      <c r="S976" s="202" t="str">
        <f>IF($J976="","",IF('5.手当・賞与配分の設計'!$O$4=1,ROUNDUP(($J976+$L976)*$U$4*$S$3,-1),ROUNDUP($J976*$U$4*$S$3,-1)))</f>
        <v/>
      </c>
      <c r="T976" s="186" t="str">
        <f>IF($J976="","",IF('5.手当・賞与配分の設計'!$O$4=1,ROUNDUP(($J976+$L976)*$U$4*$T$3,-1),ROUNDUP($J976*$U$4*$T$3,-1)))</f>
        <v/>
      </c>
      <c r="U976" s="186" t="str">
        <f>IF($J976="","",IF('5.手当・賞与配分の設計'!$O$4=1,ROUNDUP(($J976+$L976)*$U$4*$U$3,-1),ROUNDUP($J976*$U$4*$U$3,-1)))</f>
        <v/>
      </c>
      <c r="V976" s="186" t="str">
        <f>IF($J976="","",IF('5.手当・賞与配分の設計'!$O$4=1,ROUNDUP(($J976+$L976)*$U$4*$V$3,-1),ROUNDUP($J976*$U$4*$V$3,-1)))</f>
        <v/>
      </c>
      <c r="W976" s="203" t="str">
        <f>IF($J976="","",IF('5.手当・賞与配分の設計'!$O$4=1,ROUNDUP(($J976+$L976)*$U$4*$W$3,-1),ROUNDUP($J976*$U$4*$W$3,-1)))</f>
        <v/>
      </c>
      <c r="X976" s="128" t="str">
        <f t="shared" si="349"/>
        <v/>
      </c>
      <c r="Y976" s="88" t="str">
        <f t="shared" si="340"/>
        <v/>
      </c>
      <c r="Z976" s="88" t="str">
        <f t="shared" si="341"/>
        <v/>
      </c>
      <c r="AA976" s="88" t="str">
        <f t="shared" si="342"/>
        <v/>
      </c>
      <c r="AB976" s="201" t="str">
        <f t="shared" si="343"/>
        <v/>
      </c>
    </row>
    <row r="977" spans="5:28" ht="18" customHeight="1">
      <c r="E977" s="178" t="str">
        <f t="shared" si="344"/>
        <v>E-1</v>
      </c>
      <c r="F977" s="124">
        <f t="shared" si="335"/>
        <v>0</v>
      </c>
      <c r="G977" s="124" t="str">
        <f t="shared" si="336"/>
        <v/>
      </c>
      <c r="H977" s="124" t="str">
        <f t="shared" si="337"/>
        <v/>
      </c>
      <c r="I977" s="179">
        <v>23</v>
      </c>
      <c r="J977" s="150" t="str">
        <f>IF($E977="","",INDEX('3.サラリースケール'!$R$5:$BH$38,MATCH('7.グレード別年俸表の作成'!$E977,'3.サラリースケール'!$R$5:$R$38,0),MATCH('7.グレード別年俸表の作成'!$I977,'3.サラリースケール'!$R$5:$BH$5,0)))</f>
        <v/>
      </c>
      <c r="K977" s="194" t="str">
        <f t="shared" si="338"/>
        <v/>
      </c>
      <c r="L977" s="195" t="str">
        <f>IF($J977="","",VLOOKUP($E977,'6.モデル年俸表の作成'!$C$6:$F$48,4,0))</f>
        <v/>
      </c>
      <c r="M977" s="196" t="str">
        <f t="shared" si="345"/>
        <v/>
      </c>
      <c r="N977" s="197" t="str">
        <f t="shared" si="346"/>
        <v/>
      </c>
      <c r="O977" s="219" t="str">
        <f>IF($J977="","",ROUNDDOWN($N977/($J977/$O$4*1.25),0))</f>
        <v/>
      </c>
      <c r="P977" s="198" t="str">
        <f t="shared" si="347"/>
        <v/>
      </c>
      <c r="Q977" s="195" t="str">
        <f t="shared" si="348"/>
        <v/>
      </c>
      <c r="R977" s="187" t="str">
        <f>IF($J977="","",IF('5.手当・賞与配分の設計'!$O$4=1,ROUNDUP((J977+$L977)*$R$5,-1),ROUNDUP(J977*$R$5,-1)))</f>
        <v/>
      </c>
      <c r="S977" s="202" t="str">
        <f>IF($J977="","",IF('5.手当・賞与配分の設計'!$O$4=1,ROUNDUP(($J977+$L977)*$U$4*$S$3,-1),ROUNDUP($J977*$U$4*$S$3,-1)))</f>
        <v/>
      </c>
      <c r="T977" s="186" t="str">
        <f>IF($J977="","",IF('5.手当・賞与配分の設計'!$O$4=1,ROUNDUP(($J977+$L977)*$U$4*$T$3,-1),ROUNDUP($J977*$U$4*$T$3,-1)))</f>
        <v/>
      </c>
      <c r="U977" s="186" t="str">
        <f>IF($J977="","",IF('5.手当・賞与配分の設計'!$O$4=1,ROUNDUP(($J977+$L977)*$U$4*$U$3,-1),ROUNDUP($J977*$U$4*$U$3,-1)))</f>
        <v/>
      </c>
      <c r="V977" s="186" t="str">
        <f>IF($J977="","",IF('5.手当・賞与配分の設計'!$O$4=1,ROUNDUP(($J977+$L977)*$U$4*$V$3,-1),ROUNDUP($J977*$U$4*$V$3,-1)))</f>
        <v/>
      </c>
      <c r="W977" s="203" t="str">
        <f>IF($J977="","",IF('5.手当・賞与配分の設計'!$O$4=1,ROUNDUP(($J977+$L977)*$U$4*$W$3,-1),ROUNDUP($J977*$U$4*$W$3,-1)))</f>
        <v/>
      </c>
      <c r="X977" s="128" t="str">
        <f t="shared" si="349"/>
        <v/>
      </c>
      <c r="Y977" s="88" t="str">
        <f t="shared" si="340"/>
        <v/>
      </c>
      <c r="Z977" s="88" t="str">
        <f t="shared" si="341"/>
        <v/>
      </c>
      <c r="AA977" s="88" t="str">
        <f t="shared" si="342"/>
        <v/>
      </c>
      <c r="AB977" s="201" t="str">
        <f t="shared" si="343"/>
        <v/>
      </c>
    </row>
    <row r="978" spans="5:28" ht="18" customHeight="1">
      <c r="E978" s="178" t="str">
        <f t="shared" si="344"/>
        <v>E-1</v>
      </c>
      <c r="F978" s="124">
        <f t="shared" si="335"/>
        <v>0</v>
      </c>
      <c r="G978" s="124" t="str">
        <f t="shared" si="336"/>
        <v/>
      </c>
      <c r="H978" s="124" t="str">
        <f t="shared" si="337"/>
        <v/>
      </c>
      <c r="I978" s="179">
        <v>24</v>
      </c>
      <c r="J978" s="150" t="str">
        <f>IF($E978="","",INDEX('3.サラリースケール'!$R$5:$BH$38,MATCH('7.グレード別年俸表の作成'!$E978,'3.サラリースケール'!$R$5:$R$38,0),MATCH('7.グレード別年俸表の作成'!$I978,'3.サラリースケール'!$R$5:$BH$5,0)))</f>
        <v/>
      </c>
      <c r="K978" s="194" t="str">
        <f t="shared" si="338"/>
        <v/>
      </c>
      <c r="L978" s="195" t="str">
        <f>IF($J978="","",VLOOKUP($E978,'6.モデル年俸表の作成'!$C$6:$F$48,4,0))</f>
        <v/>
      </c>
      <c r="M978" s="196" t="str">
        <f t="shared" si="345"/>
        <v/>
      </c>
      <c r="N978" s="197" t="str">
        <f t="shared" si="346"/>
        <v/>
      </c>
      <c r="O978" s="219" t="str">
        <f t="shared" si="339"/>
        <v/>
      </c>
      <c r="P978" s="198" t="str">
        <f t="shared" si="347"/>
        <v/>
      </c>
      <c r="Q978" s="195" t="str">
        <f t="shared" si="348"/>
        <v/>
      </c>
      <c r="R978" s="187" t="str">
        <f>IF($J978="","",IF('5.手当・賞与配分の設計'!$O$4=1,ROUNDUP((J978+$L978)*$R$5,-1),ROUNDUP(J978*$R$5,-1)))</f>
        <v/>
      </c>
      <c r="S978" s="202" t="str">
        <f>IF($J978="","",IF('5.手当・賞与配分の設計'!$O$4=1,ROUNDUP(($J978+$L978)*$U$4*$S$3,-1),ROUNDUP($J978*$U$4*$S$3,-1)))</f>
        <v/>
      </c>
      <c r="T978" s="186" t="str">
        <f>IF($J978="","",IF('5.手当・賞与配分の設計'!$O$4=1,ROUNDUP(($J978+$L978)*$U$4*$T$3,-1),ROUNDUP($J978*$U$4*$T$3,-1)))</f>
        <v/>
      </c>
      <c r="U978" s="186" t="str">
        <f>IF($J978="","",IF('5.手当・賞与配分の設計'!$O$4=1,ROUNDUP(($J978+$L978)*$U$4*$U$3,-1),ROUNDUP($J978*$U$4*$U$3,-1)))</f>
        <v/>
      </c>
      <c r="V978" s="186" t="str">
        <f>IF($J978="","",IF('5.手当・賞与配分の設計'!$O$4=1,ROUNDUP(($J978+$L978)*$U$4*$V$3,-1),ROUNDUP($J978*$U$4*$V$3,-1)))</f>
        <v/>
      </c>
      <c r="W978" s="203" t="str">
        <f>IF($J978="","",IF('5.手当・賞与配分の設計'!$O$4=1,ROUNDUP(($J978+$L978)*$U$4*$W$3,-1),ROUNDUP($J978*$U$4*$W$3,-1)))</f>
        <v/>
      </c>
      <c r="X978" s="128" t="str">
        <f t="shared" si="349"/>
        <v/>
      </c>
      <c r="Y978" s="88" t="str">
        <f t="shared" si="340"/>
        <v/>
      </c>
      <c r="Z978" s="88" t="str">
        <f t="shared" si="341"/>
        <v/>
      </c>
      <c r="AA978" s="88" t="str">
        <f t="shared" si="342"/>
        <v/>
      </c>
      <c r="AB978" s="201" t="str">
        <f t="shared" si="343"/>
        <v/>
      </c>
    </row>
    <row r="979" spans="5:28" ht="18" customHeight="1">
      <c r="E979" s="178" t="str">
        <f t="shared" si="344"/>
        <v>E-1</v>
      </c>
      <c r="F979" s="124">
        <f t="shared" si="335"/>
        <v>0</v>
      </c>
      <c r="G979" s="124" t="str">
        <f t="shared" si="336"/>
        <v/>
      </c>
      <c r="H979" s="124" t="str">
        <f t="shared" si="337"/>
        <v/>
      </c>
      <c r="I979" s="179">
        <v>25</v>
      </c>
      <c r="J979" s="150" t="str">
        <f>IF($E979="","",INDEX('3.サラリースケール'!$R$5:$BH$38,MATCH('7.グレード別年俸表の作成'!$E979,'3.サラリースケール'!$R$5:$R$38,0),MATCH('7.グレード別年俸表の作成'!$I979,'3.サラリースケール'!$R$5:$BH$5,0)))</f>
        <v/>
      </c>
      <c r="K979" s="194" t="str">
        <f t="shared" si="338"/>
        <v/>
      </c>
      <c r="L979" s="195" t="str">
        <f>IF($J979="","",VLOOKUP($E979,'6.モデル年俸表の作成'!$C$6:$F$48,4,0))</f>
        <v/>
      </c>
      <c r="M979" s="196" t="str">
        <f t="shared" si="345"/>
        <v/>
      </c>
      <c r="N979" s="197" t="str">
        <f t="shared" si="346"/>
        <v/>
      </c>
      <c r="O979" s="219" t="str">
        <f t="shared" si="339"/>
        <v/>
      </c>
      <c r="P979" s="198" t="str">
        <f t="shared" si="347"/>
        <v/>
      </c>
      <c r="Q979" s="195" t="str">
        <f t="shared" si="348"/>
        <v/>
      </c>
      <c r="R979" s="187" t="str">
        <f>IF($J979="","",IF('5.手当・賞与配分の設計'!$O$4=1,ROUNDUP((J979+$L979)*$R$5,-1),ROUNDUP(J979*$R$5,-1)))</f>
        <v/>
      </c>
      <c r="S979" s="202" t="str">
        <f>IF($J979="","",IF('5.手当・賞与配分の設計'!$O$4=1,ROUNDUP(($J979+$L979)*$U$4*$S$3,-1),ROUNDUP($J979*$U$4*$S$3,-1)))</f>
        <v/>
      </c>
      <c r="T979" s="186" t="str">
        <f>IF($J979="","",IF('5.手当・賞与配分の設計'!$O$4=1,ROUNDUP(($J979+$L979)*$U$4*$T$3,-1),ROUNDUP($J979*$U$4*$T$3,-1)))</f>
        <v/>
      </c>
      <c r="U979" s="186" t="str">
        <f>IF($J979="","",IF('5.手当・賞与配分の設計'!$O$4=1,ROUNDUP(($J979+$L979)*$U$4*$U$3,-1),ROUNDUP($J979*$U$4*$U$3,-1)))</f>
        <v/>
      </c>
      <c r="V979" s="186" t="str">
        <f>IF($J979="","",IF('5.手当・賞与配分の設計'!$O$4=1,ROUNDUP(($J979+$L979)*$U$4*$V$3,-1),ROUNDUP($J979*$U$4*$V$3,-1)))</f>
        <v/>
      </c>
      <c r="W979" s="203" t="str">
        <f>IF($J979="","",IF('5.手当・賞与配分の設計'!$O$4=1,ROUNDUP(($J979+$L979)*$U$4*$W$3,-1),ROUNDUP($J979*$U$4*$W$3,-1)))</f>
        <v/>
      </c>
      <c r="X979" s="128" t="str">
        <f t="shared" si="349"/>
        <v/>
      </c>
      <c r="Y979" s="88" t="str">
        <f t="shared" si="340"/>
        <v/>
      </c>
      <c r="Z979" s="88" t="str">
        <f t="shared" si="341"/>
        <v/>
      </c>
      <c r="AA979" s="88" t="str">
        <f t="shared" si="342"/>
        <v/>
      </c>
      <c r="AB979" s="201" t="str">
        <f t="shared" si="343"/>
        <v/>
      </c>
    </row>
    <row r="980" spans="5:28" ht="18" customHeight="1">
      <c r="E980" s="178" t="str">
        <f t="shared" si="344"/>
        <v>E-1</v>
      </c>
      <c r="F980" s="124">
        <f t="shared" si="335"/>
        <v>0</v>
      </c>
      <c r="G980" s="124" t="str">
        <f t="shared" si="336"/>
        <v/>
      </c>
      <c r="H980" s="124" t="str">
        <f t="shared" si="337"/>
        <v/>
      </c>
      <c r="I980" s="179">
        <v>26</v>
      </c>
      <c r="J980" s="150" t="str">
        <f>IF($E980="","",INDEX('3.サラリースケール'!$R$5:$BH$38,MATCH('7.グレード別年俸表の作成'!$E980,'3.サラリースケール'!$R$5:$R$38,0),MATCH('7.グレード別年俸表の作成'!$I980,'3.サラリースケール'!$R$5:$BH$5,0)))</f>
        <v/>
      </c>
      <c r="K980" s="194" t="str">
        <f t="shared" si="338"/>
        <v/>
      </c>
      <c r="L980" s="195" t="str">
        <f>IF($J980="","",VLOOKUP($E980,'6.モデル年俸表の作成'!$C$6:$F$48,4,0))</f>
        <v/>
      </c>
      <c r="M980" s="196" t="str">
        <f t="shared" si="345"/>
        <v/>
      </c>
      <c r="N980" s="197" t="str">
        <f t="shared" si="346"/>
        <v/>
      </c>
      <c r="O980" s="219" t="str">
        <f t="shared" si="339"/>
        <v/>
      </c>
      <c r="P980" s="198" t="str">
        <f t="shared" si="347"/>
        <v/>
      </c>
      <c r="Q980" s="195" t="str">
        <f t="shared" si="348"/>
        <v/>
      </c>
      <c r="R980" s="187" t="str">
        <f>IF($J980="","",IF('5.手当・賞与配分の設計'!$O$4=1,ROUNDUP((J980+$L980)*$R$5,-1),ROUNDUP(J980*$R$5,-1)))</f>
        <v/>
      </c>
      <c r="S980" s="202" t="str">
        <f>IF($J980="","",IF('5.手当・賞与配分の設計'!$O$4=1,ROUNDUP(($J980+$L980)*$U$4*$S$3,-1),ROUNDUP($J980*$U$4*$S$3,-1)))</f>
        <v/>
      </c>
      <c r="T980" s="186" t="str">
        <f>IF($J980="","",IF('5.手当・賞与配分の設計'!$O$4=1,ROUNDUP(($J980+$L980)*$U$4*$T$3,-1),ROUNDUP($J980*$U$4*$T$3,-1)))</f>
        <v/>
      </c>
      <c r="U980" s="186" t="str">
        <f>IF($J980="","",IF('5.手当・賞与配分の設計'!$O$4=1,ROUNDUP(($J980+$L980)*$U$4*$U$3,-1),ROUNDUP($J980*$U$4*$U$3,-1)))</f>
        <v/>
      </c>
      <c r="V980" s="186" t="str">
        <f>IF($J980="","",IF('5.手当・賞与配分の設計'!$O$4=1,ROUNDUP(($J980+$L980)*$U$4*$V$3,-1),ROUNDUP($J980*$U$4*$V$3,-1)))</f>
        <v/>
      </c>
      <c r="W980" s="203" t="str">
        <f>IF($J980="","",IF('5.手当・賞与配分の設計'!$O$4=1,ROUNDUP(($J980+$L980)*$U$4*$W$3,-1),ROUNDUP($J980*$U$4*$W$3,-1)))</f>
        <v/>
      </c>
      <c r="X980" s="128" t="str">
        <f t="shared" si="349"/>
        <v/>
      </c>
      <c r="Y980" s="88" t="str">
        <f t="shared" si="340"/>
        <v/>
      </c>
      <c r="Z980" s="88" t="str">
        <f t="shared" si="341"/>
        <v/>
      </c>
      <c r="AA980" s="88" t="str">
        <f t="shared" si="342"/>
        <v/>
      </c>
      <c r="AB980" s="201" t="str">
        <f t="shared" si="343"/>
        <v/>
      </c>
    </row>
    <row r="981" spans="5:28" ht="18" customHeight="1">
      <c r="E981" s="178" t="str">
        <f t="shared" si="344"/>
        <v>E-1</v>
      </c>
      <c r="F981" s="124">
        <f t="shared" si="335"/>
        <v>0</v>
      </c>
      <c r="G981" s="124" t="str">
        <f t="shared" si="336"/>
        <v/>
      </c>
      <c r="H981" s="124" t="str">
        <f t="shared" si="337"/>
        <v/>
      </c>
      <c r="I981" s="179">
        <v>27</v>
      </c>
      <c r="J981" s="150" t="str">
        <f>IF($E981="","",INDEX('3.サラリースケール'!$R$5:$BH$38,MATCH('7.グレード別年俸表の作成'!$E981,'3.サラリースケール'!$R$5:$R$38,0),MATCH('7.グレード別年俸表の作成'!$I981,'3.サラリースケール'!$R$5:$BH$5,0)))</f>
        <v/>
      </c>
      <c r="K981" s="194" t="str">
        <f t="shared" si="338"/>
        <v/>
      </c>
      <c r="L981" s="195" t="str">
        <f>IF($J981="","",VLOOKUP($E981,'6.モデル年俸表の作成'!$C$6:$F$48,4,0))</f>
        <v/>
      </c>
      <c r="M981" s="196" t="str">
        <f t="shared" si="345"/>
        <v/>
      </c>
      <c r="N981" s="197" t="str">
        <f t="shared" si="346"/>
        <v/>
      </c>
      <c r="O981" s="219" t="str">
        <f t="shared" si="339"/>
        <v/>
      </c>
      <c r="P981" s="198" t="str">
        <f t="shared" si="347"/>
        <v/>
      </c>
      <c r="Q981" s="195" t="str">
        <f t="shared" si="348"/>
        <v/>
      </c>
      <c r="R981" s="187" t="str">
        <f>IF($J981="","",IF('5.手当・賞与配分の設計'!$O$4=1,ROUNDUP((J981+$L981)*$R$5,-1),ROUNDUP(J981*$R$5,-1)))</f>
        <v/>
      </c>
      <c r="S981" s="202" t="str">
        <f>IF($J981="","",IF('5.手当・賞与配分の設計'!$O$4=1,ROUNDUP(($J981+$L981)*$U$4*$S$3,-1),ROUNDUP($J981*$U$4*$S$3,-1)))</f>
        <v/>
      </c>
      <c r="T981" s="186" t="str">
        <f>IF($J981="","",IF('5.手当・賞与配分の設計'!$O$4=1,ROUNDUP(($J981+$L981)*$U$4*$T$3,-1),ROUNDUP($J981*$U$4*$T$3,-1)))</f>
        <v/>
      </c>
      <c r="U981" s="186" t="str">
        <f>IF($J981="","",IF('5.手当・賞与配分の設計'!$O$4=1,ROUNDUP(($J981+$L981)*$U$4*$U$3,-1),ROUNDUP($J981*$U$4*$U$3,-1)))</f>
        <v/>
      </c>
      <c r="V981" s="186" t="str">
        <f>IF($J981="","",IF('5.手当・賞与配分の設計'!$O$4=1,ROUNDUP(($J981+$L981)*$U$4*$V$3,-1),ROUNDUP($J981*$U$4*$V$3,-1)))</f>
        <v/>
      </c>
      <c r="W981" s="203" t="str">
        <f>IF($J981="","",IF('5.手当・賞与配分の設計'!$O$4=1,ROUNDUP(($J981+$L981)*$U$4*$W$3,-1),ROUNDUP($J981*$U$4*$W$3,-1)))</f>
        <v/>
      </c>
      <c r="X981" s="128" t="str">
        <f t="shared" si="349"/>
        <v/>
      </c>
      <c r="Y981" s="88" t="str">
        <f t="shared" si="340"/>
        <v/>
      </c>
      <c r="Z981" s="88" t="str">
        <f t="shared" si="341"/>
        <v/>
      </c>
      <c r="AA981" s="88" t="str">
        <f t="shared" si="342"/>
        <v/>
      </c>
      <c r="AB981" s="201" t="str">
        <f t="shared" si="343"/>
        <v/>
      </c>
    </row>
    <row r="982" spans="5:28" ht="18" customHeight="1">
      <c r="E982" s="178" t="str">
        <f t="shared" si="344"/>
        <v>E-1</v>
      </c>
      <c r="F982" s="124">
        <f t="shared" si="335"/>
        <v>0</v>
      </c>
      <c r="G982" s="124" t="str">
        <f t="shared" si="336"/>
        <v/>
      </c>
      <c r="H982" s="124" t="str">
        <f t="shared" si="337"/>
        <v/>
      </c>
      <c r="I982" s="179">
        <v>28</v>
      </c>
      <c r="J982" s="150" t="str">
        <f>IF($E982="","",INDEX('3.サラリースケール'!$R$5:$BH$38,MATCH('7.グレード別年俸表の作成'!$E982,'3.サラリースケール'!$R$5:$R$38,0),MATCH('7.グレード別年俸表の作成'!$I982,'3.サラリースケール'!$R$5:$BH$5,0)))</f>
        <v/>
      </c>
      <c r="K982" s="194" t="str">
        <f t="shared" si="338"/>
        <v/>
      </c>
      <c r="L982" s="195" t="str">
        <f>IF($J982="","",VLOOKUP($E982,'6.モデル年俸表の作成'!$C$6:$F$48,4,0))</f>
        <v/>
      </c>
      <c r="M982" s="196" t="str">
        <f t="shared" si="345"/>
        <v/>
      </c>
      <c r="N982" s="197" t="str">
        <f t="shared" si="346"/>
        <v/>
      </c>
      <c r="O982" s="219" t="str">
        <f t="shared" si="339"/>
        <v/>
      </c>
      <c r="P982" s="198" t="str">
        <f t="shared" si="347"/>
        <v/>
      </c>
      <c r="Q982" s="195" t="str">
        <f t="shared" si="348"/>
        <v/>
      </c>
      <c r="R982" s="187" t="str">
        <f>IF($J982="","",IF('5.手当・賞与配分の設計'!$O$4=1,ROUNDUP((J982+$L982)*$R$5,-1),ROUNDUP(J982*$R$5,-1)))</f>
        <v/>
      </c>
      <c r="S982" s="202" t="str">
        <f>IF($J982="","",IF('5.手当・賞与配分の設計'!$O$4=1,ROUNDUP(($J982+$L982)*$U$4*$S$3,-1),ROUNDUP($J982*$U$4*$S$3,-1)))</f>
        <v/>
      </c>
      <c r="T982" s="186" t="str">
        <f>IF($J982="","",IF('5.手当・賞与配分の設計'!$O$4=1,ROUNDUP(($J982+$L982)*$U$4*$T$3,-1),ROUNDUP($J982*$U$4*$T$3,-1)))</f>
        <v/>
      </c>
      <c r="U982" s="186" t="str">
        <f>IF($J982="","",IF('5.手当・賞与配分の設計'!$O$4=1,ROUNDUP(($J982+$L982)*$U$4*$U$3,-1),ROUNDUP($J982*$U$4*$U$3,-1)))</f>
        <v/>
      </c>
      <c r="V982" s="186" t="str">
        <f>IF($J982="","",IF('5.手当・賞与配分の設計'!$O$4=1,ROUNDUP(($J982+$L982)*$U$4*$V$3,-1),ROUNDUP($J982*$U$4*$V$3,-1)))</f>
        <v/>
      </c>
      <c r="W982" s="203" t="str">
        <f>IF($J982="","",IF('5.手当・賞与配分の設計'!$O$4=1,ROUNDUP(($J982+$L982)*$U$4*$W$3,-1),ROUNDUP($J982*$U$4*$W$3,-1)))</f>
        <v/>
      </c>
      <c r="X982" s="128" t="str">
        <f t="shared" si="349"/>
        <v/>
      </c>
      <c r="Y982" s="88" t="str">
        <f t="shared" si="340"/>
        <v/>
      </c>
      <c r="Z982" s="88" t="str">
        <f t="shared" si="341"/>
        <v/>
      </c>
      <c r="AA982" s="88" t="str">
        <f t="shared" si="342"/>
        <v/>
      </c>
      <c r="AB982" s="201" t="str">
        <f t="shared" si="343"/>
        <v/>
      </c>
    </row>
    <row r="983" spans="5:28" ht="18" customHeight="1">
      <c r="E983" s="178" t="str">
        <f t="shared" si="344"/>
        <v>E-1</v>
      </c>
      <c r="F983" s="124">
        <f t="shared" si="335"/>
        <v>0</v>
      </c>
      <c r="G983" s="124" t="str">
        <f t="shared" si="336"/>
        <v/>
      </c>
      <c r="H983" s="124" t="str">
        <f t="shared" si="337"/>
        <v/>
      </c>
      <c r="I983" s="179">
        <v>29</v>
      </c>
      <c r="J983" s="150" t="str">
        <f>IF($E983="","",INDEX('3.サラリースケール'!$R$5:$BH$38,MATCH('7.グレード別年俸表の作成'!$E983,'3.サラリースケール'!$R$5:$R$38,0),MATCH('7.グレード別年俸表の作成'!$I983,'3.サラリースケール'!$R$5:$BH$5,0)))</f>
        <v/>
      </c>
      <c r="K983" s="194" t="str">
        <f t="shared" si="338"/>
        <v/>
      </c>
      <c r="L983" s="195" t="str">
        <f>IF($J983="","",VLOOKUP($E983,'6.モデル年俸表の作成'!$C$6:$F$48,4,0))</f>
        <v/>
      </c>
      <c r="M983" s="196" t="str">
        <f t="shared" si="345"/>
        <v/>
      </c>
      <c r="N983" s="197" t="str">
        <f t="shared" si="346"/>
        <v/>
      </c>
      <c r="O983" s="219" t="str">
        <f t="shared" si="339"/>
        <v/>
      </c>
      <c r="P983" s="198" t="str">
        <f t="shared" si="347"/>
        <v/>
      </c>
      <c r="Q983" s="195" t="str">
        <f t="shared" si="348"/>
        <v/>
      </c>
      <c r="R983" s="187" t="str">
        <f>IF($J983="","",IF('5.手当・賞与配分の設計'!$O$4=1,ROUNDUP((J983+$L983)*$R$5,-1),ROUNDUP(J983*$R$5,-1)))</f>
        <v/>
      </c>
      <c r="S983" s="202" t="str">
        <f>IF($J983="","",IF('5.手当・賞与配分の設計'!$O$4=1,ROUNDUP(($J983+$L983)*$U$4*$S$3,-1),ROUNDUP($J983*$U$4*$S$3,-1)))</f>
        <v/>
      </c>
      <c r="T983" s="186" t="str">
        <f>IF($J983="","",IF('5.手当・賞与配分の設計'!$O$4=1,ROUNDUP(($J983+$L983)*$U$4*$T$3,-1),ROUNDUP($J983*$U$4*$T$3,-1)))</f>
        <v/>
      </c>
      <c r="U983" s="186" t="str">
        <f>IF($J983="","",IF('5.手当・賞与配分の設計'!$O$4=1,ROUNDUP(($J983+$L983)*$U$4*$U$3,-1),ROUNDUP($J983*$U$4*$U$3,-1)))</f>
        <v/>
      </c>
      <c r="V983" s="186" t="str">
        <f>IF($J983="","",IF('5.手当・賞与配分の設計'!$O$4=1,ROUNDUP(($J983+$L983)*$U$4*$V$3,-1),ROUNDUP($J983*$U$4*$V$3,-1)))</f>
        <v/>
      </c>
      <c r="W983" s="203" t="str">
        <f>IF($J983="","",IF('5.手当・賞与配分の設計'!$O$4=1,ROUNDUP(($J983+$L983)*$U$4*$W$3,-1),ROUNDUP($J983*$U$4*$W$3,-1)))</f>
        <v/>
      </c>
      <c r="X983" s="128" t="str">
        <f t="shared" si="349"/>
        <v/>
      </c>
      <c r="Y983" s="88" t="str">
        <f t="shared" si="340"/>
        <v/>
      </c>
      <c r="Z983" s="88" t="str">
        <f t="shared" si="341"/>
        <v/>
      </c>
      <c r="AA983" s="88" t="str">
        <f t="shared" si="342"/>
        <v/>
      </c>
      <c r="AB983" s="201" t="str">
        <f t="shared" si="343"/>
        <v/>
      </c>
    </row>
    <row r="984" spans="5:28" ht="18" customHeight="1">
      <c r="E984" s="178" t="str">
        <f t="shared" si="344"/>
        <v>E-1</v>
      </c>
      <c r="F984" s="124">
        <f t="shared" si="335"/>
        <v>0</v>
      </c>
      <c r="G984" s="124" t="str">
        <f t="shared" si="336"/>
        <v/>
      </c>
      <c r="H984" s="124" t="str">
        <f t="shared" si="337"/>
        <v/>
      </c>
      <c r="I984" s="179">
        <v>30</v>
      </c>
      <c r="J984" s="150" t="str">
        <f>IF($E984="","",INDEX('3.サラリースケール'!$R$5:$BH$38,MATCH('7.グレード別年俸表の作成'!$E984,'3.サラリースケール'!$R$5:$R$38,0),MATCH('7.グレード別年俸表の作成'!$I984,'3.サラリースケール'!$R$5:$BH$5,0)))</f>
        <v/>
      </c>
      <c r="K984" s="194" t="str">
        <f t="shared" si="338"/>
        <v/>
      </c>
      <c r="L984" s="195" t="str">
        <f>IF($J984="","",VLOOKUP($E984,'6.モデル年俸表の作成'!$C$6:$F$48,4,0))</f>
        <v/>
      </c>
      <c r="M984" s="196" t="str">
        <f t="shared" si="345"/>
        <v/>
      </c>
      <c r="N984" s="197" t="str">
        <f t="shared" si="346"/>
        <v/>
      </c>
      <c r="O984" s="219" t="str">
        <f t="shared" si="339"/>
        <v/>
      </c>
      <c r="P984" s="198" t="str">
        <f t="shared" si="347"/>
        <v/>
      </c>
      <c r="Q984" s="195" t="str">
        <f t="shared" si="348"/>
        <v/>
      </c>
      <c r="R984" s="187" t="str">
        <f>IF($J984="","",IF('5.手当・賞与配分の設計'!$O$4=1,ROUNDUP((J984+$L984)*$R$5,-1),ROUNDUP(J984*$R$5,-1)))</f>
        <v/>
      </c>
      <c r="S984" s="202" t="str">
        <f>IF($J984="","",IF('5.手当・賞与配分の設計'!$O$4=1,ROUNDUP(($J984+$L984)*$U$4*$S$3,-1),ROUNDUP($J984*$U$4*$S$3,-1)))</f>
        <v/>
      </c>
      <c r="T984" s="186" t="str">
        <f>IF($J984="","",IF('5.手当・賞与配分の設計'!$O$4=1,ROUNDUP(($J984+$L984)*$U$4*$T$3,-1),ROUNDUP($J984*$U$4*$T$3,-1)))</f>
        <v/>
      </c>
      <c r="U984" s="186" t="str">
        <f>IF($J984="","",IF('5.手当・賞与配分の設計'!$O$4=1,ROUNDUP(($J984+$L984)*$U$4*$U$3,-1),ROUNDUP($J984*$U$4*$U$3,-1)))</f>
        <v/>
      </c>
      <c r="V984" s="186" t="str">
        <f>IF($J984="","",IF('5.手当・賞与配分の設計'!$O$4=1,ROUNDUP(($J984+$L984)*$U$4*$V$3,-1),ROUNDUP($J984*$U$4*$V$3,-1)))</f>
        <v/>
      </c>
      <c r="W984" s="203" t="str">
        <f>IF($J984="","",IF('5.手当・賞与配分の設計'!$O$4=1,ROUNDUP(($J984+$L984)*$U$4*$W$3,-1),ROUNDUP($J984*$U$4*$W$3,-1)))</f>
        <v/>
      </c>
      <c r="X984" s="128" t="str">
        <f t="shared" si="349"/>
        <v/>
      </c>
      <c r="Y984" s="88" t="str">
        <f t="shared" si="340"/>
        <v/>
      </c>
      <c r="Z984" s="88" t="str">
        <f t="shared" si="341"/>
        <v/>
      </c>
      <c r="AA984" s="88" t="str">
        <f t="shared" si="342"/>
        <v/>
      </c>
      <c r="AB984" s="201" t="str">
        <f t="shared" si="343"/>
        <v/>
      </c>
    </row>
    <row r="985" spans="5:28" ht="18" customHeight="1">
      <c r="E985" s="178" t="str">
        <f t="shared" si="344"/>
        <v>E-1</v>
      </c>
      <c r="F985" s="124">
        <f t="shared" si="335"/>
        <v>0</v>
      </c>
      <c r="G985" s="124" t="str">
        <f t="shared" si="336"/>
        <v/>
      </c>
      <c r="H985" s="124" t="str">
        <f t="shared" si="337"/>
        <v/>
      </c>
      <c r="I985" s="179">
        <v>31</v>
      </c>
      <c r="J985" s="150" t="str">
        <f>IF($E985="","",INDEX('3.サラリースケール'!$R$5:$BH$38,MATCH('7.グレード別年俸表の作成'!$E985,'3.サラリースケール'!$R$5:$R$38,0),MATCH('7.グレード別年俸表の作成'!$I985,'3.サラリースケール'!$R$5:$BH$5,0)))</f>
        <v/>
      </c>
      <c r="K985" s="194" t="str">
        <f t="shared" si="338"/>
        <v/>
      </c>
      <c r="L985" s="195" t="str">
        <f>IF($J985="","",VLOOKUP($E985,'6.モデル年俸表の作成'!$C$6:$F$48,4,0))</f>
        <v/>
      </c>
      <c r="M985" s="196" t="str">
        <f t="shared" si="345"/>
        <v/>
      </c>
      <c r="N985" s="197" t="str">
        <f t="shared" si="346"/>
        <v/>
      </c>
      <c r="O985" s="219" t="str">
        <f t="shared" si="339"/>
        <v/>
      </c>
      <c r="P985" s="198" t="str">
        <f t="shared" si="347"/>
        <v/>
      </c>
      <c r="Q985" s="195" t="str">
        <f t="shared" si="348"/>
        <v/>
      </c>
      <c r="R985" s="187" t="str">
        <f>IF($J985="","",IF('5.手当・賞与配分の設計'!$O$4=1,ROUNDUP((J985+$L985)*$R$5,-1),ROUNDUP(J985*$R$5,-1)))</f>
        <v/>
      </c>
      <c r="S985" s="202" t="str">
        <f>IF($J985="","",IF('5.手当・賞与配分の設計'!$O$4=1,ROUNDUP(($J985+$L985)*$U$4*$S$3,-1),ROUNDUP($J985*$U$4*$S$3,-1)))</f>
        <v/>
      </c>
      <c r="T985" s="186" t="str">
        <f>IF($J985="","",IF('5.手当・賞与配分の設計'!$O$4=1,ROUNDUP(($J985+$L985)*$U$4*$T$3,-1),ROUNDUP($J985*$U$4*$T$3,-1)))</f>
        <v/>
      </c>
      <c r="U985" s="186" t="str">
        <f>IF($J985="","",IF('5.手当・賞与配分の設計'!$O$4=1,ROUNDUP(($J985+$L985)*$U$4*$U$3,-1),ROUNDUP($J985*$U$4*$U$3,-1)))</f>
        <v/>
      </c>
      <c r="V985" s="186" t="str">
        <f>IF($J985="","",IF('5.手当・賞与配分の設計'!$O$4=1,ROUNDUP(($J985+$L985)*$U$4*$V$3,-1),ROUNDUP($J985*$U$4*$V$3,-1)))</f>
        <v/>
      </c>
      <c r="W985" s="203" t="str">
        <f>IF($J985="","",IF('5.手当・賞与配分の設計'!$O$4=1,ROUNDUP(($J985+$L985)*$U$4*$W$3,-1),ROUNDUP($J985*$U$4*$W$3,-1)))</f>
        <v/>
      </c>
      <c r="X985" s="128" t="str">
        <f t="shared" si="349"/>
        <v/>
      </c>
      <c r="Y985" s="88" t="str">
        <f t="shared" si="340"/>
        <v/>
      </c>
      <c r="Z985" s="88" t="str">
        <f t="shared" si="341"/>
        <v/>
      </c>
      <c r="AA985" s="88" t="str">
        <f t="shared" si="342"/>
        <v/>
      </c>
      <c r="AB985" s="201" t="str">
        <f t="shared" si="343"/>
        <v/>
      </c>
    </row>
    <row r="986" spans="5:28" ht="18" customHeight="1">
      <c r="E986" s="178" t="str">
        <f t="shared" si="344"/>
        <v>E-1</v>
      </c>
      <c r="F986" s="124">
        <f t="shared" si="335"/>
        <v>0</v>
      </c>
      <c r="G986" s="124" t="str">
        <f t="shared" si="336"/>
        <v/>
      </c>
      <c r="H986" s="124" t="str">
        <f t="shared" si="337"/>
        <v/>
      </c>
      <c r="I986" s="179">
        <v>32</v>
      </c>
      <c r="J986" s="150" t="str">
        <f>IF($E986="","",INDEX('3.サラリースケール'!$R$5:$BH$38,MATCH('7.グレード別年俸表の作成'!$E986,'3.サラリースケール'!$R$5:$R$38,0),MATCH('7.グレード別年俸表の作成'!$I986,'3.サラリースケール'!$R$5:$BH$5,0)))</f>
        <v/>
      </c>
      <c r="K986" s="194" t="str">
        <f t="shared" si="338"/>
        <v/>
      </c>
      <c r="L986" s="195" t="str">
        <f>IF($J986="","",VLOOKUP($E986,'6.モデル年俸表の作成'!$C$6:$F$48,4,0))</f>
        <v/>
      </c>
      <c r="M986" s="196" t="str">
        <f t="shared" si="345"/>
        <v/>
      </c>
      <c r="N986" s="197" t="str">
        <f t="shared" si="346"/>
        <v/>
      </c>
      <c r="O986" s="219" t="str">
        <f t="shared" si="339"/>
        <v/>
      </c>
      <c r="P986" s="198" t="str">
        <f t="shared" si="347"/>
        <v/>
      </c>
      <c r="Q986" s="195" t="str">
        <f t="shared" si="348"/>
        <v/>
      </c>
      <c r="R986" s="187" t="str">
        <f>IF($J986="","",IF('5.手当・賞与配分の設計'!$O$4=1,ROUNDUP((J986+$L986)*$R$5,-1),ROUNDUP(J986*$R$5,-1)))</f>
        <v/>
      </c>
      <c r="S986" s="202" t="str">
        <f>IF($J986="","",IF('5.手当・賞与配分の設計'!$O$4=1,ROUNDUP(($J986+$L986)*$U$4*$S$3,-1),ROUNDUP($J986*$U$4*$S$3,-1)))</f>
        <v/>
      </c>
      <c r="T986" s="186" t="str">
        <f>IF($J986="","",IF('5.手当・賞与配分の設計'!$O$4=1,ROUNDUP(($J986+$L986)*$U$4*$T$3,-1),ROUNDUP($J986*$U$4*$T$3,-1)))</f>
        <v/>
      </c>
      <c r="U986" s="186" t="str">
        <f>IF($J986="","",IF('5.手当・賞与配分の設計'!$O$4=1,ROUNDUP(($J986+$L986)*$U$4*$U$3,-1),ROUNDUP($J986*$U$4*$U$3,-1)))</f>
        <v/>
      </c>
      <c r="V986" s="186" t="str">
        <f>IF($J986="","",IF('5.手当・賞与配分の設計'!$O$4=1,ROUNDUP(($J986+$L986)*$U$4*$V$3,-1),ROUNDUP($J986*$U$4*$V$3,-1)))</f>
        <v/>
      </c>
      <c r="W986" s="203" t="str">
        <f>IF($J986="","",IF('5.手当・賞与配分の設計'!$O$4=1,ROUNDUP(($J986+$L986)*$U$4*$W$3,-1),ROUNDUP($J986*$U$4*$W$3,-1)))</f>
        <v/>
      </c>
      <c r="X986" s="128" t="str">
        <f t="shared" si="349"/>
        <v/>
      </c>
      <c r="Y986" s="88" t="str">
        <f t="shared" si="340"/>
        <v/>
      </c>
      <c r="Z986" s="88" t="str">
        <f t="shared" si="341"/>
        <v/>
      </c>
      <c r="AA986" s="88" t="str">
        <f t="shared" si="342"/>
        <v/>
      </c>
      <c r="AB986" s="201" t="str">
        <f t="shared" si="343"/>
        <v/>
      </c>
    </row>
    <row r="987" spans="5:28" ht="18" customHeight="1">
      <c r="E987" s="178" t="str">
        <f t="shared" si="344"/>
        <v>E-1</v>
      </c>
      <c r="F987" s="124">
        <f t="shared" si="335"/>
        <v>0</v>
      </c>
      <c r="G987" s="124" t="str">
        <f t="shared" si="336"/>
        <v/>
      </c>
      <c r="H987" s="124" t="str">
        <f t="shared" si="337"/>
        <v/>
      </c>
      <c r="I987" s="179">
        <v>33</v>
      </c>
      <c r="J987" s="150" t="str">
        <f>IF($E987="","",INDEX('3.サラリースケール'!$R$5:$BH$38,MATCH('7.グレード別年俸表の作成'!$E987,'3.サラリースケール'!$R$5:$R$38,0),MATCH('7.グレード別年俸表の作成'!$I987,'3.サラリースケール'!$R$5:$BH$5,0)))</f>
        <v/>
      </c>
      <c r="K987" s="194" t="str">
        <f t="shared" si="338"/>
        <v/>
      </c>
      <c r="L987" s="195" t="str">
        <f>IF($J987="","",VLOOKUP($E987,'6.モデル年俸表の作成'!$C$6:$F$48,4,0))</f>
        <v/>
      </c>
      <c r="M987" s="196" t="str">
        <f t="shared" si="345"/>
        <v/>
      </c>
      <c r="N987" s="197" t="str">
        <f t="shared" si="346"/>
        <v/>
      </c>
      <c r="O987" s="219" t="str">
        <f t="shared" si="339"/>
        <v/>
      </c>
      <c r="P987" s="198" t="str">
        <f t="shared" si="347"/>
        <v/>
      </c>
      <c r="Q987" s="195" t="str">
        <f t="shared" si="348"/>
        <v/>
      </c>
      <c r="R987" s="187" t="str">
        <f>IF($J987="","",IF('5.手当・賞与配分の設計'!$O$4=1,ROUNDUP((J987+$L987)*$R$5,-1),ROUNDUP(J987*$R$5,-1)))</f>
        <v/>
      </c>
      <c r="S987" s="202" t="str">
        <f>IF($J987="","",IF('5.手当・賞与配分の設計'!$O$4=1,ROUNDUP(($J987+$L987)*$U$4*$S$3,-1),ROUNDUP($J987*$U$4*$S$3,-1)))</f>
        <v/>
      </c>
      <c r="T987" s="186" t="str">
        <f>IF($J987="","",IF('5.手当・賞与配分の設計'!$O$4=1,ROUNDUP(($J987+$L987)*$U$4*$T$3,-1),ROUNDUP($J987*$U$4*$T$3,-1)))</f>
        <v/>
      </c>
      <c r="U987" s="186" t="str">
        <f>IF($J987="","",IF('5.手当・賞与配分の設計'!$O$4=1,ROUNDUP(($J987+$L987)*$U$4*$U$3,-1),ROUNDUP($J987*$U$4*$U$3,-1)))</f>
        <v/>
      </c>
      <c r="V987" s="186" t="str">
        <f>IF($J987="","",IF('5.手当・賞与配分の設計'!$O$4=1,ROUNDUP(($J987+$L987)*$U$4*$V$3,-1),ROUNDUP($J987*$U$4*$V$3,-1)))</f>
        <v/>
      </c>
      <c r="W987" s="203" t="str">
        <f>IF($J987="","",IF('5.手当・賞与配分の設計'!$O$4=1,ROUNDUP(($J987+$L987)*$U$4*$W$3,-1),ROUNDUP($J987*$U$4*$W$3,-1)))</f>
        <v/>
      </c>
      <c r="X987" s="128" t="str">
        <f t="shared" si="349"/>
        <v/>
      </c>
      <c r="Y987" s="88" t="str">
        <f t="shared" si="340"/>
        <v/>
      </c>
      <c r="Z987" s="88" t="str">
        <f t="shared" si="341"/>
        <v/>
      </c>
      <c r="AA987" s="88" t="str">
        <f t="shared" si="342"/>
        <v/>
      </c>
      <c r="AB987" s="201" t="str">
        <f t="shared" si="343"/>
        <v/>
      </c>
    </row>
    <row r="988" spans="5:28" ht="18" customHeight="1">
      <c r="E988" s="178" t="str">
        <f t="shared" si="344"/>
        <v>E-1</v>
      </c>
      <c r="F988" s="124">
        <f t="shared" si="335"/>
        <v>0</v>
      </c>
      <c r="G988" s="124" t="str">
        <f t="shared" si="336"/>
        <v/>
      </c>
      <c r="H988" s="124" t="str">
        <f t="shared" si="337"/>
        <v/>
      </c>
      <c r="I988" s="179">
        <v>34</v>
      </c>
      <c r="J988" s="150" t="str">
        <f>IF($E988="","",INDEX('3.サラリースケール'!$R$5:$BH$38,MATCH('7.グレード別年俸表の作成'!$E988,'3.サラリースケール'!$R$5:$R$38,0),MATCH('7.グレード別年俸表の作成'!$I988,'3.サラリースケール'!$R$5:$BH$5,0)))</f>
        <v/>
      </c>
      <c r="K988" s="194" t="str">
        <f t="shared" si="338"/>
        <v/>
      </c>
      <c r="L988" s="195" t="str">
        <f>IF($J988="","",VLOOKUP($E988,'6.モデル年俸表の作成'!$C$6:$F$48,4,0))</f>
        <v/>
      </c>
      <c r="M988" s="196" t="str">
        <f t="shared" si="345"/>
        <v/>
      </c>
      <c r="N988" s="197" t="str">
        <f t="shared" si="346"/>
        <v/>
      </c>
      <c r="O988" s="219" t="str">
        <f t="shared" si="339"/>
        <v/>
      </c>
      <c r="P988" s="198" t="str">
        <f t="shared" si="347"/>
        <v/>
      </c>
      <c r="Q988" s="195" t="str">
        <f t="shared" si="348"/>
        <v/>
      </c>
      <c r="R988" s="187" t="str">
        <f>IF($J988="","",IF('5.手当・賞与配分の設計'!$O$4=1,ROUNDUP((J988+$L988)*$R$5,-1),ROUNDUP(J988*$R$5,-1)))</f>
        <v/>
      </c>
      <c r="S988" s="202" t="str">
        <f>IF($J988="","",IF('5.手当・賞与配分の設計'!$O$4=1,ROUNDUP(($J988+$L988)*$U$4*$S$3,-1),ROUNDUP($J988*$U$4*$S$3,-1)))</f>
        <v/>
      </c>
      <c r="T988" s="186" t="str">
        <f>IF($J988="","",IF('5.手当・賞与配分の設計'!$O$4=1,ROUNDUP(($J988+$L988)*$U$4*$T$3,-1),ROUNDUP($J988*$U$4*$T$3,-1)))</f>
        <v/>
      </c>
      <c r="U988" s="186" t="str">
        <f>IF($J988="","",IF('5.手当・賞与配分の設計'!$O$4=1,ROUNDUP(($J988+$L988)*$U$4*$U$3,-1),ROUNDUP($J988*$U$4*$U$3,-1)))</f>
        <v/>
      </c>
      <c r="V988" s="186" t="str">
        <f>IF($J988="","",IF('5.手当・賞与配分の設計'!$O$4=1,ROUNDUP(($J988+$L988)*$U$4*$V$3,-1),ROUNDUP($J988*$U$4*$V$3,-1)))</f>
        <v/>
      </c>
      <c r="W988" s="203" t="str">
        <f>IF($J988="","",IF('5.手当・賞与配分の設計'!$O$4=1,ROUNDUP(($J988+$L988)*$U$4*$W$3,-1),ROUNDUP($J988*$U$4*$W$3,-1)))</f>
        <v/>
      </c>
      <c r="X988" s="128" t="str">
        <f t="shared" si="349"/>
        <v/>
      </c>
      <c r="Y988" s="88" t="str">
        <f t="shared" si="340"/>
        <v/>
      </c>
      <c r="Z988" s="88" t="str">
        <f t="shared" si="341"/>
        <v/>
      </c>
      <c r="AA988" s="88" t="str">
        <f t="shared" si="342"/>
        <v/>
      </c>
      <c r="AB988" s="201" t="str">
        <f t="shared" si="343"/>
        <v/>
      </c>
    </row>
    <row r="989" spans="5:28" ht="18" customHeight="1">
      <c r="E989" s="178" t="str">
        <f t="shared" si="344"/>
        <v>E-1</v>
      </c>
      <c r="F989" s="124">
        <f t="shared" si="335"/>
        <v>0</v>
      </c>
      <c r="G989" s="124" t="str">
        <f t="shared" si="336"/>
        <v/>
      </c>
      <c r="H989" s="124" t="str">
        <f t="shared" si="337"/>
        <v/>
      </c>
      <c r="I989" s="179">
        <v>35</v>
      </c>
      <c r="J989" s="150" t="str">
        <f>IF($E989="","",INDEX('3.サラリースケール'!$R$5:$BH$38,MATCH('7.グレード別年俸表の作成'!$E989,'3.サラリースケール'!$R$5:$R$38,0),MATCH('7.グレード別年俸表の作成'!$I989,'3.サラリースケール'!$R$5:$BH$5,0)))</f>
        <v/>
      </c>
      <c r="K989" s="194" t="str">
        <f t="shared" si="338"/>
        <v/>
      </c>
      <c r="L989" s="195" t="str">
        <f>IF($J989="","",VLOOKUP($E989,'6.モデル年俸表の作成'!$C$6:$F$48,4,0))</f>
        <v/>
      </c>
      <c r="M989" s="196" t="str">
        <f t="shared" si="345"/>
        <v/>
      </c>
      <c r="N989" s="197" t="str">
        <f t="shared" si="346"/>
        <v/>
      </c>
      <c r="O989" s="219" t="str">
        <f t="shared" si="339"/>
        <v/>
      </c>
      <c r="P989" s="198" t="str">
        <f t="shared" si="347"/>
        <v/>
      </c>
      <c r="Q989" s="195" t="str">
        <f t="shared" si="348"/>
        <v/>
      </c>
      <c r="R989" s="187" t="str">
        <f>IF($J989="","",IF('5.手当・賞与配分の設計'!$O$4=1,ROUNDUP((J989+$L989)*$R$5,-1),ROUNDUP(J989*$R$5,-1)))</f>
        <v/>
      </c>
      <c r="S989" s="202" t="str">
        <f>IF($J989="","",IF('5.手当・賞与配分の設計'!$O$4=1,ROUNDUP(($J989+$L989)*$U$4*$S$3,-1),ROUNDUP($J989*$U$4*$S$3,-1)))</f>
        <v/>
      </c>
      <c r="T989" s="186" t="str">
        <f>IF($J989="","",IF('5.手当・賞与配分の設計'!$O$4=1,ROUNDUP(($J989+$L989)*$U$4*$T$3,-1),ROUNDUP($J989*$U$4*$T$3,-1)))</f>
        <v/>
      </c>
      <c r="U989" s="186" t="str">
        <f>IF($J989="","",IF('5.手当・賞与配分の設計'!$O$4=1,ROUNDUP(($J989+$L989)*$U$4*$U$3,-1),ROUNDUP($J989*$U$4*$U$3,-1)))</f>
        <v/>
      </c>
      <c r="V989" s="186" t="str">
        <f>IF($J989="","",IF('5.手当・賞与配分の設計'!$O$4=1,ROUNDUP(($J989+$L989)*$U$4*$V$3,-1),ROUNDUP($J989*$U$4*$V$3,-1)))</f>
        <v/>
      </c>
      <c r="W989" s="203" t="str">
        <f>IF($J989="","",IF('5.手当・賞与配分の設計'!$O$4=1,ROUNDUP(($J989+$L989)*$U$4*$W$3,-1),ROUNDUP($J989*$U$4*$W$3,-1)))</f>
        <v/>
      </c>
      <c r="X989" s="128" t="str">
        <f t="shared" si="349"/>
        <v/>
      </c>
      <c r="Y989" s="88" t="str">
        <f t="shared" si="340"/>
        <v/>
      </c>
      <c r="Z989" s="88" t="str">
        <f t="shared" si="341"/>
        <v/>
      </c>
      <c r="AA989" s="88" t="str">
        <f t="shared" si="342"/>
        <v/>
      </c>
      <c r="AB989" s="201" t="str">
        <f t="shared" si="343"/>
        <v/>
      </c>
    </row>
    <row r="990" spans="5:28" ht="18" customHeight="1">
      <c r="E990" s="178" t="str">
        <f t="shared" si="344"/>
        <v>E-1</v>
      </c>
      <c r="F990" s="124">
        <f t="shared" si="335"/>
        <v>0</v>
      </c>
      <c r="G990" s="124" t="str">
        <f t="shared" si="336"/>
        <v/>
      </c>
      <c r="H990" s="124" t="str">
        <f t="shared" si="337"/>
        <v/>
      </c>
      <c r="I990" s="179">
        <v>36</v>
      </c>
      <c r="J990" s="150" t="str">
        <f>IF($E990="","",INDEX('3.サラリースケール'!$R$5:$BH$38,MATCH('7.グレード別年俸表の作成'!$E990,'3.サラリースケール'!$R$5:$R$38,0),MATCH('7.グレード別年俸表の作成'!$I990,'3.サラリースケール'!$R$5:$BH$5,0)))</f>
        <v/>
      </c>
      <c r="K990" s="194" t="str">
        <f t="shared" si="338"/>
        <v/>
      </c>
      <c r="L990" s="195" t="str">
        <f>IF($J990="","",VLOOKUP($E990,'6.モデル年俸表の作成'!$C$6:$F$48,4,0))</f>
        <v/>
      </c>
      <c r="M990" s="196" t="str">
        <f t="shared" si="345"/>
        <v/>
      </c>
      <c r="N990" s="197" t="str">
        <f t="shared" si="346"/>
        <v/>
      </c>
      <c r="O990" s="219" t="str">
        <f t="shared" si="339"/>
        <v/>
      </c>
      <c r="P990" s="198" t="str">
        <f t="shared" si="347"/>
        <v/>
      </c>
      <c r="Q990" s="195" t="str">
        <f t="shared" si="348"/>
        <v/>
      </c>
      <c r="R990" s="187" t="str">
        <f>IF($J990="","",IF('5.手当・賞与配分の設計'!$O$4=1,ROUNDUP((J990+$L990)*$R$5,-1),ROUNDUP(J990*$R$5,-1)))</f>
        <v/>
      </c>
      <c r="S990" s="202" t="str">
        <f>IF($J990="","",IF('5.手当・賞与配分の設計'!$O$4=1,ROUNDUP(($J990+$L990)*$U$4*$S$3,-1),ROUNDUP($J990*$U$4*$S$3,-1)))</f>
        <v/>
      </c>
      <c r="T990" s="186" t="str">
        <f>IF($J990="","",IF('5.手当・賞与配分の設計'!$O$4=1,ROUNDUP(($J990+$L990)*$U$4*$T$3,-1),ROUNDUP($J990*$U$4*$T$3,-1)))</f>
        <v/>
      </c>
      <c r="U990" s="186" t="str">
        <f>IF($J990="","",IF('5.手当・賞与配分の設計'!$O$4=1,ROUNDUP(($J990+$L990)*$U$4*$U$3,-1),ROUNDUP($J990*$U$4*$U$3,-1)))</f>
        <v/>
      </c>
      <c r="V990" s="186" t="str">
        <f>IF($J990="","",IF('5.手当・賞与配分の設計'!$O$4=1,ROUNDUP(($J990+$L990)*$U$4*$V$3,-1),ROUNDUP($J990*$U$4*$V$3,-1)))</f>
        <v/>
      </c>
      <c r="W990" s="203" t="str">
        <f>IF($J990="","",IF('5.手当・賞与配分の設計'!$O$4=1,ROUNDUP(($J990+$L990)*$U$4*$W$3,-1),ROUNDUP($J990*$U$4*$W$3,-1)))</f>
        <v/>
      </c>
      <c r="X990" s="128" t="str">
        <f t="shared" si="349"/>
        <v/>
      </c>
      <c r="Y990" s="88" t="str">
        <f t="shared" si="340"/>
        <v/>
      </c>
      <c r="Z990" s="88" t="str">
        <f t="shared" si="341"/>
        <v/>
      </c>
      <c r="AA990" s="88" t="str">
        <f t="shared" si="342"/>
        <v/>
      </c>
      <c r="AB990" s="201" t="str">
        <f t="shared" si="343"/>
        <v/>
      </c>
    </row>
    <row r="991" spans="5:28" ht="18" customHeight="1">
      <c r="E991" s="178" t="str">
        <f t="shared" si="344"/>
        <v>E-1</v>
      </c>
      <c r="F991" s="124">
        <f t="shared" si="335"/>
        <v>0</v>
      </c>
      <c r="G991" s="124" t="str">
        <f t="shared" si="336"/>
        <v/>
      </c>
      <c r="H991" s="124" t="str">
        <f t="shared" si="337"/>
        <v/>
      </c>
      <c r="I991" s="179">
        <v>37</v>
      </c>
      <c r="J991" s="150" t="str">
        <f>IF($E991="","",INDEX('3.サラリースケール'!$R$5:$BH$38,MATCH('7.グレード別年俸表の作成'!$E991,'3.サラリースケール'!$R$5:$R$38,0),MATCH('7.グレード別年俸表の作成'!$I991,'3.サラリースケール'!$R$5:$BH$5,0)))</f>
        <v/>
      </c>
      <c r="K991" s="194" t="str">
        <f t="shared" si="338"/>
        <v/>
      </c>
      <c r="L991" s="195" t="str">
        <f>IF($J991="","",VLOOKUP($E991,'6.モデル年俸表の作成'!$C$6:$F$48,4,0))</f>
        <v/>
      </c>
      <c r="M991" s="196" t="str">
        <f t="shared" si="345"/>
        <v/>
      </c>
      <c r="N991" s="197" t="str">
        <f t="shared" si="346"/>
        <v/>
      </c>
      <c r="O991" s="219" t="str">
        <f t="shared" si="339"/>
        <v/>
      </c>
      <c r="P991" s="198" t="str">
        <f t="shared" si="347"/>
        <v/>
      </c>
      <c r="Q991" s="195" t="str">
        <f t="shared" si="348"/>
        <v/>
      </c>
      <c r="R991" s="187" t="str">
        <f>IF($J991="","",IF('5.手当・賞与配分の設計'!$O$4=1,ROUNDUP((J991+$L991)*$R$5,-1),ROUNDUP(J991*$R$5,-1)))</f>
        <v/>
      </c>
      <c r="S991" s="202" t="str">
        <f>IF($J991="","",IF('5.手当・賞与配分の設計'!$O$4=1,ROUNDUP(($J991+$L991)*$U$4*$S$3,-1),ROUNDUP($J991*$U$4*$S$3,-1)))</f>
        <v/>
      </c>
      <c r="T991" s="186" t="str">
        <f>IF($J991="","",IF('5.手当・賞与配分の設計'!$O$4=1,ROUNDUP(($J991+$L991)*$U$4*$T$3,-1),ROUNDUP($J991*$U$4*$T$3,-1)))</f>
        <v/>
      </c>
      <c r="U991" s="186" t="str">
        <f>IF($J991="","",IF('5.手当・賞与配分の設計'!$O$4=1,ROUNDUP(($J991+$L991)*$U$4*$U$3,-1),ROUNDUP($J991*$U$4*$U$3,-1)))</f>
        <v/>
      </c>
      <c r="V991" s="186" t="str">
        <f>IF($J991="","",IF('5.手当・賞与配分の設計'!$O$4=1,ROUNDUP(($J991+$L991)*$U$4*$V$3,-1),ROUNDUP($J991*$U$4*$V$3,-1)))</f>
        <v/>
      </c>
      <c r="W991" s="203" t="str">
        <f>IF($J991="","",IF('5.手当・賞与配分の設計'!$O$4=1,ROUNDUP(($J991+$L991)*$U$4*$W$3,-1),ROUNDUP($J991*$U$4*$W$3,-1)))</f>
        <v/>
      </c>
      <c r="X991" s="128" t="str">
        <f t="shared" si="349"/>
        <v/>
      </c>
      <c r="Y991" s="88" t="str">
        <f t="shared" si="340"/>
        <v/>
      </c>
      <c r="Z991" s="88" t="str">
        <f t="shared" si="341"/>
        <v/>
      </c>
      <c r="AA991" s="88" t="str">
        <f t="shared" si="342"/>
        <v/>
      </c>
      <c r="AB991" s="201" t="str">
        <f t="shared" si="343"/>
        <v/>
      </c>
    </row>
    <row r="992" spans="5:28" ht="18" customHeight="1">
      <c r="E992" s="178" t="str">
        <f t="shared" si="344"/>
        <v>E-1</v>
      </c>
      <c r="F992" s="124">
        <f t="shared" si="335"/>
        <v>0</v>
      </c>
      <c r="G992" s="124" t="str">
        <f t="shared" si="336"/>
        <v/>
      </c>
      <c r="H992" s="124" t="str">
        <f t="shared" si="337"/>
        <v/>
      </c>
      <c r="I992" s="179">
        <v>38</v>
      </c>
      <c r="J992" s="150" t="str">
        <f>IF($E992="","",INDEX('3.サラリースケール'!$R$5:$BH$38,MATCH('7.グレード別年俸表の作成'!$E992,'3.サラリースケール'!$R$5:$R$38,0),MATCH('7.グレード別年俸表の作成'!$I992,'3.サラリースケール'!$R$5:$BH$5,0)))</f>
        <v/>
      </c>
      <c r="K992" s="194" t="str">
        <f t="shared" si="338"/>
        <v/>
      </c>
      <c r="L992" s="195" t="str">
        <f>IF($J992="","",VLOOKUP($E992,'6.モデル年俸表の作成'!$C$6:$F$48,4,0))</f>
        <v/>
      </c>
      <c r="M992" s="196" t="str">
        <f t="shared" si="345"/>
        <v/>
      </c>
      <c r="N992" s="197" t="str">
        <f t="shared" si="346"/>
        <v/>
      </c>
      <c r="O992" s="219" t="str">
        <f t="shared" si="339"/>
        <v/>
      </c>
      <c r="P992" s="198" t="str">
        <f t="shared" si="347"/>
        <v/>
      </c>
      <c r="Q992" s="195" t="str">
        <f t="shared" si="348"/>
        <v/>
      </c>
      <c r="R992" s="187" t="str">
        <f>IF($J992="","",IF('5.手当・賞与配分の設計'!$O$4=1,ROUNDUP((J992+$L992)*$R$5,-1),ROUNDUP(J992*$R$5,-1)))</f>
        <v/>
      </c>
      <c r="S992" s="202" t="str">
        <f>IF($J992="","",IF('5.手当・賞与配分の設計'!$O$4=1,ROUNDUP(($J992+$L992)*$U$4*$S$3,-1),ROUNDUP($J992*$U$4*$S$3,-1)))</f>
        <v/>
      </c>
      <c r="T992" s="186" t="str">
        <f>IF($J992="","",IF('5.手当・賞与配分の設計'!$O$4=1,ROUNDUP(($J992+$L992)*$U$4*$T$3,-1),ROUNDUP($J992*$U$4*$T$3,-1)))</f>
        <v/>
      </c>
      <c r="U992" s="186" t="str">
        <f>IF($J992="","",IF('5.手当・賞与配分の設計'!$O$4=1,ROUNDUP(($J992+$L992)*$U$4*$U$3,-1),ROUNDUP($J992*$U$4*$U$3,-1)))</f>
        <v/>
      </c>
      <c r="V992" s="186" t="str">
        <f>IF($J992="","",IF('5.手当・賞与配分の設計'!$O$4=1,ROUNDUP(($J992+$L992)*$U$4*$V$3,-1),ROUNDUP($J992*$U$4*$V$3,-1)))</f>
        <v/>
      </c>
      <c r="W992" s="203" t="str">
        <f>IF($J992="","",IF('5.手当・賞与配分の設計'!$O$4=1,ROUNDUP(($J992+$L992)*$U$4*$W$3,-1),ROUNDUP($J992*$U$4*$W$3,-1)))</f>
        <v/>
      </c>
      <c r="X992" s="128" t="str">
        <f t="shared" si="349"/>
        <v/>
      </c>
      <c r="Y992" s="88" t="str">
        <f t="shared" si="340"/>
        <v/>
      </c>
      <c r="Z992" s="88" t="str">
        <f t="shared" si="341"/>
        <v/>
      </c>
      <c r="AA992" s="88" t="str">
        <f t="shared" si="342"/>
        <v/>
      </c>
      <c r="AB992" s="201" t="str">
        <f t="shared" si="343"/>
        <v/>
      </c>
    </row>
    <row r="993" spans="5:28" ht="18" customHeight="1">
      <c r="E993" s="178" t="str">
        <f t="shared" si="344"/>
        <v>E-1</v>
      </c>
      <c r="F993" s="124">
        <f t="shared" si="335"/>
        <v>0</v>
      </c>
      <c r="G993" s="124" t="str">
        <f t="shared" si="336"/>
        <v/>
      </c>
      <c r="H993" s="124" t="str">
        <f t="shared" si="337"/>
        <v/>
      </c>
      <c r="I993" s="179">
        <v>39</v>
      </c>
      <c r="J993" s="150" t="str">
        <f>IF($E993="","",INDEX('3.サラリースケール'!$R$5:$BH$38,MATCH('7.グレード別年俸表の作成'!$E993,'3.サラリースケール'!$R$5:$R$38,0),MATCH('7.グレード別年俸表の作成'!$I993,'3.サラリースケール'!$R$5:$BH$5,0)))</f>
        <v/>
      </c>
      <c r="K993" s="194" t="str">
        <f t="shared" si="338"/>
        <v/>
      </c>
      <c r="L993" s="195" t="str">
        <f>IF($J993="","",VLOOKUP($E993,'6.モデル年俸表の作成'!$C$6:$F$48,4,0))</f>
        <v/>
      </c>
      <c r="M993" s="196" t="str">
        <f t="shared" si="345"/>
        <v/>
      </c>
      <c r="N993" s="197" t="str">
        <f t="shared" si="346"/>
        <v/>
      </c>
      <c r="O993" s="219" t="str">
        <f t="shared" si="339"/>
        <v/>
      </c>
      <c r="P993" s="198" t="str">
        <f t="shared" si="347"/>
        <v/>
      </c>
      <c r="Q993" s="195" t="str">
        <f t="shared" si="348"/>
        <v/>
      </c>
      <c r="R993" s="187" t="str">
        <f>IF($J993="","",IF('5.手当・賞与配分の設計'!$O$4=1,ROUNDUP((J993+$L993)*$R$5,-1),ROUNDUP(J993*$R$5,-1)))</f>
        <v/>
      </c>
      <c r="S993" s="202" t="str">
        <f>IF($J993="","",IF('5.手当・賞与配分の設計'!$O$4=1,ROUNDUP(($J993+$L993)*$U$4*$S$3,-1),ROUNDUP($J993*$U$4*$S$3,-1)))</f>
        <v/>
      </c>
      <c r="T993" s="186" t="str">
        <f>IF($J993="","",IF('5.手当・賞与配分の設計'!$O$4=1,ROUNDUP(($J993+$L993)*$U$4*$T$3,-1),ROUNDUP($J993*$U$4*$T$3,-1)))</f>
        <v/>
      </c>
      <c r="U993" s="186" t="str">
        <f>IF($J993="","",IF('5.手当・賞与配分の設計'!$O$4=1,ROUNDUP(($J993+$L993)*$U$4*$U$3,-1),ROUNDUP($J993*$U$4*$U$3,-1)))</f>
        <v/>
      </c>
      <c r="V993" s="186" t="str">
        <f>IF($J993="","",IF('5.手当・賞与配分の設計'!$O$4=1,ROUNDUP(($J993+$L993)*$U$4*$V$3,-1),ROUNDUP($J993*$U$4*$V$3,-1)))</f>
        <v/>
      </c>
      <c r="W993" s="203" t="str">
        <f>IF($J993="","",IF('5.手当・賞与配分の設計'!$O$4=1,ROUNDUP(($J993+$L993)*$U$4*$W$3,-1),ROUNDUP($J993*$U$4*$W$3,-1)))</f>
        <v/>
      </c>
      <c r="X993" s="128" t="str">
        <f t="shared" si="349"/>
        <v/>
      </c>
      <c r="Y993" s="88" t="str">
        <f t="shared" si="340"/>
        <v/>
      </c>
      <c r="Z993" s="88" t="str">
        <f t="shared" si="341"/>
        <v/>
      </c>
      <c r="AA993" s="88" t="str">
        <f t="shared" si="342"/>
        <v/>
      </c>
      <c r="AB993" s="201" t="str">
        <f t="shared" si="343"/>
        <v/>
      </c>
    </row>
    <row r="994" spans="5:28" ht="18" customHeight="1">
      <c r="E994" s="178" t="str">
        <f t="shared" si="344"/>
        <v>E-1</v>
      </c>
      <c r="F994" s="124">
        <f t="shared" si="335"/>
        <v>0</v>
      </c>
      <c r="G994" s="124" t="str">
        <f t="shared" si="336"/>
        <v/>
      </c>
      <c r="H994" s="124" t="str">
        <f t="shared" si="337"/>
        <v/>
      </c>
      <c r="I994" s="179">
        <v>40</v>
      </c>
      <c r="J994" s="150" t="str">
        <f>IF($E994="","",INDEX('3.サラリースケール'!$R$5:$BH$38,MATCH('7.グレード別年俸表の作成'!$E994,'3.サラリースケール'!$R$5:$R$38,0),MATCH('7.グレード別年俸表の作成'!$I994,'3.サラリースケール'!$R$5:$BH$5,0)))</f>
        <v/>
      </c>
      <c r="K994" s="194" t="str">
        <f t="shared" si="338"/>
        <v/>
      </c>
      <c r="L994" s="195" t="str">
        <f>IF($J994="","",VLOOKUP($E994,'6.モデル年俸表の作成'!$C$6:$F$48,4,0))</f>
        <v/>
      </c>
      <c r="M994" s="196" t="str">
        <f t="shared" si="345"/>
        <v/>
      </c>
      <c r="N994" s="197" t="str">
        <f t="shared" si="346"/>
        <v/>
      </c>
      <c r="O994" s="219" t="str">
        <f t="shared" si="339"/>
        <v/>
      </c>
      <c r="P994" s="198" t="str">
        <f t="shared" si="347"/>
        <v/>
      </c>
      <c r="Q994" s="195" t="str">
        <f t="shared" si="348"/>
        <v/>
      </c>
      <c r="R994" s="187" t="str">
        <f>IF($J994="","",IF('5.手当・賞与配分の設計'!$O$4=1,ROUNDUP((J994+$L994)*$R$5,-1),ROUNDUP(J994*$R$5,-1)))</f>
        <v/>
      </c>
      <c r="S994" s="202" t="str">
        <f>IF($J994="","",IF('5.手当・賞与配分の設計'!$O$4=1,ROUNDUP(($J994+$L994)*$U$4*$S$3,-1),ROUNDUP($J994*$U$4*$S$3,-1)))</f>
        <v/>
      </c>
      <c r="T994" s="186" t="str">
        <f>IF($J994="","",IF('5.手当・賞与配分の設計'!$O$4=1,ROUNDUP(($J994+$L994)*$U$4*$T$3,-1),ROUNDUP($J994*$U$4*$T$3,-1)))</f>
        <v/>
      </c>
      <c r="U994" s="186" t="str">
        <f>IF($J994="","",IF('5.手当・賞与配分の設計'!$O$4=1,ROUNDUP(($J994+$L994)*$U$4*$U$3,-1),ROUNDUP($J994*$U$4*$U$3,-1)))</f>
        <v/>
      </c>
      <c r="V994" s="186" t="str">
        <f>IF($J994="","",IF('5.手当・賞与配分の設計'!$O$4=1,ROUNDUP(($J994+$L994)*$U$4*$V$3,-1),ROUNDUP($J994*$U$4*$V$3,-1)))</f>
        <v/>
      </c>
      <c r="W994" s="203" t="str">
        <f>IF($J994="","",IF('5.手当・賞与配分の設計'!$O$4=1,ROUNDUP(($J994+$L994)*$U$4*$W$3,-1),ROUNDUP($J994*$U$4*$W$3,-1)))</f>
        <v/>
      </c>
      <c r="X994" s="128" t="str">
        <f t="shared" si="349"/>
        <v/>
      </c>
      <c r="Y994" s="88" t="str">
        <f t="shared" si="340"/>
        <v/>
      </c>
      <c r="Z994" s="88" t="str">
        <f t="shared" si="341"/>
        <v/>
      </c>
      <c r="AA994" s="88" t="str">
        <f t="shared" si="342"/>
        <v/>
      </c>
      <c r="AB994" s="201" t="str">
        <f t="shared" si="343"/>
        <v/>
      </c>
    </row>
    <row r="995" spans="5:28" ht="18" customHeight="1">
      <c r="E995" s="178" t="str">
        <f t="shared" si="344"/>
        <v>E-1</v>
      </c>
      <c r="F995" s="124">
        <f t="shared" si="335"/>
        <v>0</v>
      </c>
      <c r="G995" s="124" t="str">
        <f t="shared" si="336"/>
        <v/>
      </c>
      <c r="H995" s="124" t="str">
        <f t="shared" si="337"/>
        <v/>
      </c>
      <c r="I995" s="179">
        <v>41</v>
      </c>
      <c r="J995" s="150" t="str">
        <f>IF($E995="","",INDEX('3.サラリースケール'!$R$5:$BH$38,MATCH('7.グレード別年俸表の作成'!$E995,'3.サラリースケール'!$R$5:$R$38,0),MATCH('7.グレード別年俸表の作成'!$I995,'3.サラリースケール'!$R$5:$BH$5,0)))</f>
        <v/>
      </c>
      <c r="K995" s="194" t="str">
        <f t="shared" si="338"/>
        <v/>
      </c>
      <c r="L995" s="195" t="str">
        <f>IF($J995="","",VLOOKUP($E995,'6.モデル年俸表の作成'!$C$6:$F$48,4,0))</f>
        <v/>
      </c>
      <c r="M995" s="196" t="str">
        <f t="shared" si="345"/>
        <v/>
      </c>
      <c r="N995" s="197" t="str">
        <f t="shared" si="346"/>
        <v/>
      </c>
      <c r="O995" s="219" t="str">
        <f t="shared" si="339"/>
        <v/>
      </c>
      <c r="P995" s="198" t="str">
        <f t="shared" si="347"/>
        <v/>
      </c>
      <c r="Q995" s="195" t="str">
        <f t="shared" si="348"/>
        <v/>
      </c>
      <c r="R995" s="187" t="str">
        <f>IF($J995="","",IF('5.手当・賞与配分の設計'!$O$4=1,ROUNDUP((J995+$L995)*$R$5,-1),ROUNDUP(J995*$R$5,-1)))</f>
        <v/>
      </c>
      <c r="S995" s="202" t="str">
        <f>IF($J995="","",IF('5.手当・賞与配分の設計'!$O$4=1,ROUNDUP(($J995+$L995)*$U$4*$S$3,-1),ROUNDUP($J995*$U$4*$S$3,-1)))</f>
        <v/>
      </c>
      <c r="T995" s="186" t="str">
        <f>IF($J995="","",IF('5.手当・賞与配分の設計'!$O$4=1,ROUNDUP(($J995+$L995)*$U$4*$T$3,-1),ROUNDUP($J995*$U$4*$T$3,-1)))</f>
        <v/>
      </c>
      <c r="U995" s="186" t="str">
        <f>IF($J995="","",IF('5.手当・賞与配分の設計'!$O$4=1,ROUNDUP(($J995+$L995)*$U$4*$U$3,-1),ROUNDUP($J995*$U$4*$U$3,-1)))</f>
        <v/>
      </c>
      <c r="V995" s="186" t="str">
        <f>IF($J995="","",IF('5.手当・賞与配分の設計'!$O$4=1,ROUNDUP(($J995+$L995)*$U$4*$V$3,-1),ROUNDUP($J995*$U$4*$V$3,-1)))</f>
        <v/>
      </c>
      <c r="W995" s="203" t="str">
        <f>IF($J995="","",IF('5.手当・賞与配分の設計'!$O$4=1,ROUNDUP(($J995+$L995)*$U$4*$W$3,-1),ROUNDUP($J995*$U$4*$W$3,-1)))</f>
        <v/>
      </c>
      <c r="X995" s="128" t="str">
        <f t="shared" si="349"/>
        <v/>
      </c>
      <c r="Y995" s="88" t="str">
        <f t="shared" si="340"/>
        <v/>
      </c>
      <c r="Z995" s="88" t="str">
        <f t="shared" si="341"/>
        <v/>
      </c>
      <c r="AA995" s="88" t="str">
        <f t="shared" si="342"/>
        <v/>
      </c>
      <c r="AB995" s="201" t="str">
        <f t="shared" si="343"/>
        <v/>
      </c>
    </row>
    <row r="996" spans="5:28" ht="18" customHeight="1">
      <c r="E996" s="178" t="str">
        <f t="shared" si="344"/>
        <v>E-1</v>
      </c>
      <c r="F996" s="124">
        <f t="shared" si="335"/>
        <v>0</v>
      </c>
      <c r="G996" s="124" t="str">
        <f t="shared" si="336"/>
        <v/>
      </c>
      <c r="H996" s="124" t="str">
        <f t="shared" si="337"/>
        <v/>
      </c>
      <c r="I996" s="179">
        <v>42</v>
      </c>
      <c r="J996" s="150" t="str">
        <f>IF($E996="","",INDEX('3.サラリースケール'!$R$5:$BH$38,MATCH('7.グレード別年俸表の作成'!$E996,'3.サラリースケール'!$R$5:$R$38,0),MATCH('7.グレード別年俸表の作成'!$I996,'3.サラリースケール'!$R$5:$BH$5,0)))</f>
        <v/>
      </c>
      <c r="K996" s="194" t="str">
        <f t="shared" si="338"/>
        <v/>
      </c>
      <c r="L996" s="195" t="str">
        <f>IF($J996="","",VLOOKUP($E996,'6.モデル年俸表の作成'!$C$6:$F$48,4,0))</f>
        <v/>
      </c>
      <c r="M996" s="196" t="str">
        <f t="shared" si="345"/>
        <v/>
      </c>
      <c r="N996" s="197" t="str">
        <f t="shared" si="346"/>
        <v/>
      </c>
      <c r="O996" s="219" t="str">
        <f t="shared" si="339"/>
        <v/>
      </c>
      <c r="P996" s="198" t="str">
        <f t="shared" si="347"/>
        <v/>
      </c>
      <c r="Q996" s="195" t="str">
        <f t="shared" si="348"/>
        <v/>
      </c>
      <c r="R996" s="187" t="str">
        <f>IF($J996="","",IF('5.手当・賞与配分の設計'!$O$4=1,ROUNDUP((J996+$L996)*$R$5,-1),ROUNDUP(J996*$R$5,-1)))</f>
        <v/>
      </c>
      <c r="S996" s="202" t="str">
        <f>IF($J996="","",IF('5.手当・賞与配分の設計'!$O$4=1,ROUNDUP(($J996+$L996)*$U$4*$S$3,-1),ROUNDUP($J996*$U$4*$S$3,-1)))</f>
        <v/>
      </c>
      <c r="T996" s="186" t="str">
        <f>IF($J996="","",IF('5.手当・賞与配分の設計'!$O$4=1,ROUNDUP(($J996+$L996)*$U$4*$T$3,-1),ROUNDUP($J996*$U$4*$T$3,-1)))</f>
        <v/>
      </c>
      <c r="U996" s="186" t="str">
        <f>IF($J996="","",IF('5.手当・賞与配分の設計'!$O$4=1,ROUNDUP(($J996+$L996)*$U$4*$U$3,-1),ROUNDUP($J996*$U$4*$U$3,-1)))</f>
        <v/>
      </c>
      <c r="V996" s="186" t="str">
        <f>IF($J996="","",IF('5.手当・賞与配分の設計'!$O$4=1,ROUNDUP(($J996+$L996)*$U$4*$V$3,-1),ROUNDUP($J996*$U$4*$V$3,-1)))</f>
        <v/>
      </c>
      <c r="W996" s="203" t="str">
        <f>IF($J996="","",IF('5.手当・賞与配分の設計'!$O$4=1,ROUNDUP(($J996+$L996)*$U$4*$W$3,-1),ROUNDUP($J996*$U$4*$W$3,-1)))</f>
        <v/>
      </c>
      <c r="X996" s="128" t="str">
        <f t="shared" si="349"/>
        <v/>
      </c>
      <c r="Y996" s="88" t="str">
        <f t="shared" si="340"/>
        <v/>
      </c>
      <c r="Z996" s="88" t="str">
        <f t="shared" si="341"/>
        <v/>
      </c>
      <c r="AA996" s="88" t="str">
        <f t="shared" si="342"/>
        <v/>
      </c>
      <c r="AB996" s="201" t="str">
        <f t="shared" si="343"/>
        <v/>
      </c>
    </row>
    <row r="997" spans="5:28" ht="18" customHeight="1">
      <c r="E997" s="178" t="str">
        <f t="shared" si="344"/>
        <v>E-1</v>
      </c>
      <c r="F997" s="204">
        <f t="shared" si="335"/>
        <v>0</v>
      </c>
      <c r="G997" s="124" t="str">
        <f t="shared" si="336"/>
        <v/>
      </c>
      <c r="H997" s="124" t="str">
        <f t="shared" si="337"/>
        <v/>
      </c>
      <c r="I997" s="179">
        <v>43</v>
      </c>
      <c r="J997" s="150" t="str">
        <f>IF($E997="","",INDEX('3.サラリースケール'!$R$5:$BH$38,MATCH('7.グレード別年俸表の作成'!$E997,'3.サラリースケール'!$R$5:$R$38,0),MATCH('7.グレード別年俸表の作成'!$I997,'3.サラリースケール'!$R$5:$BH$5,0)))</f>
        <v/>
      </c>
      <c r="K997" s="194" t="str">
        <f t="shared" si="338"/>
        <v/>
      </c>
      <c r="L997" s="195" t="str">
        <f>IF($J997="","",VLOOKUP($E997,'6.モデル年俸表の作成'!$C$6:$F$48,4,0))</f>
        <v/>
      </c>
      <c r="M997" s="196" t="str">
        <f t="shared" si="345"/>
        <v/>
      </c>
      <c r="N997" s="197" t="str">
        <f t="shared" si="346"/>
        <v/>
      </c>
      <c r="O997" s="219" t="str">
        <f t="shared" si="339"/>
        <v/>
      </c>
      <c r="P997" s="198" t="str">
        <f t="shared" si="347"/>
        <v/>
      </c>
      <c r="Q997" s="195" t="str">
        <f t="shared" si="348"/>
        <v/>
      </c>
      <c r="R997" s="187" t="str">
        <f>IF($J997="","",IF('5.手当・賞与配分の設計'!$O$4=1,ROUNDUP((J997+$L997)*$R$5,-1),ROUNDUP(J997*$R$5,-1)))</f>
        <v/>
      </c>
      <c r="S997" s="202" t="str">
        <f>IF($J997="","",IF('5.手当・賞与配分の設計'!$O$4=1,ROUNDUP(($J997+$L997)*$U$4*$S$3,-1),ROUNDUP($J997*$U$4*$S$3,-1)))</f>
        <v/>
      </c>
      <c r="T997" s="186" t="str">
        <f>IF($J997="","",IF('5.手当・賞与配分の設計'!$O$4=1,ROUNDUP(($J997+$L997)*$U$4*$T$3,-1),ROUNDUP($J997*$U$4*$T$3,-1)))</f>
        <v/>
      </c>
      <c r="U997" s="186" t="str">
        <f>IF($J997="","",IF('5.手当・賞与配分の設計'!$O$4=1,ROUNDUP(($J997+$L997)*$U$4*$U$3,-1),ROUNDUP($J997*$U$4*$U$3,-1)))</f>
        <v/>
      </c>
      <c r="V997" s="186" t="str">
        <f>IF($J997="","",IF('5.手当・賞与配分の設計'!$O$4=1,ROUNDUP(($J997+$L997)*$U$4*$V$3,-1),ROUNDUP($J997*$U$4*$V$3,-1)))</f>
        <v/>
      </c>
      <c r="W997" s="203" t="str">
        <f>IF($J997="","",IF('5.手当・賞与配分の設計'!$O$4=1,ROUNDUP(($J997+$L997)*$U$4*$W$3,-1),ROUNDUP($J997*$U$4*$W$3,-1)))</f>
        <v/>
      </c>
      <c r="X997" s="128" t="str">
        <f t="shared" si="349"/>
        <v/>
      </c>
      <c r="Y997" s="88" t="str">
        <f>IF($J997="","",$Q997+$R997+T997)</f>
        <v/>
      </c>
      <c r="Z997" s="88" t="str">
        <f t="shared" si="341"/>
        <v/>
      </c>
      <c r="AA997" s="88" t="str">
        <f t="shared" si="342"/>
        <v/>
      </c>
      <c r="AB997" s="201" t="str">
        <f t="shared" si="343"/>
        <v/>
      </c>
    </row>
    <row r="998" spans="5:28" ht="18" customHeight="1">
      <c r="E998" s="178" t="str">
        <f t="shared" si="344"/>
        <v>E-1</v>
      </c>
      <c r="F998" s="204">
        <f t="shared" si="335"/>
        <v>0</v>
      </c>
      <c r="G998" s="124" t="str">
        <f t="shared" si="336"/>
        <v/>
      </c>
      <c r="H998" s="124" t="str">
        <f t="shared" si="337"/>
        <v/>
      </c>
      <c r="I998" s="179">
        <v>44</v>
      </c>
      <c r="J998" s="150" t="str">
        <f>IF($E998="","",INDEX('3.サラリースケール'!$R$5:$BH$38,MATCH('7.グレード別年俸表の作成'!$E998,'3.サラリースケール'!$R$5:$R$38,0),MATCH('7.グレード別年俸表の作成'!$I998,'3.サラリースケール'!$R$5:$BH$5,0)))</f>
        <v/>
      </c>
      <c r="K998" s="194" t="str">
        <f t="shared" si="338"/>
        <v/>
      </c>
      <c r="L998" s="195" t="str">
        <f>IF($J998="","",VLOOKUP($E998,'6.モデル年俸表の作成'!$C$6:$F$48,4,0))</f>
        <v/>
      </c>
      <c r="M998" s="196" t="str">
        <f t="shared" si="345"/>
        <v/>
      </c>
      <c r="N998" s="197" t="str">
        <f t="shared" si="346"/>
        <v/>
      </c>
      <c r="O998" s="219" t="str">
        <f t="shared" si="339"/>
        <v/>
      </c>
      <c r="P998" s="198" t="str">
        <f t="shared" si="347"/>
        <v/>
      </c>
      <c r="Q998" s="195" t="str">
        <f t="shared" si="348"/>
        <v/>
      </c>
      <c r="R998" s="187" t="str">
        <f>IF($J998="","",IF('5.手当・賞与配分の設計'!$O$4=1,ROUNDUP((J998+$L998)*$R$5,-1),ROUNDUP(J998*$R$5,-1)))</f>
        <v/>
      </c>
      <c r="S998" s="202" t="str">
        <f>IF($J998="","",IF('5.手当・賞与配分の設計'!$O$4=1,ROUNDUP(($J998+$L998)*$U$4*$S$3,-1),ROUNDUP($J998*$U$4*$S$3,-1)))</f>
        <v/>
      </c>
      <c r="T998" s="186" t="str">
        <f>IF($J998="","",IF('5.手当・賞与配分の設計'!$O$4=1,ROUNDUP(($J998+$L998)*$U$4*$T$3,-1),ROUNDUP($J998*$U$4*$T$3,-1)))</f>
        <v/>
      </c>
      <c r="U998" s="186" t="str">
        <f>IF($J998="","",IF('5.手当・賞与配分の設計'!$O$4=1,ROUNDUP(($J998+$L998)*$U$4*$U$3,-1),ROUNDUP($J998*$U$4*$U$3,-1)))</f>
        <v/>
      </c>
      <c r="V998" s="186" t="str">
        <f>IF($J998="","",IF('5.手当・賞与配分の設計'!$O$4=1,ROUNDUP(($J998+$L998)*$U$4*$V$3,-1),ROUNDUP($J998*$U$4*$V$3,-1)))</f>
        <v/>
      </c>
      <c r="W998" s="203" t="str">
        <f>IF($J998="","",IF('5.手当・賞与配分の設計'!$O$4=1,ROUNDUP(($J998+$L998)*$U$4*$W$3,-1),ROUNDUP($J998*$U$4*$W$3,-1)))</f>
        <v/>
      </c>
      <c r="X998" s="128" t="str">
        <f t="shared" si="349"/>
        <v/>
      </c>
      <c r="Y998" s="88" t="str">
        <f t="shared" ref="Y998:Y1013" si="350">IF($J998="","",$Q998+$R998+T998)</f>
        <v/>
      </c>
      <c r="Z998" s="88" t="str">
        <f t="shared" si="341"/>
        <v/>
      </c>
      <c r="AA998" s="88" t="str">
        <f t="shared" si="342"/>
        <v/>
      </c>
      <c r="AB998" s="201" t="str">
        <f t="shared" si="343"/>
        <v/>
      </c>
    </row>
    <row r="999" spans="5:28" ht="18" customHeight="1">
      <c r="E999" s="178" t="str">
        <f t="shared" si="344"/>
        <v>E-1</v>
      </c>
      <c r="F999" s="204">
        <f t="shared" si="335"/>
        <v>0</v>
      </c>
      <c r="G999" s="124" t="str">
        <f t="shared" si="336"/>
        <v/>
      </c>
      <c r="H999" s="124" t="str">
        <f t="shared" si="337"/>
        <v/>
      </c>
      <c r="I999" s="179">
        <v>45</v>
      </c>
      <c r="J999" s="150" t="str">
        <f>IF($E999="","",INDEX('3.サラリースケール'!$R$5:$BH$38,MATCH('7.グレード別年俸表の作成'!$E999,'3.サラリースケール'!$R$5:$R$38,0),MATCH('7.グレード別年俸表の作成'!$I999,'3.サラリースケール'!$R$5:$BH$5,0)))</f>
        <v/>
      </c>
      <c r="K999" s="194" t="str">
        <f t="shared" si="338"/>
        <v/>
      </c>
      <c r="L999" s="195" t="str">
        <f>IF($J999="","",VLOOKUP($E999,'6.モデル年俸表の作成'!$C$6:$F$48,4,0))</f>
        <v/>
      </c>
      <c r="M999" s="196" t="str">
        <f t="shared" si="345"/>
        <v/>
      </c>
      <c r="N999" s="197" t="str">
        <f t="shared" si="346"/>
        <v/>
      </c>
      <c r="O999" s="219" t="str">
        <f t="shared" si="339"/>
        <v/>
      </c>
      <c r="P999" s="198" t="str">
        <f t="shared" si="347"/>
        <v/>
      </c>
      <c r="Q999" s="195" t="str">
        <f t="shared" si="348"/>
        <v/>
      </c>
      <c r="R999" s="187" t="str">
        <f>IF($J999="","",IF('5.手当・賞与配分の設計'!$O$4=1,ROUNDUP((J999+$L999)*$R$5,-1),ROUNDUP(J999*$R$5,-1)))</f>
        <v/>
      </c>
      <c r="S999" s="202" t="str">
        <f>IF($J999="","",IF('5.手当・賞与配分の設計'!$O$4=1,ROUNDUP(($J999+$L999)*$U$4*$S$3,-1),ROUNDUP($J999*$U$4*$S$3,-1)))</f>
        <v/>
      </c>
      <c r="T999" s="186" t="str">
        <f>IF($J999="","",IF('5.手当・賞与配分の設計'!$O$4=1,ROUNDUP(($J999+$L999)*$U$4*$T$3,-1),ROUNDUP($J999*$U$4*$T$3,-1)))</f>
        <v/>
      </c>
      <c r="U999" s="186" t="str">
        <f>IF($J999="","",IF('5.手当・賞与配分の設計'!$O$4=1,ROUNDUP(($J999+$L999)*$U$4*$U$3,-1),ROUNDUP($J999*$U$4*$U$3,-1)))</f>
        <v/>
      </c>
      <c r="V999" s="186" t="str">
        <f>IF($J999="","",IF('5.手当・賞与配分の設計'!$O$4=1,ROUNDUP(($J999+$L999)*$U$4*$V$3,-1),ROUNDUP($J999*$U$4*$V$3,-1)))</f>
        <v/>
      </c>
      <c r="W999" s="203" t="str">
        <f>IF($J999="","",IF('5.手当・賞与配分の設計'!$O$4=1,ROUNDUP(($J999+$L999)*$U$4*$W$3,-1),ROUNDUP($J999*$U$4*$W$3,-1)))</f>
        <v/>
      </c>
      <c r="X999" s="128" t="str">
        <f t="shared" si="349"/>
        <v/>
      </c>
      <c r="Y999" s="88" t="str">
        <f t="shared" si="350"/>
        <v/>
      </c>
      <c r="Z999" s="88" t="str">
        <f t="shared" si="341"/>
        <v/>
      </c>
      <c r="AA999" s="88" t="str">
        <f t="shared" si="342"/>
        <v/>
      </c>
      <c r="AB999" s="201" t="str">
        <f t="shared" si="343"/>
        <v/>
      </c>
    </row>
    <row r="1000" spans="5:28" ht="18" customHeight="1">
      <c r="E1000" s="178" t="str">
        <f t="shared" si="344"/>
        <v>E-1</v>
      </c>
      <c r="F1000" s="204">
        <f t="shared" si="335"/>
        <v>0</v>
      </c>
      <c r="G1000" s="124" t="str">
        <f t="shared" si="336"/>
        <v/>
      </c>
      <c r="H1000" s="124" t="str">
        <f t="shared" si="337"/>
        <v/>
      </c>
      <c r="I1000" s="179">
        <v>46</v>
      </c>
      <c r="J1000" s="150" t="str">
        <f>IF($E1000="","",INDEX('3.サラリースケール'!$R$5:$BH$38,MATCH('7.グレード別年俸表の作成'!$E1000,'3.サラリースケール'!$R$5:$R$38,0),MATCH('7.グレード別年俸表の作成'!$I1000,'3.サラリースケール'!$R$5:$BH$5,0)))</f>
        <v/>
      </c>
      <c r="K1000" s="194" t="str">
        <f t="shared" si="338"/>
        <v/>
      </c>
      <c r="L1000" s="195" t="str">
        <f>IF($J1000="","",VLOOKUP($E1000,'6.モデル年俸表の作成'!$C$6:$F$48,4,0))</f>
        <v/>
      </c>
      <c r="M1000" s="196" t="str">
        <f t="shared" si="345"/>
        <v/>
      </c>
      <c r="N1000" s="197" t="str">
        <f t="shared" si="346"/>
        <v/>
      </c>
      <c r="O1000" s="219" t="str">
        <f t="shared" si="339"/>
        <v/>
      </c>
      <c r="P1000" s="198" t="str">
        <f t="shared" si="347"/>
        <v/>
      </c>
      <c r="Q1000" s="195" t="str">
        <f t="shared" si="348"/>
        <v/>
      </c>
      <c r="R1000" s="187" t="str">
        <f>IF($J1000="","",IF('5.手当・賞与配分の設計'!$O$4=1,ROUNDUP((J1000+$L1000)*$R$5,-1),ROUNDUP(J1000*$R$5,-1)))</f>
        <v/>
      </c>
      <c r="S1000" s="202" t="str">
        <f>IF($J1000="","",IF('5.手当・賞与配分の設計'!$O$4=1,ROUNDUP(($J1000+$L1000)*$U$4*$S$3,-1),ROUNDUP($J1000*$U$4*$S$3,-1)))</f>
        <v/>
      </c>
      <c r="T1000" s="186" t="str">
        <f>IF($J1000="","",IF('5.手当・賞与配分の設計'!$O$4=1,ROUNDUP(($J1000+$L1000)*$U$4*$T$3,-1),ROUNDUP($J1000*$U$4*$T$3,-1)))</f>
        <v/>
      </c>
      <c r="U1000" s="186" t="str">
        <f>IF($J1000="","",IF('5.手当・賞与配分の設計'!$O$4=1,ROUNDUP(($J1000+$L1000)*$U$4*$U$3,-1),ROUNDUP($J1000*$U$4*$U$3,-1)))</f>
        <v/>
      </c>
      <c r="V1000" s="186" t="str">
        <f>IF($J1000="","",IF('5.手当・賞与配分の設計'!$O$4=1,ROUNDUP(($J1000+$L1000)*$U$4*$V$3,-1),ROUNDUP($J1000*$U$4*$V$3,-1)))</f>
        <v/>
      </c>
      <c r="W1000" s="203" t="str">
        <f>IF($J1000="","",IF('5.手当・賞与配分の設計'!$O$4=1,ROUNDUP(($J1000+$L1000)*$U$4*$W$3,-1),ROUNDUP($J1000*$U$4*$W$3,-1)))</f>
        <v/>
      </c>
      <c r="X1000" s="128" t="str">
        <f t="shared" si="349"/>
        <v/>
      </c>
      <c r="Y1000" s="88" t="str">
        <f t="shared" si="350"/>
        <v/>
      </c>
      <c r="Z1000" s="88" t="str">
        <f t="shared" si="341"/>
        <v/>
      </c>
      <c r="AA1000" s="88" t="str">
        <f t="shared" si="342"/>
        <v/>
      </c>
      <c r="AB1000" s="201" t="str">
        <f t="shared" si="343"/>
        <v/>
      </c>
    </row>
    <row r="1001" spans="5:28" ht="18" customHeight="1">
      <c r="E1001" s="178" t="str">
        <f t="shared" si="344"/>
        <v>E-1</v>
      </c>
      <c r="F1001" s="204">
        <f t="shared" si="335"/>
        <v>0</v>
      </c>
      <c r="G1001" s="124" t="str">
        <f t="shared" si="336"/>
        <v/>
      </c>
      <c r="H1001" s="124" t="str">
        <f t="shared" si="337"/>
        <v/>
      </c>
      <c r="I1001" s="179">
        <v>47</v>
      </c>
      <c r="J1001" s="150" t="str">
        <f>IF($E1001="","",INDEX('3.サラリースケール'!$R$5:$BH$38,MATCH('7.グレード別年俸表の作成'!$E1001,'3.サラリースケール'!$R$5:$R$38,0),MATCH('7.グレード別年俸表の作成'!$I1001,'3.サラリースケール'!$R$5:$BH$5,0)))</f>
        <v/>
      </c>
      <c r="K1001" s="194" t="str">
        <f t="shared" si="338"/>
        <v/>
      </c>
      <c r="L1001" s="195" t="str">
        <f>IF($J1001="","",VLOOKUP($E1001,'6.モデル年俸表の作成'!$C$6:$F$48,4,0))</f>
        <v/>
      </c>
      <c r="M1001" s="196" t="str">
        <f t="shared" si="345"/>
        <v/>
      </c>
      <c r="N1001" s="197" t="str">
        <f t="shared" si="346"/>
        <v/>
      </c>
      <c r="O1001" s="219" t="str">
        <f t="shared" si="339"/>
        <v/>
      </c>
      <c r="P1001" s="198" t="str">
        <f t="shared" si="347"/>
        <v/>
      </c>
      <c r="Q1001" s="195" t="str">
        <f t="shared" si="348"/>
        <v/>
      </c>
      <c r="R1001" s="187" t="str">
        <f>IF($J1001="","",IF('5.手当・賞与配分の設計'!$O$4=1,ROUNDUP((J1001+$L1001)*$R$5,-1),ROUNDUP(J1001*$R$5,-1)))</f>
        <v/>
      </c>
      <c r="S1001" s="202" t="str">
        <f>IF($J1001="","",IF('5.手当・賞与配分の設計'!$O$4=1,ROUNDUP(($J1001+$L1001)*$U$4*$S$3,-1),ROUNDUP($J1001*$U$4*$S$3,-1)))</f>
        <v/>
      </c>
      <c r="T1001" s="186" t="str">
        <f>IF($J1001="","",IF('5.手当・賞与配分の設計'!$O$4=1,ROUNDUP(($J1001+$L1001)*$U$4*$T$3,-1),ROUNDUP($J1001*$U$4*$T$3,-1)))</f>
        <v/>
      </c>
      <c r="U1001" s="186" t="str">
        <f>IF($J1001="","",IF('5.手当・賞与配分の設計'!$O$4=1,ROUNDUP(($J1001+$L1001)*$U$4*$U$3,-1),ROUNDUP($J1001*$U$4*$U$3,-1)))</f>
        <v/>
      </c>
      <c r="V1001" s="186" t="str">
        <f>IF($J1001="","",IF('5.手当・賞与配分の設計'!$O$4=1,ROUNDUP(($J1001+$L1001)*$U$4*$V$3,-1),ROUNDUP($J1001*$U$4*$V$3,-1)))</f>
        <v/>
      </c>
      <c r="W1001" s="203" t="str">
        <f>IF($J1001="","",IF('5.手当・賞与配分の設計'!$O$4=1,ROUNDUP(($J1001+$L1001)*$U$4*$W$3,-1),ROUNDUP($J1001*$U$4*$W$3,-1)))</f>
        <v/>
      </c>
      <c r="X1001" s="128" t="str">
        <f t="shared" si="349"/>
        <v/>
      </c>
      <c r="Y1001" s="88" t="str">
        <f t="shared" si="350"/>
        <v/>
      </c>
      <c r="Z1001" s="88" t="str">
        <f t="shared" si="341"/>
        <v/>
      </c>
      <c r="AA1001" s="88" t="str">
        <f t="shared" si="342"/>
        <v/>
      </c>
      <c r="AB1001" s="201" t="str">
        <f t="shared" si="343"/>
        <v/>
      </c>
    </row>
    <row r="1002" spans="5:28" ht="18" customHeight="1">
      <c r="E1002" s="178" t="str">
        <f t="shared" si="344"/>
        <v>E-1</v>
      </c>
      <c r="F1002" s="204">
        <f t="shared" si="335"/>
        <v>1</v>
      </c>
      <c r="G1002" s="124">
        <f t="shared" si="336"/>
        <v>1</v>
      </c>
      <c r="H1002" s="124" t="str">
        <f t="shared" si="337"/>
        <v>E-1-1</v>
      </c>
      <c r="I1002" s="179">
        <v>48</v>
      </c>
      <c r="J1002" s="150">
        <f>IF($E1002="","",INDEX('3.サラリースケール'!$R$5:$BH$38,MATCH('7.グレード別年俸表の作成'!$E1002,'3.サラリースケール'!$R$5:$R$38,0),MATCH('7.グレード別年俸表の作成'!$I1002,'3.サラリースケール'!$R$5:$BH$5,0)))</f>
        <v>520000</v>
      </c>
      <c r="K1002" s="194" t="str">
        <f t="shared" si="338"/>
        <v/>
      </c>
      <c r="L1002" s="195">
        <f>IF($J1002="","",VLOOKUP($E1002,'6.モデル年俸表の作成'!$C$6:$F$48,4,0))</f>
        <v>104000</v>
      </c>
      <c r="M1002" s="196">
        <f t="shared" si="345"/>
        <v>0.2</v>
      </c>
      <c r="N1002" s="197">
        <f t="shared" si="346"/>
        <v>104000</v>
      </c>
      <c r="O1002" s="219">
        <f t="shared" si="339"/>
        <v>27</v>
      </c>
      <c r="P1002" s="198">
        <f t="shared" si="347"/>
        <v>728000</v>
      </c>
      <c r="Q1002" s="195">
        <f t="shared" si="348"/>
        <v>8736000</v>
      </c>
      <c r="R1002" s="187">
        <f>IF($J1002="","",IF('5.手当・賞与配分の設計'!$O$4=1,ROUNDUP((J1002+$L1002)*$R$5,-1),ROUNDUP(J1002*$R$5,-1)))</f>
        <v>1248000</v>
      </c>
      <c r="S1002" s="202">
        <f>IF($J1002="","",IF('5.手当・賞与配分の設計'!$O$4=1,ROUNDUP(($J1002+$L1002)*$U$4*$S$3,-1),ROUNDUP($J1002*$U$4*$S$3,-1)))</f>
        <v>1872000</v>
      </c>
      <c r="T1002" s="186">
        <f>IF($J1002="","",IF('5.手当・賞与配分の設計'!$O$4=1,ROUNDUP(($J1002+$L1002)*$U$4*$T$3,-1),ROUNDUP($J1002*$U$4*$T$3,-1)))</f>
        <v>1716000</v>
      </c>
      <c r="U1002" s="186">
        <f>IF($J1002="","",IF('5.手当・賞与配分の設計'!$O$4=1,ROUNDUP(($J1002+$L1002)*$U$4*$U$3,-1),ROUNDUP($J1002*$U$4*$U$3,-1)))</f>
        <v>1560000</v>
      </c>
      <c r="V1002" s="186">
        <f>IF($J1002="","",IF('5.手当・賞与配分の設計'!$O$4=1,ROUNDUP(($J1002+$L1002)*$U$4*$V$3,-1),ROUNDUP($J1002*$U$4*$V$3,-1)))</f>
        <v>1404000</v>
      </c>
      <c r="W1002" s="203">
        <f>IF($J1002="","",IF('5.手当・賞与配分の設計'!$O$4=1,ROUNDUP(($J1002+$L1002)*$U$4*$W$3,-1),ROUNDUP($J1002*$U$4*$W$3,-1)))</f>
        <v>1248000</v>
      </c>
      <c r="X1002" s="128">
        <f t="shared" si="349"/>
        <v>11856000</v>
      </c>
      <c r="Y1002" s="88">
        <f t="shared" si="350"/>
        <v>11700000</v>
      </c>
      <c r="Z1002" s="88">
        <f t="shared" si="341"/>
        <v>11544000</v>
      </c>
      <c r="AA1002" s="88">
        <f t="shared" si="342"/>
        <v>11388000</v>
      </c>
      <c r="AB1002" s="201">
        <f t="shared" si="343"/>
        <v>11232000</v>
      </c>
    </row>
    <row r="1003" spans="5:28" ht="18" customHeight="1">
      <c r="E1003" s="178" t="str">
        <f t="shared" si="344"/>
        <v>E-1</v>
      </c>
      <c r="F1003" s="204">
        <f t="shared" si="335"/>
        <v>2</v>
      </c>
      <c r="G1003" s="124">
        <f t="shared" si="336"/>
        <v>2</v>
      </c>
      <c r="H1003" s="124" t="str">
        <f t="shared" si="337"/>
        <v>E-1-2</v>
      </c>
      <c r="I1003" s="179">
        <v>49</v>
      </c>
      <c r="J1003" s="150">
        <f>IF($E1003="","",INDEX('3.サラリースケール'!$R$5:$BH$38,MATCH('7.グレード別年俸表の作成'!$E1003,'3.サラリースケール'!$R$5:$R$38,0),MATCH('7.グレード別年俸表の作成'!$I1003,'3.サラリースケール'!$R$5:$BH$5,0)))</f>
        <v>526400</v>
      </c>
      <c r="K1003" s="194">
        <f t="shared" si="338"/>
        <v>6400</v>
      </c>
      <c r="L1003" s="195">
        <f>IF($J1003="","",VLOOKUP($E1003,'6.モデル年俸表の作成'!$C$6:$F$48,4,0))</f>
        <v>104000</v>
      </c>
      <c r="M1003" s="196">
        <f t="shared" si="345"/>
        <v>0.2</v>
      </c>
      <c r="N1003" s="197">
        <f t="shared" si="346"/>
        <v>105280</v>
      </c>
      <c r="O1003" s="219">
        <f t="shared" si="339"/>
        <v>27</v>
      </c>
      <c r="P1003" s="198">
        <f t="shared" si="347"/>
        <v>735680</v>
      </c>
      <c r="Q1003" s="195">
        <f t="shared" si="348"/>
        <v>8828160</v>
      </c>
      <c r="R1003" s="187">
        <f>IF($J1003="","",IF('5.手当・賞与配分の設計'!$O$4=1,ROUNDUP((J1003+$L1003)*$R$5,-1),ROUNDUP(J1003*$R$5,-1)))</f>
        <v>1260800</v>
      </c>
      <c r="S1003" s="202">
        <f>IF($J1003="","",IF('5.手当・賞与配分の設計'!$O$4=1,ROUNDUP(($J1003+$L1003)*$U$4*$S$3,-1),ROUNDUP($J1003*$U$4*$S$3,-1)))</f>
        <v>1891200</v>
      </c>
      <c r="T1003" s="186">
        <f>IF($J1003="","",IF('5.手当・賞与配分の設計'!$O$4=1,ROUNDUP(($J1003+$L1003)*$U$4*$T$3,-1),ROUNDUP($J1003*$U$4*$T$3,-1)))</f>
        <v>1733600</v>
      </c>
      <c r="U1003" s="186">
        <f>IF($J1003="","",IF('5.手当・賞与配分の設計'!$O$4=1,ROUNDUP(($J1003+$L1003)*$U$4*$U$3,-1),ROUNDUP($J1003*$U$4*$U$3,-1)))</f>
        <v>1576000</v>
      </c>
      <c r="V1003" s="186">
        <f>IF($J1003="","",IF('5.手当・賞与配分の設計'!$O$4=1,ROUNDUP(($J1003+$L1003)*$U$4*$V$3,-1),ROUNDUP($J1003*$U$4*$V$3,-1)))</f>
        <v>1418400</v>
      </c>
      <c r="W1003" s="203">
        <f>IF($J1003="","",IF('5.手当・賞与配分の設計'!$O$4=1,ROUNDUP(($J1003+$L1003)*$U$4*$W$3,-1),ROUNDUP($J1003*$U$4*$W$3,-1)))</f>
        <v>1260800</v>
      </c>
      <c r="X1003" s="128">
        <f t="shared" si="349"/>
        <v>11980160</v>
      </c>
      <c r="Y1003" s="88">
        <f t="shared" si="350"/>
        <v>11822560</v>
      </c>
      <c r="Z1003" s="88">
        <f t="shared" si="341"/>
        <v>11664960</v>
      </c>
      <c r="AA1003" s="88">
        <f t="shared" si="342"/>
        <v>11507360</v>
      </c>
      <c r="AB1003" s="201">
        <f t="shared" si="343"/>
        <v>11349760</v>
      </c>
    </row>
    <row r="1004" spans="5:28" ht="18" customHeight="1">
      <c r="E1004" s="178" t="str">
        <f t="shared" si="344"/>
        <v>E-1</v>
      </c>
      <c r="F1004" s="204">
        <f t="shared" si="335"/>
        <v>3</v>
      </c>
      <c r="G1004" s="124">
        <f t="shared" si="336"/>
        <v>3</v>
      </c>
      <c r="H1004" s="124" t="str">
        <f t="shared" si="337"/>
        <v>E-1-3</v>
      </c>
      <c r="I1004" s="179">
        <v>50</v>
      </c>
      <c r="J1004" s="150">
        <f>IF($E1004="","",INDEX('3.サラリースケール'!$R$5:$BH$38,MATCH('7.グレード別年俸表の作成'!$E1004,'3.サラリースケール'!$R$5:$R$38,0),MATCH('7.グレード別年俸表の作成'!$I1004,'3.サラリースケール'!$R$5:$BH$5,0)))</f>
        <v>532800</v>
      </c>
      <c r="K1004" s="194">
        <f t="shared" si="338"/>
        <v>6400</v>
      </c>
      <c r="L1004" s="195">
        <f>IF($J1004="","",VLOOKUP($E1004,'6.モデル年俸表の作成'!$C$6:$F$48,4,0))</f>
        <v>104000</v>
      </c>
      <c r="M1004" s="196">
        <f t="shared" si="345"/>
        <v>0.2</v>
      </c>
      <c r="N1004" s="197">
        <f t="shared" si="346"/>
        <v>106560</v>
      </c>
      <c r="O1004" s="219">
        <f t="shared" si="339"/>
        <v>27</v>
      </c>
      <c r="P1004" s="198">
        <f t="shared" si="347"/>
        <v>743360</v>
      </c>
      <c r="Q1004" s="195">
        <f t="shared" si="348"/>
        <v>8920320</v>
      </c>
      <c r="R1004" s="187">
        <f>IF($J1004="","",IF('5.手当・賞与配分の設計'!$O$4=1,ROUNDUP((J1004+$L1004)*$R$5,-1),ROUNDUP(J1004*$R$5,-1)))</f>
        <v>1273600</v>
      </c>
      <c r="S1004" s="202">
        <f>IF($J1004="","",IF('5.手当・賞与配分の設計'!$O$4=1,ROUNDUP(($J1004+$L1004)*$U$4*$S$3,-1),ROUNDUP($J1004*$U$4*$S$3,-1)))</f>
        <v>1910400</v>
      </c>
      <c r="T1004" s="186">
        <f>IF($J1004="","",IF('5.手当・賞与配分の設計'!$O$4=1,ROUNDUP(($J1004+$L1004)*$U$4*$T$3,-1),ROUNDUP($J1004*$U$4*$T$3,-1)))</f>
        <v>1751200</v>
      </c>
      <c r="U1004" s="186">
        <f>IF($J1004="","",IF('5.手当・賞与配分の設計'!$O$4=1,ROUNDUP(($J1004+$L1004)*$U$4*$U$3,-1),ROUNDUP($J1004*$U$4*$U$3,-1)))</f>
        <v>1592000</v>
      </c>
      <c r="V1004" s="186">
        <f>IF($J1004="","",IF('5.手当・賞与配分の設計'!$O$4=1,ROUNDUP(($J1004+$L1004)*$U$4*$V$3,-1),ROUNDUP($J1004*$U$4*$V$3,-1)))</f>
        <v>1432800</v>
      </c>
      <c r="W1004" s="203">
        <f>IF($J1004="","",IF('5.手当・賞与配分の設計'!$O$4=1,ROUNDUP(($J1004+$L1004)*$U$4*$W$3,-1),ROUNDUP($J1004*$U$4*$W$3,-1)))</f>
        <v>1273600</v>
      </c>
      <c r="X1004" s="128">
        <f t="shared" si="349"/>
        <v>12104320</v>
      </c>
      <c r="Y1004" s="88">
        <f t="shared" si="350"/>
        <v>11945120</v>
      </c>
      <c r="Z1004" s="88">
        <f t="shared" si="341"/>
        <v>11785920</v>
      </c>
      <c r="AA1004" s="88">
        <f t="shared" si="342"/>
        <v>11626720</v>
      </c>
      <c r="AB1004" s="201">
        <f t="shared" si="343"/>
        <v>11467520</v>
      </c>
    </row>
    <row r="1005" spans="5:28" ht="18" customHeight="1">
      <c r="E1005" s="178" t="str">
        <f t="shared" si="344"/>
        <v>E-1</v>
      </c>
      <c r="F1005" s="204">
        <f t="shared" si="335"/>
        <v>4</v>
      </c>
      <c r="G1005" s="124">
        <f t="shared" si="336"/>
        <v>4</v>
      </c>
      <c r="H1005" s="124" t="str">
        <f t="shared" si="337"/>
        <v>E-1-4</v>
      </c>
      <c r="I1005" s="179">
        <v>51</v>
      </c>
      <c r="J1005" s="150">
        <f>IF($E1005="","",INDEX('3.サラリースケール'!$R$5:$BH$38,MATCH('7.グレード別年俸表の作成'!$E1005,'3.サラリースケール'!$R$5:$R$38,0),MATCH('7.グレード別年俸表の作成'!$I1005,'3.サラリースケール'!$R$5:$BH$5,0)))</f>
        <v>539200</v>
      </c>
      <c r="K1005" s="194">
        <f t="shared" si="338"/>
        <v>6400</v>
      </c>
      <c r="L1005" s="195">
        <f>IF($J1005="","",VLOOKUP($E1005,'6.モデル年俸表の作成'!$C$6:$F$48,4,0))</f>
        <v>104000</v>
      </c>
      <c r="M1005" s="196">
        <f t="shared" si="345"/>
        <v>0.2</v>
      </c>
      <c r="N1005" s="197">
        <f t="shared" si="346"/>
        <v>107840</v>
      </c>
      <c r="O1005" s="219">
        <f t="shared" si="339"/>
        <v>27</v>
      </c>
      <c r="P1005" s="198">
        <f t="shared" si="347"/>
        <v>751040</v>
      </c>
      <c r="Q1005" s="195">
        <f t="shared" si="348"/>
        <v>9012480</v>
      </c>
      <c r="R1005" s="187">
        <f>IF($J1005="","",IF('5.手当・賞与配分の設計'!$O$4=1,ROUNDUP((J1005+$L1005)*$R$5,-1),ROUNDUP(J1005*$R$5,-1)))</f>
        <v>1286400</v>
      </c>
      <c r="S1005" s="202">
        <f>IF($J1005="","",IF('5.手当・賞与配分の設計'!$O$4=1,ROUNDUP(($J1005+$L1005)*$U$4*$S$3,-1),ROUNDUP($J1005*$U$4*$S$3,-1)))</f>
        <v>1929600</v>
      </c>
      <c r="T1005" s="186">
        <f>IF($J1005="","",IF('5.手当・賞与配分の設計'!$O$4=1,ROUNDUP(($J1005+$L1005)*$U$4*$T$3,-1),ROUNDUP($J1005*$U$4*$T$3,-1)))</f>
        <v>1768800</v>
      </c>
      <c r="U1005" s="186">
        <f>IF($J1005="","",IF('5.手当・賞与配分の設計'!$O$4=1,ROUNDUP(($J1005+$L1005)*$U$4*$U$3,-1),ROUNDUP($J1005*$U$4*$U$3,-1)))</f>
        <v>1608000</v>
      </c>
      <c r="V1005" s="186">
        <f>IF($J1005="","",IF('5.手当・賞与配分の設計'!$O$4=1,ROUNDUP(($J1005+$L1005)*$U$4*$V$3,-1),ROUNDUP($J1005*$U$4*$V$3,-1)))</f>
        <v>1447200</v>
      </c>
      <c r="W1005" s="203">
        <f>IF($J1005="","",IF('5.手当・賞与配分の設計'!$O$4=1,ROUNDUP(($J1005+$L1005)*$U$4*$W$3,-1),ROUNDUP($J1005*$U$4*$W$3,-1)))</f>
        <v>1286400</v>
      </c>
      <c r="X1005" s="128">
        <f t="shared" si="349"/>
        <v>12228480</v>
      </c>
      <c r="Y1005" s="88">
        <f t="shared" si="350"/>
        <v>12067680</v>
      </c>
      <c r="Z1005" s="88">
        <f t="shared" si="341"/>
        <v>11906880</v>
      </c>
      <c r="AA1005" s="88">
        <f t="shared" si="342"/>
        <v>11746080</v>
      </c>
      <c r="AB1005" s="201">
        <f t="shared" si="343"/>
        <v>11585280</v>
      </c>
    </row>
    <row r="1006" spans="5:28" ht="18" customHeight="1">
      <c r="E1006" s="178" t="str">
        <f t="shared" si="344"/>
        <v>E-1</v>
      </c>
      <c r="F1006" s="204">
        <f t="shared" si="335"/>
        <v>5</v>
      </c>
      <c r="G1006" s="124">
        <f t="shared" si="336"/>
        <v>5</v>
      </c>
      <c r="H1006" s="124" t="str">
        <f t="shared" si="337"/>
        <v>E-1-5</v>
      </c>
      <c r="I1006" s="179">
        <v>52</v>
      </c>
      <c r="J1006" s="150">
        <f>IF($E1006="","",INDEX('3.サラリースケール'!$R$5:$BH$38,MATCH('7.グレード別年俸表の作成'!$E1006,'3.サラリースケール'!$R$5:$R$38,0),MATCH('7.グレード別年俸表の作成'!$I1006,'3.サラリースケール'!$R$5:$BH$5,0)))</f>
        <v>545600</v>
      </c>
      <c r="K1006" s="194">
        <f t="shared" si="338"/>
        <v>6400</v>
      </c>
      <c r="L1006" s="195">
        <f>IF($J1006="","",VLOOKUP($E1006,'6.モデル年俸表の作成'!$C$6:$F$48,4,0))</f>
        <v>104000</v>
      </c>
      <c r="M1006" s="196">
        <f t="shared" si="345"/>
        <v>0.2</v>
      </c>
      <c r="N1006" s="197">
        <f t="shared" si="346"/>
        <v>109120</v>
      </c>
      <c r="O1006" s="219">
        <f t="shared" si="339"/>
        <v>27</v>
      </c>
      <c r="P1006" s="198">
        <f t="shared" si="347"/>
        <v>758720</v>
      </c>
      <c r="Q1006" s="195">
        <f t="shared" si="348"/>
        <v>9104640</v>
      </c>
      <c r="R1006" s="187">
        <f>IF($J1006="","",IF('5.手当・賞与配分の設計'!$O$4=1,ROUNDUP((J1006+$L1006)*$R$5,-1),ROUNDUP(J1006*$R$5,-1)))</f>
        <v>1299200</v>
      </c>
      <c r="S1006" s="202">
        <f>IF($J1006="","",IF('5.手当・賞与配分の設計'!$O$4=1,ROUNDUP(($J1006+$L1006)*$U$4*$S$3,-1),ROUNDUP($J1006*$U$4*$S$3,-1)))</f>
        <v>1948800</v>
      </c>
      <c r="T1006" s="186">
        <f>IF($J1006="","",IF('5.手当・賞与配分の設計'!$O$4=1,ROUNDUP(($J1006+$L1006)*$U$4*$T$3,-1),ROUNDUP($J1006*$U$4*$T$3,-1)))</f>
        <v>1786400</v>
      </c>
      <c r="U1006" s="186">
        <f>IF($J1006="","",IF('5.手当・賞与配分の設計'!$O$4=1,ROUNDUP(($J1006+$L1006)*$U$4*$U$3,-1),ROUNDUP($J1006*$U$4*$U$3,-1)))</f>
        <v>1624000</v>
      </c>
      <c r="V1006" s="186">
        <f>IF($J1006="","",IF('5.手当・賞与配分の設計'!$O$4=1,ROUNDUP(($J1006+$L1006)*$U$4*$V$3,-1),ROUNDUP($J1006*$U$4*$V$3,-1)))</f>
        <v>1461600</v>
      </c>
      <c r="W1006" s="203">
        <f>IF($J1006="","",IF('5.手当・賞与配分の設計'!$O$4=1,ROUNDUP(($J1006+$L1006)*$U$4*$W$3,-1),ROUNDUP($J1006*$U$4*$W$3,-1)))</f>
        <v>1299200</v>
      </c>
      <c r="X1006" s="128">
        <f t="shared" si="349"/>
        <v>12352640</v>
      </c>
      <c r="Y1006" s="88">
        <f t="shared" si="350"/>
        <v>12190240</v>
      </c>
      <c r="Z1006" s="88">
        <f t="shared" si="341"/>
        <v>12027840</v>
      </c>
      <c r="AA1006" s="88">
        <f t="shared" si="342"/>
        <v>11865440</v>
      </c>
      <c r="AB1006" s="201">
        <f t="shared" si="343"/>
        <v>11703040</v>
      </c>
    </row>
    <row r="1007" spans="5:28" ht="18" customHeight="1">
      <c r="E1007" s="178" t="str">
        <f t="shared" si="344"/>
        <v>E-1</v>
      </c>
      <c r="F1007" s="204">
        <f t="shared" si="335"/>
        <v>6</v>
      </c>
      <c r="G1007" s="124">
        <f t="shared" si="336"/>
        <v>6</v>
      </c>
      <c r="H1007" s="124" t="str">
        <f t="shared" si="337"/>
        <v>E-1-6</v>
      </c>
      <c r="I1007" s="179">
        <v>53</v>
      </c>
      <c r="J1007" s="150">
        <f>IF($E1007="","",INDEX('3.サラリースケール'!$R$5:$BH$38,MATCH('7.グレード別年俸表の作成'!$E1007,'3.サラリースケール'!$R$5:$R$38,0),MATCH('7.グレード別年俸表の作成'!$I1007,'3.サラリースケール'!$R$5:$BH$5,0)))</f>
        <v>552000</v>
      </c>
      <c r="K1007" s="194">
        <f t="shared" si="338"/>
        <v>6400</v>
      </c>
      <c r="L1007" s="195">
        <f>IF($J1007="","",VLOOKUP($E1007,'6.モデル年俸表の作成'!$C$6:$F$48,4,0))</f>
        <v>104000</v>
      </c>
      <c r="M1007" s="196">
        <f t="shared" si="345"/>
        <v>0.2</v>
      </c>
      <c r="N1007" s="197">
        <f t="shared" si="346"/>
        <v>110400</v>
      </c>
      <c r="O1007" s="219">
        <f t="shared" si="339"/>
        <v>27</v>
      </c>
      <c r="P1007" s="198">
        <f t="shared" si="347"/>
        <v>766400</v>
      </c>
      <c r="Q1007" s="195">
        <f t="shared" si="348"/>
        <v>9196800</v>
      </c>
      <c r="R1007" s="187">
        <f>IF($J1007="","",IF('5.手当・賞与配分の設計'!$O$4=1,ROUNDUP((J1007+$L1007)*$R$5,-1),ROUNDUP(J1007*$R$5,-1)))</f>
        <v>1312000</v>
      </c>
      <c r="S1007" s="202">
        <f>IF($J1007="","",IF('5.手当・賞与配分の設計'!$O$4=1,ROUNDUP(($J1007+$L1007)*$U$4*$S$3,-1),ROUNDUP($J1007*$U$4*$S$3,-1)))</f>
        <v>1968000</v>
      </c>
      <c r="T1007" s="186">
        <f>IF($J1007="","",IF('5.手当・賞与配分の設計'!$O$4=1,ROUNDUP(($J1007+$L1007)*$U$4*$T$3,-1),ROUNDUP($J1007*$U$4*$T$3,-1)))</f>
        <v>1804000</v>
      </c>
      <c r="U1007" s="186">
        <f>IF($J1007="","",IF('5.手当・賞与配分の設計'!$O$4=1,ROUNDUP(($J1007+$L1007)*$U$4*$U$3,-1),ROUNDUP($J1007*$U$4*$U$3,-1)))</f>
        <v>1640000</v>
      </c>
      <c r="V1007" s="186">
        <f>IF($J1007="","",IF('5.手当・賞与配分の設計'!$O$4=1,ROUNDUP(($J1007+$L1007)*$U$4*$V$3,-1),ROUNDUP($J1007*$U$4*$V$3,-1)))</f>
        <v>1476000</v>
      </c>
      <c r="W1007" s="203">
        <f>IF($J1007="","",IF('5.手当・賞与配分の設計'!$O$4=1,ROUNDUP(($J1007+$L1007)*$U$4*$W$3,-1),ROUNDUP($J1007*$U$4*$W$3,-1)))</f>
        <v>1312000</v>
      </c>
      <c r="X1007" s="128">
        <f t="shared" si="349"/>
        <v>12476800</v>
      </c>
      <c r="Y1007" s="88">
        <f t="shared" si="350"/>
        <v>12312800</v>
      </c>
      <c r="Z1007" s="88">
        <f t="shared" si="341"/>
        <v>12148800</v>
      </c>
      <c r="AA1007" s="88">
        <f t="shared" si="342"/>
        <v>11984800</v>
      </c>
      <c r="AB1007" s="201">
        <f t="shared" si="343"/>
        <v>11820800</v>
      </c>
    </row>
    <row r="1008" spans="5:28" ht="18" customHeight="1">
      <c r="E1008" s="178" t="str">
        <f t="shared" si="344"/>
        <v>E-1</v>
      </c>
      <c r="F1008" s="204">
        <f t="shared" si="335"/>
        <v>7</v>
      </c>
      <c r="G1008" s="124">
        <f t="shared" si="336"/>
        <v>7</v>
      </c>
      <c r="H1008" s="124" t="str">
        <f t="shared" si="337"/>
        <v>E-1-7</v>
      </c>
      <c r="I1008" s="179">
        <v>54</v>
      </c>
      <c r="J1008" s="150">
        <f>IF($E1008="","",INDEX('3.サラリースケール'!$R$5:$BH$38,MATCH('7.グレード別年俸表の作成'!$E1008,'3.サラリースケール'!$R$5:$R$38,0),MATCH('7.グレード別年俸表の作成'!$I1008,'3.サラリースケール'!$R$5:$BH$5,0)))</f>
        <v>558400</v>
      </c>
      <c r="K1008" s="194">
        <f t="shared" si="338"/>
        <v>6400</v>
      </c>
      <c r="L1008" s="195">
        <f>IF($J1008="","",VLOOKUP($E1008,'6.モデル年俸表の作成'!$C$6:$F$48,4,0))</f>
        <v>104000</v>
      </c>
      <c r="M1008" s="196">
        <f t="shared" si="345"/>
        <v>0.2</v>
      </c>
      <c r="N1008" s="197">
        <f t="shared" si="346"/>
        <v>111680</v>
      </c>
      <c r="O1008" s="219">
        <f t="shared" si="339"/>
        <v>27</v>
      </c>
      <c r="P1008" s="198">
        <f t="shared" si="347"/>
        <v>774080</v>
      </c>
      <c r="Q1008" s="195">
        <f t="shared" si="348"/>
        <v>9288960</v>
      </c>
      <c r="R1008" s="187">
        <f>IF($J1008="","",IF('5.手当・賞与配分の設計'!$O$4=1,ROUNDUP((J1008+$L1008)*$R$5,-1),ROUNDUP(J1008*$R$5,-1)))</f>
        <v>1324800</v>
      </c>
      <c r="S1008" s="202">
        <f>IF($J1008="","",IF('5.手当・賞与配分の設計'!$O$4=1,ROUNDUP(($J1008+$L1008)*$U$4*$S$3,-1),ROUNDUP($J1008*$U$4*$S$3,-1)))</f>
        <v>1987200</v>
      </c>
      <c r="T1008" s="186">
        <f>IF($J1008="","",IF('5.手当・賞与配分の設計'!$O$4=1,ROUNDUP(($J1008+$L1008)*$U$4*$T$3,-1),ROUNDUP($J1008*$U$4*$T$3,-1)))</f>
        <v>1821600</v>
      </c>
      <c r="U1008" s="186">
        <f>IF($J1008="","",IF('5.手当・賞与配分の設計'!$O$4=1,ROUNDUP(($J1008+$L1008)*$U$4*$U$3,-1),ROUNDUP($J1008*$U$4*$U$3,-1)))</f>
        <v>1656000</v>
      </c>
      <c r="V1008" s="186">
        <f>IF($J1008="","",IF('5.手当・賞与配分の設計'!$O$4=1,ROUNDUP(($J1008+$L1008)*$U$4*$V$3,-1),ROUNDUP($J1008*$U$4*$V$3,-1)))</f>
        <v>1490400</v>
      </c>
      <c r="W1008" s="203">
        <f>IF($J1008="","",IF('5.手当・賞与配分の設計'!$O$4=1,ROUNDUP(($J1008+$L1008)*$U$4*$W$3,-1),ROUNDUP($J1008*$U$4*$W$3,-1)))</f>
        <v>1324800</v>
      </c>
      <c r="X1008" s="128">
        <f t="shared" si="349"/>
        <v>12600960</v>
      </c>
      <c r="Y1008" s="88">
        <f t="shared" si="350"/>
        <v>12435360</v>
      </c>
      <c r="Z1008" s="88">
        <f t="shared" si="341"/>
        <v>12269760</v>
      </c>
      <c r="AA1008" s="88">
        <f t="shared" si="342"/>
        <v>12104160</v>
      </c>
      <c r="AB1008" s="201">
        <f t="shared" si="343"/>
        <v>11938560</v>
      </c>
    </row>
    <row r="1009" spans="5:28" ht="18" customHeight="1">
      <c r="E1009" s="178" t="str">
        <f t="shared" si="344"/>
        <v>E-1</v>
      </c>
      <c r="F1009" s="204">
        <f t="shared" si="335"/>
        <v>8</v>
      </c>
      <c r="G1009" s="124">
        <f t="shared" si="336"/>
        <v>8</v>
      </c>
      <c r="H1009" s="124" t="str">
        <f t="shared" si="337"/>
        <v>E-1-8</v>
      </c>
      <c r="I1009" s="179">
        <v>55</v>
      </c>
      <c r="J1009" s="150">
        <f>IF($E1009="","",INDEX('3.サラリースケール'!$R$5:$BH$38,MATCH('7.グレード別年俸表の作成'!$E1009,'3.サラリースケール'!$R$5:$R$38,0),MATCH('7.グレード別年俸表の作成'!$I1009,'3.サラリースケール'!$R$5:$BH$5,0)))</f>
        <v>564800</v>
      </c>
      <c r="K1009" s="194">
        <f t="shared" si="338"/>
        <v>6400</v>
      </c>
      <c r="L1009" s="195">
        <f>IF($J1009="","",VLOOKUP($E1009,'6.モデル年俸表の作成'!$C$6:$F$48,4,0))</f>
        <v>104000</v>
      </c>
      <c r="M1009" s="196">
        <f t="shared" si="345"/>
        <v>0.2</v>
      </c>
      <c r="N1009" s="197">
        <f t="shared" si="346"/>
        <v>112960</v>
      </c>
      <c r="O1009" s="219">
        <f t="shared" si="339"/>
        <v>27</v>
      </c>
      <c r="P1009" s="198">
        <f t="shared" si="347"/>
        <v>781760</v>
      </c>
      <c r="Q1009" s="195">
        <f t="shared" si="348"/>
        <v>9381120</v>
      </c>
      <c r="R1009" s="187">
        <f>IF($J1009="","",IF('5.手当・賞与配分の設計'!$O$4=1,ROUNDUP((J1009+$L1009)*$R$5,-1),ROUNDUP(J1009*$R$5,-1)))</f>
        <v>1337600</v>
      </c>
      <c r="S1009" s="202">
        <f>IF($J1009="","",IF('5.手当・賞与配分の設計'!$O$4=1,ROUNDUP(($J1009+$L1009)*$U$4*$S$3,-1),ROUNDUP($J1009*$U$4*$S$3,-1)))</f>
        <v>2006400</v>
      </c>
      <c r="T1009" s="186">
        <f>IF($J1009="","",IF('5.手当・賞与配分の設計'!$O$4=1,ROUNDUP(($J1009+$L1009)*$U$4*$T$3,-1),ROUNDUP($J1009*$U$4*$T$3,-1)))</f>
        <v>1839200</v>
      </c>
      <c r="U1009" s="186">
        <f>IF($J1009="","",IF('5.手当・賞与配分の設計'!$O$4=1,ROUNDUP(($J1009+$L1009)*$U$4*$U$3,-1),ROUNDUP($J1009*$U$4*$U$3,-1)))</f>
        <v>1672000</v>
      </c>
      <c r="V1009" s="186">
        <f>IF($J1009="","",IF('5.手当・賞与配分の設計'!$O$4=1,ROUNDUP(($J1009+$L1009)*$U$4*$V$3,-1),ROUNDUP($J1009*$U$4*$V$3,-1)))</f>
        <v>1504800</v>
      </c>
      <c r="W1009" s="203">
        <f>IF($J1009="","",IF('5.手当・賞与配分の設計'!$O$4=1,ROUNDUP(($J1009+$L1009)*$U$4*$W$3,-1),ROUNDUP($J1009*$U$4*$W$3,-1)))</f>
        <v>1337600</v>
      </c>
      <c r="X1009" s="128">
        <f t="shared" si="349"/>
        <v>12725120</v>
      </c>
      <c r="Y1009" s="88">
        <f t="shared" si="350"/>
        <v>12557920</v>
      </c>
      <c r="Z1009" s="88">
        <f t="shared" si="341"/>
        <v>12390720</v>
      </c>
      <c r="AA1009" s="88">
        <f t="shared" si="342"/>
        <v>12223520</v>
      </c>
      <c r="AB1009" s="201">
        <f t="shared" si="343"/>
        <v>12056320</v>
      </c>
    </row>
    <row r="1010" spans="5:28" ht="18" customHeight="1">
      <c r="E1010" s="178" t="str">
        <f t="shared" si="344"/>
        <v>E-1</v>
      </c>
      <c r="F1010" s="204">
        <f t="shared" si="335"/>
        <v>9</v>
      </c>
      <c r="G1010" s="124">
        <f t="shared" si="336"/>
        <v>9</v>
      </c>
      <c r="H1010" s="124" t="str">
        <f t="shared" si="337"/>
        <v>E-1-9</v>
      </c>
      <c r="I1010" s="179">
        <v>56</v>
      </c>
      <c r="J1010" s="150">
        <f>IF($E1010="","",INDEX('3.サラリースケール'!$R$5:$BH$38,MATCH('7.グレード別年俸表の作成'!$E1010,'3.サラリースケール'!$R$5:$R$38,0),MATCH('7.グレード別年俸表の作成'!$I1010,'3.サラリースケール'!$R$5:$BH$5,0)))</f>
        <v>571200</v>
      </c>
      <c r="K1010" s="194">
        <f t="shared" si="338"/>
        <v>6400</v>
      </c>
      <c r="L1010" s="195">
        <f>IF($J1010="","",VLOOKUP($E1010,'6.モデル年俸表の作成'!$C$6:$F$48,4,0))</f>
        <v>104000</v>
      </c>
      <c r="M1010" s="196">
        <f t="shared" si="345"/>
        <v>0.2</v>
      </c>
      <c r="N1010" s="197">
        <f t="shared" si="346"/>
        <v>114240</v>
      </c>
      <c r="O1010" s="219">
        <f t="shared" si="339"/>
        <v>27</v>
      </c>
      <c r="P1010" s="198">
        <f t="shared" si="347"/>
        <v>789440</v>
      </c>
      <c r="Q1010" s="195">
        <f t="shared" si="348"/>
        <v>9473280</v>
      </c>
      <c r="R1010" s="187">
        <f>IF($J1010="","",IF('5.手当・賞与配分の設計'!$O$4=1,ROUNDUP((J1010+$L1010)*$R$5,-1),ROUNDUP(J1010*$R$5,-1)))</f>
        <v>1350400</v>
      </c>
      <c r="S1010" s="202">
        <f>IF($J1010="","",IF('5.手当・賞与配分の設計'!$O$4=1,ROUNDUP(($J1010+$L1010)*$U$4*$S$3,-1),ROUNDUP($J1010*$U$4*$S$3,-1)))</f>
        <v>2025600</v>
      </c>
      <c r="T1010" s="186">
        <f>IF($J1010="","",IF('5.手当・賞与配分の設計'!$O$4=1,ROUNDUP(($J1010+$L1010)*$U$4*$T$3,-1),ROUNDUP($J1010*$U$4*$T$3,-1)))</f>
        <v>1856800</v>
      </c>
      <c r="U1010" s="186">
        <f>IF($J1010="","",IF('5.手当・賞与配分の設計'!$O$4=1,ROUNDUP(($J1010+$L1010)*$U$4*$U$3,-1),ROUNDUP($J1010*$U$4*$U$3,-1)))</f>
        <v>1688000</v>
      </c>
      <c r="V1010" s="186">
        <f>IF($J1010="","",IF('5.手当・賞与配分の設計'!$O$4=1,ROUNDUP(($J1010+$L1010)*$U$4*$V$3,-1),ROUNDUP($J1010*$U$4*$V$3,-1)))</f>
        <v>1519200</v>
      </c>
      <c r="W1010" s="203">
        <f>IF($J1010="","",IF('5.手当・賞与配分の設計'!$O$4=1,ROUNDUP(($J1010+$L1010)*$U$4*$W$3,-1),ROUNDUP($J1010*$U$4*$W$3,-1)))</f>
        <v>1350400</v>
      </c>
      <c r="X1010" s="128">
        <f t="shared" si="349"/>
        <v>12849280</v>
      </c>
      <c r="Y1010" s="88">
        <f t="shared" si="350"/>
        <v>12680480</v>
      </c>
      <c r="Z1010" s="88">
        <f t="shared" si="341"/>
        <v>12511680</v>
      </c>
      <c r="AA1010" s="88">
        <f t="shared" si="342"/>
        <v>12342880</v>
      </c>
      <c r="AB1010" s="201">
        <f t="shared" si="343"/>
        <v>12174080</v>
      </c>
    </row>
    <row r="1011" spans="5:28" ht="18" customHeight="1">
      <c r="E1011" s="178" t="str">
        <f t="shared" si="344"/>
        <v>E-1</v>
      </c>
      <c r="F1011" s="204">
        <f t="shared" si="335"/>
        <v>10</v>
      </c>
      <c r="G1011" s="124">
        <f t="shared" si="336"/>
        <v>10</v>
      </c>
      <c r="H1011" s="124" t="str">
        <f t="shared" si="337"/>
        <v>E-1-10</v>
      </c>
      <c r="I1011" s="179">
        <v>57</v>
      </c>
      <c r="J1011" s="150">
        <f>IF($E1011="","",INDEX('3.サラリースケール'!$R$5:$BH$38,MATCH('7.グレード別年俸表の作成'!$E1011,'3.サラリースケール'!$R$5:$R$38,0),MATCH('7.グレード別年俸表の作成'!$I1011,'3.サラリースケール'!$R$5:$BH$5,0)))</f>
        <v>577600</v>
      </c>
      <c r="K1011" s="194">
        <f t="shared" si="338"/>
        <v>6400</v>
      </c>
      <c r="L1011" s="195">
        <f>IF($J1011="","",VLOOKUP($E1011,'6.モデル年俸表の作成'!$C$6:$F$48,4,0))</f>
        <v>104000</v>
      </c>
      <c r="M1011" s="196">
        <f t="shared" si="345"/>
        <v>0.2</v>
      </c>
      <c r="N1011" s="197">
        <f t="shared" si="346"/>
        <v>115520</v>
      </c>
      <c r="O1011" s="219">
        <f t="shared" si="339"/>
        <v>27</v>
      </c>
      <c r="P1011" s="198">
        <f t="shared" si="347"/>
        <v>797120</v>
      </c>
      <c r="Q1011" s="195">
        <f t="shared" si="348"/>
        <v>9565440</v>
      </c>
      <c r="R1011" s="187">
        <f>IF($J1011="","",IF('5.手当・賞与配分の設計'!$O$4=1,ROUNDUP((J1011+$L1011)*$R$5,-1),ROUNDUP(J1011*$R$5,-1)))</f>
        <v>1363200</v>
      </c>
      <c r="S1011" s="202">
        <f>IF($J1011="","",IF('5.手当・賞与配分の設計'!$O$4=1,ROUNDUP(($J1011+$L1011)*$U$4*$S$3,-1),ROUNDUP($J1011*$U$4*$S$3,-1)))</f>
        <v>2044800</v>
      </c>
      <c r="T1011" s="186">
        <f>IF($J1011="","",IF('5.手当・賞与配分の設計'!$O$4=1,ROUNDUP(($J1011+$L1011)*$U$4*$T$3,-1),ROUNDUP($J1011*$U$4*$T$3,-1)))</f>
        <v>1874400</v>
      </c>
      <c r="U1011" s="186">
        <f>IF($J1011="","",IF('5.手当・賞与配分の設計'!$O$4=1,ROUNDUP(($J1011+$L1011)*$U$4*$U$3,-1),ROUNDUP($J1011*$U$4*$U$3,-1)))</f>
        <v>1704000</v>
      </c>
      <c r="V1011" s="186">
        <f>IF($J1011="","",IF('5.手当・賞与配分の設計'!$O$4=1,ROUNDUP(($J1011+$L1011)*$U$4*$V$3,-1),ROUNDUP($J1011*$U$4*$V$3,-1)))</f>
        <v>1533600</v>
      </c>
      <c r="W1011" s="203">
        <f>IF($J1011="","",IF('5.手当・賞与配分の設計'!$O$4=1,ROUNDUP(($J1011+$L1011)*$U$4*$W$3,-1),ROUNDUP($J1011*$U$4*$W$3,-1)))</f>
        <v>1363200</v>
      </c>
      <c r="X1011" s="128">
        <f t="shared" si="349"/>
        <v>12973440</v>
      </c>
      <c r="Y1011" s="88">
        <f t="shared" si="350"/>
        <v>12803040</v>
      </c>
      <c r="Z1011" s="88">
        <f t="shared" si="341"/>
        <v>12632640</v>
      </c>
      <c r="AA1011" s="88">
        <f t="shared" si="342"/>
        <v>12462240</v>
      </c>
      <c r="AB1011" s="201">
        <f t="shared" si="343"/>
        <v>12291840</v>
      </c>
    </row>
    <row r="1012" spans="5:28" ht="18" customHeight="1">
      <c r="E1012" s="178" t="str">
        <f t="shared" si="344"/>
        <v>E-1</v>
      </c>
      <c r="F1012" s="204">
        <f t="shared" si="335"/>
        <v>11</v>
      </c>
      <c r="G1012" s="124">
        <f t="shared" si="336"/>
        <v>11</v>
      </c>
      <c r="H1012" s="124" t="str">
        <f t="shared" si="337"/>
        <v>E-1-11</v>
      </c>
      <c r="I1012" s="179">
        <v>58</v>
      </c>
      <c r="J1012" s="150">
        <f>IF($E1012="","",INDEX('3.サラリースケール'!$R$5:$BH$38,MATCH('7.グレード別年俸表の作成'!$E1012,'3.サラリースケール'!$R$5:$R$38,0),MATCH('7.グレード別年俸表の作成'!$I1012,'3.サラリースケール'!$R$5:$BH$5,0)))</f>
        <v>584000</v>
      </c>
      <c r="K1012" s="194">
        <f t="shared" si="338"/>
        <v>6400</v>
      </c>
      <c r="L1012" s="195">
        <f>IF($J1012="","",VLOOKUP($E1012,'6.モデル年俸表の作成'!$C$6:$F$48,4,0))</f>
        <v>104000</v>
      </c>
      <c r="M1012" s="196">
        <f t="shared" si="345"/>
        <v>0.2</v>
      </c>
      <c r="N1012" s="197">
        <f t="shared" si="346"/>
        <v>116800</v>
      </c>
      <c r="O1012" s="219">
        <f t="shared" si="339"/>
        <v>27</v>
      </c>
      <c r="P1012" s="198">
        <f t="shared" si="347"/>
        <v>804800</v>
      </c>
      <c r="Q1012" s="195">
        <f t="shared" si="348"/>
        <v>9657600</v>
      </c>
      <c r="R1012" s="187">
        <f>IF($J1012="","",IF('5.手当・賞与配分の設計'!$O$4=1,ROUNDUP((J1012+$L1012)*$R$5,-1),ROUNDUP(J1012*$R$5,-1)))</f>
        <v>1376000</v>
      </c>
      <c r="S1012" s="202">
        <f>IF($J1012="","",IF('5.手当・賞与配分の設計'!$O$4=1,ROUNDUP(($J1012+$L1012)*$U$4*$S$3,-1),ROUNDUP($J1012*$U$4*$S$3,-1)))</f>
        <v>2064000</v>
      </c>
      <c r="T1012" s="186">
        <f>IF($J1012="","",IF('5.手当・賞与配分の設計'!$O$4=1,ROUNDUP(($J1012+$L1012)*$U$4*$T$3,-1),ROUNDUP($J1012*$U$4*$T$3,-1)))</f>
        <v>1892000</v>
      </c>
      <c r="U1012" s="186">
        <f>IF($J1012="","",IF('5.手当・賞与配分の設計'!$O$4=1,ROUNDUP(($J1012+$L1012)*$U$4*$U$3,-1),ROUNDUP($J1012*$U$4*$U$3,-1)))</f>
        <v>1720000</v>
      </c>
      <c r="V1012" s="186">
        <f>IF($J1012="","",IF('5.手当・賞与配分の設計'!$O$4=1,ROUNDUP(($J1012+$L1012)*$U$4*$V$3,-1),ROUNDUP($J1012*$U$4*$V$3,-1)))</f>
        <v>1548000</v>
      </c>
      <c r="W1012" s="203">
        <f>IF($J1012="","",IF('5.手当・賞与配分の設計'!$O$4=1,ROUNDUP(($J1012+$L1012)*$U$4*$W$3,-1),ROUNDUP($J1012*$U$4*$W$3,-1)))</f>
        <v>1376000</v>
      </c>
      <c r="X1012" s="128">
        <f t="shared" si="349"/>
        <v>13097600</v>
      </c>
      <c r="Y1012" s="88">
        <f t="shared" si="350"/>
        <v>12925600</v>
      </c>
      <c r="Z1012" s="88">
        <f t="shared" si="341"/>
        <v>12753600</v>
      </c>
      <c r="AA1012" s="88">
        <f t="shared" si="342"/>
        <v>12581600</v>
      </c>
      <c r="AB1012" s="201">
        <f t="shared" si="343"/>
        <v>12409600</v>
      </c>
    </row>
    <row r="1013" spans="5:28" ht="18" customHeight="1" thickBot="1">
      <c r="E1013" s="178" t="str">
        <f t="shared" si="344"/>
        <v>E-1</v>
      </c>
      <c r="F1013" s="204">
        <f t="shared" si="335"/>
        <v>11</v>
      </c>
      <c r="G1013" s="124">
        <f t="shared" si="336"/>
        <v>11</v>
      </c>
      <c r="H1013" s="124" t="str">
        <f t="shared" si="337"/>
        <v/>
      </c>
      <c r="I1013" s="179">
        <v>59</v>
      </c>
      <c r="J1013" s="205">
        <f>IF($E1013="","",INDEX('3.サラリースケール'!$R$5:$BH$38,MATCH('7.グレード別年俸表の作成'!$E1013,'3.サラリースケール'!$R$5:$R$38,0),MATCH('7.グレード別年俸表の作成'!$I1013,'3.サラリースケール'!$R$5:$BH$5,0)))</f>
        <v>590400</v>
      </c>
      <c r="K1013" s="206">
        <f t="shared" si="338"/>
        <v>6400</v>
      </c>
      <c r="L1013" s="207">
        <f>IF($J1013="","",VLOOKUP($E1013,'6.モデル年俸表の作成'!$C$6:$F$48,4,0))</f>
        <v>104000</v>
      </c>
      <c r="M1013" s="208">
        <f t="shared" si="345"/>
        <v>0.2</v>
      </c>
      <c r="N1013" s="209">
        <f t="shared" si="346"/>
        <v>118080</v>
      </c>
      <c r="O1013" s="220">
        <f t="shared" si="339"/>
        <v>27</v>
      </c>
      <c r="P1013" s="210">
        <f t="shared" si="347"/>
        <v>812480</v>
      </c>
      <c r="Q1013" s="207">
        <f t="shared" si="348"/>
        <v>9749760</v>
      </c>
      <c r="R1013" s="211">
        <f>IF($J1013="","",IF('5.手当・賞与配分の設計'!$O$4=1,ROUNDUP((J1013+$L1013)*$R$5,-1),ROUNDUP(J1013*$R$5,-1)))</f>
        <v>1388800</v>
      </c>
      <c r="S1013" s="212">
        <f>IF($J1013="","",IF('5.手当・賞与配分の設計'!$O$4=1,ROUNDUP(($J1013+$L1013)*$U$4*$S$3,-1),ROUNDUP($J1013*$U$4*$S$3,-1)))</f>
        <v>2083200</v>
      </c>
      <c r="T1013" s="213">
        <f>IF($J1013="","",IF('5.手当・賞与配分の設計'!$O$4=1,ROUNDUP(($J1013+$L1013)*$U$4*$T$3,-1),ROUNDUP($J1013*$U$4*$T$3,-1)))</f>
        <v>1909600</v>
      </c>
      <c r="U1013" s="213">
        <f>IF($J1013="","",IF('5.手当・賞与配分の設計'!$O$4=1,ROUNDUP(($J1013+$L1013)*$U$4*$U$3,-1),ROUNDUP($J1013*$U$4*$U$3,-1)))</f>
        <v>1736000</v>
      </c>
      <c r="V1013" s="213">
        <f>IF($J1013="","",IF('5.手当・賞与配分の設計'!$O$4=1,ROUNDUP(($J1013+$L1013)*$U$4*$V$3,-1),ROUNDUP($J1013*$U$4*$V$3,-1)))</f>
        <v>1562400</v>
      </c>
      <c r="W1013" s="214">
        <f>IF($J1013="","",IF('5.手当・賞与配分の設計'!$O$4=1,ROUNDUP(($J1013+$L1013)*$U$4*$W$3,-1),ROUNDUP($J1013*$U$4*$W$3,-1)))</f>
        <v>1388800</v>
      </c>
      <c r="X1013" s="215">
        <f t="shared" si="349"/>
        <v>13221760</v>
      </c>
      <c r="Y1013" s="216">
        <f t="shared" si="350"/>
        <v>13048160</v>
      </c>
      <c r="Z1013" s="216">
        <f t="shared" si="341"/>
        <v>12874560</v>
      </c>
      <c r="AA1013" s="216">
        <f t="shared" si="342"/>
        <v>12700960</v>
      </c>
      <c r="AB1013" s="217">
        <f t="shared" si="343"/>
        <v>12527360</v>
      </c>
    </row>
    <row r="1014" spans="5:28" ht="9" customHeight="1"/>
    <row r="1015" spans="5:28" ht="20.100000000000001" customHeight="1" thickBot="1">
      <c r="E1015" s="102"/>
      <c r="F1015" s="102"/>
      <c r="G1015" s="102"/>
      <c r="H1015" s="102"/>
      <c r="L1015" s="102"/>
      <c r="O1015" s="98" t="s">
        <v>95</v>
      </c>
      <c r="S1015" s="218"/>
      <c r="T1015" s="218"/>
    </row>
    <row r="1016" spans="5:28" ht="23.1" customHeight="1" thickBot="1">
      <c r="E1016" s="161" t="s">
        <v>84</v>
      </c>
      <c r="F1016" s="162" t="s">
        <v>29</v>
      </c>
      <c r="G1016" s="537" t="s">
        <v>85</v>
      </c>
      <c r="H1016" s="537" t="s">
        <v>29</v>
      </c>
      <c r="I1016" s="539" t="s">
        <v>92</v>
      </c>
      <c r="J1016" s="543" t="s">
        <v>96</v>
      </c>
      <c r="K1016" s="535" t="s">
        <v>98</v>
      </c>
      <c r="L1016" s="541" t="s">
        <v>94</v>
      </c>
      <c r="M1016" s="531" t="s">
        <v>130</v>
      </c>
      <c r="N1016" s="532"/>
      <c r="O1016" s="163">
        <f>IF($E1017="","",'5.手当・賞与配分の設計'!$L$4)</f>
        <v>173</v>
      </c>
      <c r="P1016" s="533" t="s">
        <v>89</v>
      </c>
      <c r="Q1016" s="535" t="s">
        <v>90</v>
      </c>
      <c r="R1016" s="164" t="s">
        <v>91</v>
      </c>
      <c r="S1016" s="524" t="s">
        <v>131</v>
      </c>
      <c r="T1016" s="525"/>
      <c r="U1016" s="526">
        <f>IF($E1017="","",'5.手当・賞与配分の設計'!$O$11)</f>
        <v>2.5</v>
      </c>
      <c r="V1016" s="527"/>
      <c r="W1016" s="165"/>
      <c r="X1016" s="528" t="s">
        <v>132</v>
      </c>
      <c r="Y1016" s="529"/>
      <c r="Z1016" s="529"/>
      <c r="AA1016" s="529"/>
      <c r="AB1016" s="530"/>
    </row>
    <row r="1017" spans="5:28" ht="27.9" customHeight="1" thickBot="1">
      <c r="E1017" s="168" t="str">
        <f>IF(C$27="","",$C$27)</f>
        <v>E-2</v>
      </c>
      <c r="F1017" s="162">
        <v>0</v>
      </c>
      <c r="G1017" s="538"/>
      <c r="H1017" s="538"/>
      <c r="I1017" s="540"/>
      <c r="J1017" s="544"/>
      <c r="K1017" s="536"/>
      <c r="L1017" s="542"/>
      <c r="M1017" s="169">
        <f>IF($E1017="","",VLOOKUP($E1017,'5.手当・賞与配分の設計'!$C$7:$L$48,8,0))</f>
        <v>0</v>
      </c>
      <c r="N1017" s="170" t="s">
        <v>87</v>
      </c>
      <c r="O1017" s="171" t="s">
        <v>88</v>
      </c>
      <c r="P1017" s="534"/>
      <c r="Q1017" s="536"/>
      <c r="R1017" s="400">
        <f>IF($E1017="","",'5.手当・賞与配分の設計'!$N$11)</f>
        <v>2</v>
      </c>
      <c r="S1017" s="172" t="str">
        <f>IF('5.手当・賞与配分の設計'!$N$16="","",'5.手当・賞与配分の設計'!$N$16)</f>
        <v>S</v>
      </c>
      <c r="T1017" s="173" t="str">
        <f>IF('5.手当・賞与配分の設計'!$N$17="","",'5.手当・賞与配分の設計'!$N$17)</f>
        <v>A</v>
      </c>
      <c r="U1017" s="174" t="str">
        <f>IF('5.手当・賞与配分の設計'!$N$18="","",'5.手当・賞与配分の設計'!$N$18)</f>
        <v>B</v>
      </c>
      <c r="V1017" s="174" t="str">
        <f>IF('5.手当・賞与配分の設計'!$N$19="","",'5.手当・賞与配分の設計'!$N$19)</f>
        <v>C</v>
      </c>
      <c r="W1017" s="175" t="str">
        <f>IF('5.手当・賞与配分の設計'!$N$20="","",'5.手当・賞与配分の設計'!$N$20)</f>
        <v>D</v>
      </c>
      <c r="X1017" s="176" t="str">
        <f>IF($E1017="","",$E1017&amp;"-"&amp;S1017)</f>
        <v>E-2-S</v>
      </c>
      <c r="Y1017" s="170" t="str">
        <f>IF($E1017="","",$E1017&amp;"-"&amp;T1017)</f>
        <v>E-2-A</v>
      </c>
      <c r="Z1017" s="170" t="str">
        <f>IF($E1017="","",$E1017&amp;"-"&amp;U1017)</f>
        <v>E-2-B</v>
      </c>
      <c r="AA1017" s="170" t="str">
        <f>IF($E1017="","",$E1017&amp;"-"&amp;V1017)</f>
        <v>E-2-C</v>
      </c>
      <c r="AB1017" s="177" t="str">
        <f>IF($E1017="","",$E1017&amp;"-"&amp;W1017)</f>
        <v>E-2-D</v>
      </c>
    </row>
    <row r="1018" spans="5:28" ht="18" customHeight="1">
      <c r="E1018" s="178" t="str">
        <f>IF($E$1017="","",$E$1017)</f>
        <v>E-2</v>
      </c>
      <c r="F1018" s="124">
        <f t="shared" ref="F1018:F1059" si="351">IF(J1018="",0,IF(AND(J1017&lt;J1018,J1018=J1019),F1017+1,IF(J1018&lt;J1019,F1017+1,F1017)))</f>
        <v>0</v>
      </c>
      <c r="G1018" s="124" t="str">
        <f t="shared" ref="G1018:G1059" si="352">IF(AND(F1018=0,J1018=""),"",IF(AND(F1018=0,J1018&gt;0),1,IF(F1018=0,"",F1018)))</f>
        <v/>
      </c>
      <c r="H1018" s="124" t="str">
        <f t="shared" ref="H1018:H1059" si="353">IF($G1018="","",IF(F1017&lt;F1018,$E1018&amp;"-"&amp;$G1018,""))</f>
        <v/>
      </c>
      <c r="I1018" s="179">
        <v>18</v>
      </c>
      <c r="J1018" s="180" t="str">
        <f>IF($E1018="","",INDEX('3.サラリースケール'!$R$5:$BH$38,MATCH('7.グレード別年俸表の作成'!$E1018,'3.サラリースケール'!$R$5:$R$38,0),MATCH('7.グレード別年俸表の作成'!$I1018,'3.サラリースケール'!$R$5:$BH$5,0)))</f>
        <v/>
      </c>
      <c r="K1018" s="181" t="str">
        <f t="shared" ref="K1018:K1059" si="354">IF($F1018&lt;=1,"",IF($J1017="",0,$J1018-$J1017))</f>
        <v/>
      </c>
      <c r="L1018" s="182" t="str">
        <f>IF($J1018="","",VLOOKUP($E1018,'6.モデル年俸表の作成'!$C$6:$F$48,4,0))</f>
        <v/>
      </c>
      <c r="M1018" s="183" t="str">
        <f>IF($G1018="","",$M$695)</f>
        <v/>
      </c>
      <c r="N1018" s="184" t="str">
        <f>IF($J1018="","",ROUNDUP((J1018*$M1018),-1))</f>
        <v/>
      </c>
      <c r="O1018" s="185" t="str">
        <f t="shared" ref="O1018:O1059" si="355">IF($J1018="","",ROUNDDOWN($N1018/($J1018/$O$4*1.25),0))</f>
        <v/>
      </c>
      <c r="P1018" s="186" t="str">
        <f>IF($J1018="","",$J1018+$L1018+$N1018)</f>
        <v/>
      </c>
      <c r="Q1018" s="182" t="str">
        <f>IF($J1018="","",$P1018*12)</f>
        <v/>
      </c>
      <c r="R1018" s="187" t="str">
        <f>IF($J1018="","",IF('5.手当・賞与配分の設計'!$O$4=1,ROUNDUP((J1018+$L1018)*$R$5,-1),ROUNDUP(J1018*$R$5,-1)))</f>
        <v/>
      </c>
      <c r="S1018" s="188" t="str">
        <f>IF($J1018="","",IF('5.手当・賞与配分の設計'!$O$4=1,ROUNDUP(($J1018+$L1018)*$U$4*$S$3,-1),ROUNDUP($J1018*$U$4*$S$3,-1)))</f>
        <v/>
      </c>
      <c r="T1018" s="189" t="str">
        <f>IF($J1018="","",IF('5.手当・賞与配分の設計'!$O$4=1,ROUNDUP(($J1018+$L1018)*$U$4*$T$3,-1),ROUNDUP($J1018*$U$4*$T$3,-1)))</f>
        <v/>
      </c>
      <c r="U1018" s="189" t="str">
        <f>IF($J1018="","",IF('5.手当・賞与配分の設計'!$O$4=1,ROUNDUP(($J1018+$L1018)*$U$4*$U$3,-1),ROUNDUP($J1018*$U$4*$U$3,-1)))</f>
        <v/>
      </c>
      <c r="V1018" s="189" t="str">
        <f>IF($J1018="","",IF('5.手当・賞与配分の設計'!$O$4=1,ROUNDUP(($J1018+$L1018)*$U$4*$V$3,-1),ROUNDUP($J1018*$U$4*$V$3,-1)))</f>
        <v/>
      </c>
      <c r="W1018" s="190" t="str">
        <f>IF($J1018="","",IF('5.手当・賞与配分の設計'!$O$4=1,ROUNDUP(($J1018+$L1018)*$U$4*$W$3,-1),ROUNDUP($J1018*$U$4*$W$3,-1)))</f>
        <v/>
      </c>
      <c r="X1018" s="191" t="str">
        <f>IF($J1018="","",$Q1018+$R1018+S1018)</f>
        <v/>
      </c>
      <c r="Y1018" s="152" t="str">
        <f t="shared" ref="Y1018:Y1042" si="356">IF($J1018="","",$Q1018+$R1018+T1018)</f>
        <v/>
      </c>
      <c r="Z1018" s="152" t="str">
        <f t="shared" ref="Z1018:Z1059" si="357">IF($J1018="","",$Q1018+$R1018+U1018)</f>
        <v/>
      </c>
      <c r="AA1018" s="152" t="str">
        <f t="shared" ref="AA1018:AA1059" si="358">IF($J1018="","",$Q1018+$R1018+V1018)</f>
        <v/>
      </c>
      <c r="AB1018" s="192" t="str">
        <f t="shared" ref="AB1018:AB1059" si="359">IF($J1018="","",$Q1018+$R1018+W1018)</f>
        <v/>
      </c>
    </row>
    <row r="1019" spans="5:28" ht="18" customHeight="1">
      <c r="E1019" s="178" t="str">
        <f t="shared" ref="E1019:E1059" si="360">IF($E$1017="","",$E$1017)</f>
        <v>E-2</v>
      </c>
      <c r="F1019" s="124">
        <f t="shared" si="351"/>
        <v>0</v>
      </c>
      <c r="G1019" s="124" t="str">
        <f t="shared" si="352"/>
        <v/>
      </c>
      <c r="H1019" s="124" t="str">
        <f t="shared" si="353"/>
        <v/>
      </c>
      <c r="I1019" s="179">
        <v>19</v>
      </c>
      <c r="J1019" s="180" t="str">
        <f>IF($E1019="","",INDEX('3.サラリースケール'!$R$5:$BH$38,MATCH('7.グレード別年俸表の作成'!$E1019,'3.サラリースケール'!$R$5:$R$38,0),MATCH('7.グレード別年俸表の作成'!$I1019,'3.サラリースケール'!$R$5:$BH$5,0)))</f>
        <v/>
      </c>
      <c r="K1019" s="194" t="str">
        <f t="shared" si="354"/>
        <v/>
      </c>
      <c r="L1019" s="195" t="str">
        <f>IF($J1019="","",VLOOKUP($E1019,'6.モデル年俸表の作成'!$C$6:$F$48,4,0))</f>
        <v/>
      </c>
      <c r="M1019" s="196" t="str">
        <f t="shared" ref="M1019:M1059" si="361">IF($G1019="","",$M$695)</f>
        <v/>
      </c>
      <c r="N1019" s="197" t="str">
        <f t="shared" ref="N1019:N1059" si="362">IF($J1019="","",ROUNDUP((J1019*$M1019),-1))</f>
        <v/>
      </c>
      <c r="O1019" s="219" t="str">
        <f t="shared" si="355"/>
        <v/>
      </c>
      <c r="P1019" s="198" t="str">
        <f t="shared" ref="P1019:P1059" si="363">IF($J1019="","",$J1019+$L1019+$N1019)</f>
        <v/>
      </c>
      <c r="Q1019" s="195" t="str">
        <f t="shared" ref="Q1019:Q1059" si="364">IF($J1019="","",$P1019*12)</f>
        <v/>
      </c>
      <c r="R1019" s="187" t="str">
        <f>IF($J1019="","",IF('5.手当・賞与配分の設計'!$O$4=1,ROUNDUP((J1019+$L1019)*$R$5,-1),ROUNDUP(J1019*$R$5,-1)))</f>
        <v/>
      </c>
      <c r="S1019" s="199" t="str">
        <f>IF($J1019="","",IF('5.手当・賞与配分の設計'!$O$4=1,ROUNDUP(($J1019+$L1019)*$U$4*$S$3,-1),ROUNDUP($J1019*$U$4*$S$3,-1)))</f>
        <v/>
      </c>
      <c r="T1019" s="198" t="str">
        <f>IF($J1019="","",IF('5.手当・賞与配分の設計'!$O$4=1,ROUNDUP(($J1019+$L1019)*$U$4*$T$3,-1),ROUNDUP($J1019*$U$4*$T$3,-1)))</f>
        <v/>
      </c>
      <c r="U1019" s="198" t="str">
        <f>IF($J1019="","",IF('5.手当・賞与配分の設計'!$O$4=1,ROUNDUP(($J1019+$L1019)*$U$4*$U$3,-1),ROUNDUP($J1019*$U$4*$U$3,-1)))</f>
        <v/>
      </c>
      <c r="V1019" s="198" t="str">
        <f>IF($J1019="","",IF('5.手当・賞与配分の設計'!$O$4=1,ROUNDUP(($J1019+$L1019)*$U$4*$V$3,-1),ROUNDUP($J1019*$U$4*$V$3,-1)))</f>
        <v/>
      </c>
      <c r="W1019" s="200" t="str">
        <f>IF($J1019="","",IF('5.手当・賞与配分の設計'!$O$4=1,ROUNDUP(($J1019+$L1019)*$U$4*$W$3,-1),ROUNDUP($J1019*$U$4*$W$3,-1)))</f>
        <v/>
      </c>
      <c r="X1019" s="128" t="str">
        <f>IF($J1019="","",$Q1019+$R1019+S1019)</f>
        <v/>
      </c>
      <c r="Y1019" s="88" t="str">
        <f t="shared" si="356"/>
        <v/>
      </c>
      <c r="Z1019" s="88" t="str">
        <f t="shared" si="357"/>
        <v/>
      </c>
      <c r="AA1019" s="88" t="str">
        <f t="shared" si="358"/>
        <v/>
      </c>
      <c r="AB1019" s="201" t="str">
        <f t="shared" si="359"/>
        <v/>
      </c>
    </row>
    <row r="1020" spans="5:28" ht="18" customHeight="1">
      <c r="E1020" s="178" t="str">
        <f t="shared" si="360"/>
        <v>E-2</v>
      </c>
      <c r="F1020" s="124">
        <f t="shared" si="351"/>
        <v>0</v>
      </c>
      <c r="G1020" s="124" t="str">
        <f t="shared" si="352"/>
        <v/>
      </c>
      <c r="H1020" s="124" t="str">
        <f t="shared" si="353"/>
        <v/>
      </c>
      <c r="I1020" s="179">
        <v>20</v>
      </c>
      <c r="J1020" s="150" t="str">
        <f>IF($E1020="","",INDEX('3.サラリースケール'!$R$5:$BH$38,MATCH('7.グレード別年俸表の作成'!$E1020,'3.サラリースケール'!$R$5:$R$38,0),MATCH('7.グレード別年俸表の作成'!$I1020,'3.サラリースケール'!$R$5:$BH$5,0)))</f>
        <v/>
      </c>
      <c r="K1020" s="194" t="str">
        <f t="shared" si="354"/>
        <v/>
      </c>
      <c r="L1020" s="195" t="str">
        <f>IF($J1020="","",VLOOKUP($E1020,'6.モデル年俸表の作成'!$C$6:$F$48,4,0))</f>
        <v/>
      </c>
      <c r="M1020" s="196" t="str">
        <f t="shared" si="361"/>
        <v/>
      </c>
      <c r="N1020" s="197" t="str">
        <f t="shared" si="362"/>
        <v/>
      </c>
      <c r="O1020" s="219" t="str">
        <f t="shared" si="355"/>
        <v/>
      </c>
      <c r="P1020" s="198" t="str">
        <f t="shared" si="363"/>
        <v/>
      </c>
      <c r="Q1020" s="195" t="str">
        <f t="shared" si="364"/>
        <v/>
      </c>
      <c r="R1020" s="187" t="str">
        <f>IF($J1020="","",IF('5.手当・賞与配分の設計'!$O$4=1,ROUNDUP((J1020+$L1020)*$R$5,-1),ROUNDUP(J1020*$R$5,-1)))</f>
        <v/>
      </c>
      <c r="S1020" s="199" t="str">
        <f>IF($J1020="","",IF('5.手当・賞与配分の設計'!$O$4=1,ROUNDUP(($J1020+$L1020)*$U$4*$S$3,-1),ROUNDUP($J1020*$U$4*$S$3,-1)))</f>
        <v/>
      </c>
      <c r="T1020" s="198" t="str">
        <f>IF($J1020="","",IF('5.手当・賞与配分の設計'!$O$4=1,ROUNDUP(($J1020+$L1020)*$U$4*$T$3,-1),ROUNDUP($J1020*$U$4*$T$3,-1)))</f>
        <v/>
      </c>
      <c r="U1020" s="198" t="str">
        <f>IF($J1020="","",IF('5.手当・賞与配分の設計'!$O$4=1,ROUNDUP(($J1020+$L1020)*$U$4*$U$3,-1),ROUNDUP($J1020*$U$4*$U$3,-1)))</f>
        <v/>
      </c>
      <c r="V1020" s="198" t="str">
        <f>IF($J1020="","",IF('5.手当・賞与配分の設計'!$O$4=1,ROUNDUP(($J1020+$L1020)*$U$4*$V$3,-1),ROUNDUP($J1020*$U$4*$V$3,-1)))</f>
        <v/>
      </c>
      <c r="W1020" s="200" t="str">
        <f>IF($J1020="","",IF('5.手当・賞与配分の設計'!$O$4=1,ROUNDUP(($J1020+$L1020)*$U$4*$W$3,-1),ROUNDUP($J1020*$U$4*$W$3,-1)))</f>
        <v/>
      </c>
      <c r="X1020" s="128" t="str">
        <f>IF($J1020="","",$Q1020+$R1020+S1020)</f>
        <v/>
      </c>
      <c r="Y1020" s="88" t="str">
        <f t="shared" si="356"/>
        <v/>
      </c>
      <c r="Z1020" s="88" t="str">
        <f t="shared" si="357"/>
        <v/>
      </c>
      <c r="AA1020" s="88" t="str">
        <f t="shared" si="358"/>
        <v/>
      </c>
      <c r="AB1020" s="201" t="str">
        <f t="shared" si="359"/>
        <v/>
      </c>
    </row>
    <row r="1021" spans="5:28" ht="18" customHeight="1">
      <c r="E1021" s="178" t="str">
        <f t="shared" si="360"/>
        <v>E-2</v>
      </c>
      <c r="F1021" s="124">
        <f t="shared" si="351"/>
        <v>0</v>
      </c>
      <c r="G1021" s="124" t="str">
        <f t="shared" si="352"/>
        <v/>
      </c>
      <c r="H1021" s="124" t="str">
        <f t="shared" si="353"/>
        <v/>
      </c>
      <c r="I1021" s="179">
        <v>21</v>
      </c>
      <c r="J1021" s="150" t="str">
        <f>IF($E1021="","",INDEX('3.サラリースケール'!$R$5:$BH$38,MATCH('7.グレード別年俸表の作成'!$E1021,'3.サラリースケール'!$R$5:$R$38,0),MATCH('7.グレード別年俸表の作成'!$I1021,'3.サラリースケール'!$R$5:$BH$5,0)))</f>
        <v/>
      </c>
      <c r="K1021" s="194" t="str">
        <f t="shared" si="354"/>
        <v/>
      </c>
      <c r="L1021" s="195" t="str">
        <f>IF($J1021="","",VLOOKUP($E1021,'6.モデル年俸表の作成'!$C$6:$F$48,4,0))</f>
        <v/>
      </c>
      <c r="M1021" s="196" t="str">
        <f t="shared" si="361"/>
        <v/>
      </c>
      <c r="N1021" s="197" t="str">
        <f t="shared" si="362"/>
        <v/>
      </c>
      <c r="O1021" s="219" t="str">
        <f t="shared" si="355"/>
        <v/>
      </c>
      <c r="P1021" s="198" t="str">
        <f t="shared" si="363"/>
        <v/>
      </c>
      <c r="Q1021" s="195" t="str">
        <f t="shared" si="364"/>
        <v/>
      </c>
      <c r="R1021" s="187" t="str">
        <f>IF($J1021="","",IF('5.手当・賞与配分の設計'!$O$4=1,ROUNDUP((J1021+$L1021)*$R$5,-1),ROUNDUP(J1021*$R$5,-1)))</f>
        <v/>
      </c>
      <c r="S1021" s="202" t="str">
        <f>IF($J1021="","",IF('5.手当・賞与配分の設計'!$O$4=1,ROUNDUP(($J1021+$L1021)*$U$4*$S$3,-1),ROUNDUP($J1021*$U$4*$S$3,-1)))</f>
        <v/>
      </c>
      <c r="T1021" s="186" t="str">
        <f>IF($J1021="","",IF('5.手当・賞与配分の設計'!$O$4=1,ROUNDUP(($J1021+$L1021)*$U$4*$T$3,-1),ROUNDUP($J1021*$U$4*$T$3,-1)))</f>
        <v/>
      </c>
      <c r="U1021" s="186" t="str">
        <f>IF($J1021="","",IF('5.手当・賞与配分の設計'!$O$4=1,ROUNDUP(($J1021+$L1021)*$U$4*$U$3,-1),ROUNDUP($J1021*$U$4*$U$3,-1)))</f>
        <v/>
      </c>
      <c r="V1021" s="186" t="str">
        <f>IF($J1021="","",IF('5.手当・賞与配分の設計'!$O$4=1,ROUNDUP(($J1021+$L1021)*$U$4*$V$3,-1),ROUNDUP($J1021*$U$4*$V$3,-1)))</f>
        <v/>
      </c>
      <c r="W1021" s="203" t="str">
        <f>IF($J1021="","",IF('5.手当・賞与配分の設計'!$O$4=1,ROUNDUP(($J1021+$L1021)*$U$4*$W$3,-1),ROUNDUP($J1021*$U$4*$W$3,-1)))</f>
        <v/>
      </c>
      <c r="X1021" s="128" t="str">
        <f t="shared" ref="X1021:X1059" si="365">IF($J1021="","",$Q1021+$R1021+S1021)</f>
        <v/>
      </c>
      <c r="Y1021" s="88" t="str">
        <f t="shared" si="356"/>
        <v/>
      </c>
      <c r="Z1021" s="88" t="str">
        <f t="shared" si="357"/>
        <v/>
      </c>
      <c r="AA1021" s="88" t="str">
        <f t="shared" si="358"/>
        <v/>
      </c>
      <c r="AB1021" s="201" t="str">
        <f t="shared" si="359"/>
        <v/>
      </c>
    </row>
    <row r="1022" spans="5:28" ht="18" customHeight="1">
      <c r="E1022" s="178" t="str">
        <f t="shared" si="360"/>
        <v>E-2</v>
      </c>
      <c r="F1022" s="124">
        <f t="shared" si="351"/>
        <v>0</v>
      </c>
      <c r="G1022" s="124" t="str">
        <f t="shared" si="352"/>
        <v/>
      </c>
      <c r="H1022" s="124" t="str">
        <f t="shared" si="353"/>
        <v/>
      </c>
      <c r="I1022" s="179">
        <v>22</v>
      </c>
      <c r="J1022" s="150" t="str">
        <f>IF($E1022="","",INDEX('3.サラリースケール'!$R$5:$BH$38,MATCH('7.グレード別年俸表の作成'!$E1022,'3.サラリースケール'!$R$5:$R$38,0),MATCH('7.グレード別年俸表の作成'!$I1022,'3.サラリースケール'!$R$5:$BH$5,0)))</f>
        <v/>
      </c>
      <c r="K1022" s="194" t="str">
        <f t="shared" si="354"/>
        <v/>
      </c>
      <c r="L1022" s="195" t="str">
        <f>IF($J1022="","",VLOOKUP($E1022,'6.モデル年俸表の作成'!$C$6:$F$48,4,0))</f>
        <v/>
      </c>
      <c r="M1022" s="196" t="str">
        <f t="shared" si="361"/>
        <v/>
      </c>
      <c r="N1022" s="197" t="str">
        <f t="shared" si="362"/>
        <v/>
      </c>
      <c r="O1022" s="219" t="str">
        <f t="shared" si="355"/>
        <v/>
      </c>
      <c r="P1022" s="198" t="str">
        <f t="shared" si="363"/>
        <v/>
      </c>
      <c r="Q1022" s="195" t="str">
        <f t="shared" si="364"/>
        <v/>
      </c>
      <c r="R1022" s="187" t="str">
        <f>IF($J1022="","",IF('5.手当・賞与配分の設計'!$O$4=1,ROUNDUP((J1022+$L1022)*$R$5,-1),ROUNDUP(J1022*$R$5,-1)))</f>
        <v/>
      </c>
      <c r="S1022" s="202" t="str">
        <f>IF($J1022="","",IF('5.手当・賞与配分の設計'!$O$4=1,ROUNDUP(($J1022+$L1022)*$U$4*$S$3,-1),ROUNDUP($J1022*$U$4*$S$3,-1)))</f>
        <v/>
      </c>
      <c r="T1022" s="186" t="str">
        <f>IF($J1022="","",IF('5.手当・賞与配分の設計'!$O$4=1,ROUNDUP(($J1022+$L1022)*$U$4*$T$3,-1),ROUNDUP($J1022*$U$4*$T$3,-1)))</f>
        <v/>
      </c>
      <c r="U1022" s="186" t="str">
        <f>IF($J1022="","",IF('5.手当・賞与配分の設計'!$O$4=1,ROUNDUP(($J1022+$L1022)*$U$4*$U$3,-1),ROUNDUP($J1022*$U$4*$U$3,-1)))</f>
        <v/>
      </c>
      <c r="V1022" s="186" t="str">
        <f>IF($J1022="","",IF('5.手当・賞与配分の設計'!$O$4=1,ROUNDUP(($J1022+$L1022)*$U$4*$V$3,-1),ROUNDUP($J1022*$U$4*$V$3,-1)))</f>
        <v/>
      </c>
      <c r="W1022" s="203" t="str">
        <f>IF($J1022="","",IF('5.手当・賞与配分の設計'!$O$4=1,ROUNDUP(($J1022+$L1022)*$U$4*$W$3,-1),ROUNDUP($J1022*$U$4*$W$3,-1)))</f>
        <v/>
      </c>
      <c r="X1022" s="128" t="str">
        <f t="shared" si="365"/>
        <v/>
      </c>
      <c r="Y1022" s="88" t="str">
        <f t="shared" si="356"/>
        <v/>
      </c>
      <c r="Z1022" s="88" t="str">
        <f t="shared" si="357"/>
        <v/>
      </c>
      <c r="AA1022" s="88" t="str">
        <f t="shared" si="358"/>
        <v/>
      </c>
      <c r="AB1022" s="201" t="str">
        <f t="shared" si="359"/>
        <v/>
      </c>
    </row>
    <row r="1023" spans="5:28" ht="18" customHeight="1">
      <c r="E1023" s="178" t="str">
        <f t="shared" si="360"/>
        <v>E-2</v>
      </c>
      <c r="F1023" s="124">
        <f t="shared" si="351"/>
        <v>0</v>
      </c>
      <c r="G1023" s="124" t="str">
        <f t="shared" si="352"/>
        <v/>
      </c>
      <c r="H1023" s="124" t="str">
        <f t="shared" si="353"/>
        <v/>
      </c>
      <c r="I1023" s="179">
        <v>23</v>
      </c>
      <c r="J1023" s="150" t="str">
        <f>IF($E1023="","",INDEX('3.サラリースケール'!$R$5:$BH$38,MATCH('7.グレード別年俸表の作成'!$E1023,'3.サラリースケール'!$R$5:$R$38,0),MATCH('7.グレード別年俸表の作成'!$I1023,'3.サラリースケール'!$R$5:$BH$5,0)))</f>
        <v/>
      </c>
      <c r="K1023" s="194" t="str">
        <f t="shared" si="354"/>
        <v/>
      </c>
      <c r="L1023" s="195" t="str">
        <f>IF($J1023="","",VLOOKUP($E1023,'6.モデル年俸表の作成'!$C$6:$F$48,4,0))</f>
        <v/>
      </c>
      <c r="M1023" s="196" t="str">
        <f t="shared" si="361"/>
        <v/>
      </c>
      <c r="N1023" s="197" t="str">
        <f t="shared" si="362"/>
        <v/>
      </c>
      <c r="O1023" s="219" t="str">
        <f>IF($J1023="","",ROUNDDOWN($N1023/($J1023/$O$4*1.25),0))</f>
        <v/>
      </c>
      <c r="P1023" s="198" t="str">
        <f t="shared" si="363"/>
        <v/>
      </c>
      <c r="Q1023" s="195" t="str">
        <f t="shared" si="364"/>
        <v/>
      </c>
      <c r="R1023" s="187" t="str">
        <f>IF($J1023="","",IF('5.手当・賞与配分の設計'!$O$4=1,ROUNDUP((J1023+$L1023)*$R$5,-1),ROUNDUP(J1023*$R$5,-1)))</f>
        <v/>
      </c>
      <c r="S1023" s="202" t="str">
        <f>IF($J1023="","",IF('5.手当・賞与配分の設計'!$O$4=1,ROUNDUP(($J1023+$L1023)*$U$4*$S$3,-1),ROUNDUP($J1023*$U$4*$S$3,-1)))</f>
        <v/>
      </c>
      <c r="T1023" s="186" t="str">
        <f>IF($J1023="","",IF('5.手当・賞与配分の設計'!$O$4=1,ROUNDUP(($J1023+$L1023)*$U$4*$T$3,-1),ROUNDUP($J1023*$U$4*$T$3,-1)))</f>
        <v/>
      </c>
      <c r="U1023" s="186" t="str">
        <f>IF($J1023="","",IF('5.手当・賞与配分の設計'!$O$4=1,ROUNDUP(($J1023+$L1023)*$U$4*$U$3,-1),ROUNDUP($J1023*$U$4*$U$3,-1)))</f>
        <v/>
      </c>
      <c r="V1023" s="186" t="str">
        <f>IF($J1023="","",IF('5.手当・賞与配分の設計'!$O$4=1,ROUNDUP(($J1023+$L1023)*$U$4*$V$3,-1),ROUNDUP($J1023*$U$4*$V$3,-1)))</f>
        <v/>
      </c>
      <c r="W1023" s="203" t="str">
        <f>IF($J1023="","",IF('5.手当・賞与配分の設計'!$O$4=1,ROUNDUP(($J1023+$L1023)*$U$4*$W$3,-1),ROUNDUP($J1023*$U$4*$W$3,-1)))</f>
        <v/>
      </c>
      <c r="X1023" s="128" t="str">
        <f t="shared" si="365"/>
        <v/>
      </c>
      <c r="Y1023" s="88" t="str">
        <f t="shared" si="356"/>
        <v/>
      </c>
      <c r="Z1023" s="88" t="str">
        <f t="shared" si="357"/>
        <v/>
      </c>
      <c r="AA1023" s="88" t="str">
        <f t="shared" si="358"/>
        <v/>
      </c>
      <c r="AB1023" s="201" t="str">
        <f t="shared" si="359"/>
        <v/>
      </c>
    </row>
    <row r="1024" spans="5:28" ht="18" customHeight="1">
      <c r="E1024" s="178" t="str">
        <f t="shared" si="360"/>
        <v>E-2</v>
      </c>
      <c r="F1024" s="124">
        <f t="shared" si="351"/>
        <v>0</v>
      </c>
      <c r="G1024" s="124" t="str">
        <f t="shared" si="352"/>
        <v/>
      </c>
      <c r="H1024" s="124" t="str">
        <f t="shared" si="353"/>
        <v/>
      </c>
      <c r="I1024" s="179">
        <v>24</v>
      </c>
      <c r="J1024" s="150" t="str">
        <f>IF($E1024="","",INDEX('3.サラリースケール'!$R$5:$BH$38,MATCH('7.グレード別年俸表の作成'!$E1024,'3.サラリースケール'!$R$5:$R$38,0),MATCH('7.グレード別年俸表の作成'!$I1024,'3.サラリースケール'!$R$5:$BH$5,0)))</f>
        <v/>
      </c>
      <c r="K1024" s="194" t="str">
        <f t="shared" si="354"/>
        <v/>
      </c>
      <c r="L1024" s="195" t="str">
        <f>IF($J1024="","",VLOOKUP($E1024,'6.モデル年俸表の作成'!$C$6:$F$48,4,0))</f>
        <v/>
      </c>
      <c r="M1024" s="196" t="str">
        <f t="shared" si="361"/>
        <v/>
      </c>
      <c r="N1024" s="197" t="str">
        <f t="shared" si="362"/>
        <v/>
      </c>
      <c r="O1024" s="219" t="str">
        <f t="shared" si="355"/>
        <v/>
      </c>
      <c r="P1024" s="198" t="str">
        <f t="shared" si="363"/>
        <v/>
      </c>
      <c r="Q1024" s="195" t="str">
        <f t="shared" si="364"/>
        <v/>
      </c>
      <c r="R1024" s="187" t="str">
        <f>IF($J1024="","",IF('5.手当・賞与配分の設計'!$O$4=1,ROUNDUP((J1024+$L1024)*$R$5,-1),ROUNDUP(J1024*$R$5,-1)))</f>
        <v/>
      </c>
      <c r="S1024" s="202" t="str">
        <f>IF($J1024="","",IF('5.手当・賞与配分の設計'!$O$4=1,ROUNDUP(($J1024+$L1024)*$U$4*$S$3,-1),ROUNDUP($J1024*$U$4*$S$3,-1)))</f>
        <v/>
      </c>
      <c r="T1024" s="186" t="str">
        <f>IF($J1024="","",IF('5.手当・賞与配分の設計'!$O$4=1,ROUNDUP(($J1024+$L1024)*$U$4*$T$3,-1),ROUNDUP($J1024*$U$4*$T$3,-1)))</f>
        <v/>
      </c>
      <c r="U1024" s="186" t="str">
        <f>IF($J1024="","",IF('5.手当・賞与配分の設計'!$O$4=1,ROUNDUP(($J1024+$L1024)*$U$4*$U$3,-1),ROUNDUP($J1024*$U$4*$U$3,-1)))</f>
        <v/>
      </c>
      <c r="V1024" s="186" t="str">
        <f>IF($J1024="","",IF('5.手当・賞与配分の設計'!$O$4=1,ROUNDUP(($J1024+$L1024)*$U$4*$V$3,-1),ROUNDUP($J1024*$U$4*$V$3,-1)))</f>
        <v/>
      </c>
      <c r="W1024" s="203" t="str">
        <f>IF($J1024="","",IF('5.手当・賞与配分の設計'!$O$4=1,ROUNDUP(($J1024+$L1024)*$U$4*$W$3,-1),ROUNDUP($J1024*$U$4*$W$3,-1)))</f>
        <v/>
      </c>
      <c r="X1024" s="128" t="str">
        <f t="shared" si="365"/>
        <v/>
      </c>
      <c r="Y1024" s="88" t="str">
        <f t="shared" si="356"/>
        <v/>
      </c>
      <c r="Z1024" s="88" t="str">
        <f t="shared" si="357"/>
        <v/>
      </c>
      <c r="AA1024" s="88" t="str">
        <f t="shared" si="358"/>
        <v/>
      </c>
      <c r="AB1024" s="201" t="str">
        <f t="shared" si="359"/>
        <v/>
      </c>
    </row>
    <row r="1025" spans="5:28" ht="18" customHeight="1">
      <c r="E1025" s="178" t="str">
        <f t="shared" si="360"/>
        <v>E-2</v>
      </c>
      <c r="F1025" s="124">
        <f t="shared" si="351"/>
        <v>0</v>
      </c>
      <c r="G1025" s="124" t="str">
        <f t="shared" si="352"/>
        <v/>
      </c>
      <c r="H1025" s="124" t="str">
        <f t="shared" si="353"/>
        <v/>
      </c>
      <c r="I1025" s="179">
        <v>25</v>
      </c>
      <c r="J1025" s="150" t="str">
        <f>IF($E1025="","",INDEX('3.サラリースケール'!$R$5:$BH$38,MATCH('7.グレード別年俸表の作成'!$E1025,'3.サラリースケール'!$R$5:$R$38,0),MATCH('7.グレード別年俸表の作成'!$I1025,'3.サラリースケール'!$R$5:$BH$5,0)))</f>
        <v/>
      </c>
      <c r="K1025" s="194" t="str">
        <f t="shared" si="354"/>
        <v/>
      </c>
      <c r="L1025" s="195" t="str">
        <f>IF($J1025="","",VLOOKUP($E1025,'6.モデル年俸表の作成'!$C$6:$F$48,4,0))</f>
        <v/>
      </c>
      <c r="M1025" s="196" t="str">
        <f t="shared" si="361"/>
        <v/>
      </c>
      <c r="N1025" s="197" t="str">
        <f t="shared" si="362"/>
        <v/>
      </c>
      <c r="O1025" s="219" t="str">
        <f t="shared" si="355"/>
        <v/>
      </c>
      <c r="P1025" s="198" t="str">
        <f t="shared" si="363"/>
        <v/>
      </c>
      <c r="Q1025" s="195" t="str">
        <f t="shared" si="364"/>
        <v/>
      </c>
      <c r="R1025" s="187" t="str">
        <f>IF($J1025="","",IF('5.手当・賞与配分の設計'!$O$4=1,ROUNDUP((J1025+$L1025)*$R$5,-1),ROUNDUP(J1025*$R$5,-1)))</f>
        <v/>
      </c>
      <c r="S1025" s="202" t="str">
        <f>IF($J1025="","",IF('5.手当・賞与配分の設計'!$O$4=1,ROUNDUP(($J1025+$L1025)*$U$4*$S$3,-1),ROUNDUP($J1025*$U$4*$S$3,-1)))</f>
        <v/>
      </c>
      <c r="T1025" s="186" t="str">
        <f>IF($J1025="","",IF('5.手当・賞与配分の設計'!$O$4=1,ROUNDUP(($J1025+$L1025)*$U$4*$T$3,-1),ROUNDUP($J1025*$U$4*$T$3,-1)))</f>
        <v/>
      </c>
      <c r="U1025" s="186" t="str">
        <f>IF($J1025="","",IF('5.手当・賞与配分の設計'!$O$4=1,ROUNDUP(($J1025+$L1025)*$U$4*$U$3,-1),ROUNDUP($J1025*$U$4*$U$3,-1)))</f>
        <v/>
      </c>
      <c r="V1025" s="186" t="str">
        <f>IF($J1025="","",IF('5.手当・賞与配分の設計'!$O$4=1,ROUNDUP(($J1025+$L1025)*$U$4*$V$3,-1),ROUNDUP($J1025*$U$4*$V$3,-1)))</f>
        <v/>
      </c>
      <c r="W1025" s="203" t="str">
        <f>IF($J1025="","",IF('5.手当・賞与配分の設計'!$O$4=1,ROUNDUP(($J1025+$L1025)*$U$4*$W$3,-1),ROUNDUP($J1025*$U$4*$W$3,-1)))</f>
        <v/>
      </c>
      <c r="X1025" s="128" t="str">
        <f t="shared" si="365"/>
        <v/>
      </c>
      <c r="Y1025" s="88" t="str">
        <f t="shared" si="356"/>
        <v/>
      </c>
      <c r="Z1025" s="88" t="str">
        <f t="shared" si="357"/>
        <v/>
      </c>
      <c r="AA1025" s="88" t="str">
        <f t="shared" si="358"/>
        <v/>
      </c>
      <c r="AB1025" s="201" t="str">
        <f t="shared" si="359"/>
        <v/>
      </c>
    </row>
    <row r="1026" spans="5:28" ht="18" customHeight="1">
      <c r="E1026" s="178" t="str">
        <f t="shared" si="360"/>
        <v>E-2</v>
      </c>
      <c r="F1026" s="124">
        <f t="shared" si="351"/>
        <v>0</v>
      </c>
      <c r="G1026" s="124" t="str">
        <f t="shared" si="352"/>
        <v/>
      </c>
      <c r="H1026" s="124" t="str">
        <f t="shared" si="353"/>
        <v/>
      </c>
      <c r="I1026" s="179">
        <v>26</v>
      </c>
      <c r="J1026" s="150" t="str">
        <f>IF($E1026="","",INDEX('3.サラリースケール'!$R$5:$BH$38,MATCH('7.グレード別年俸表の作成'!$E1026,'3.サラリースケール'!$R$5:$R$38,0),MATCH('7.グレード別年俸表の作成'!$I1026,'3.サラリースケール'!$R$5:$BH$5,0)))</f>
        <v/>
      </c>
      <c r="K1026" s="194" t="str">
        <f t="shared" si="354"/>
        <v/>
      </c>
      <c r="L1026" s="195" t="str">
        <f>IF($J1026="","",VLOOKUP($E1026,'6.モデル年俸表の作成'!$C$6:$F$48,4,0))</f>
        <v/>
      </c>
      <c r="M1026" s="196" t="str">
        <f t="shared" si="361"/>
        <v/>
      </c>
      <c r="N1026" s="197" t="str">
        <f t="shared" si="362"/>
        <v/>
      </c>
      <c r="O1026" s="219" t="str">
        <f t="shared" si="355"/>
        <v/>
      </c>
      <c r="P1026" s="198" t="str">
        <f t="shared" si="363"/>
        <v/>
      </c>
      <c r="Q1026" s="195" t="str">
        <f t="shared" si="364"/>
        <v/>
      </c>
      <c r="R1026" s="187" t="str">
        <f>IF($J1026="","",IF('5.手当・賞与配分の設計'!$O$4=1,ROUNDUP((J1026+$L1026)*$R$5,-1),ROUNDUP(J1026*$R$5,-1)))</f>
        <v/>
      </c>
      <c r="S1026" s="202" t="str">
        <f>IF($J1026="","",IF('5.手当・賞与配分の設計'!$O$4=1,ROUNDUP(($J1026+$L1026)*$U$4*$S$3,-1),ROUNDUP($J1026*$U$4*$S$3,-1)))</f>
        <v/>
      </c>
      <c r="T1026" s="186" t="str">
        <f>IF($J1026="","",IF('5.手当・賞与配分の設計'!$O$4=1,ROUNDUP(($J1026+$L1026)*$U$4*$T$3,-1),ROUNDUP($J1026*$U$4*$T$3,-1)))</f>
        <v/>
      </c>
      <c r="U1026" s="186" t="str">
        <f>IF($J1026="","",IF('5.手当・賞与配分の設計'!$O$4=1,ROUNDUP(($J1026+$L1026)*$U$4*$U$3,-1),ROUNDUP($J1026*$U$4*$U$3,-1)))</f>
        <v/>
      </c>
      <c r="V1026" s="186" t="str">
        <f>IF($J1026="","",IF('5.手当・賞与配分の設計'!$O$4=1,ROUNDUP(($J1026+$L1026)*$U$4*$V$3,-1),ROUNDUP($J1026*$U$4*$V$3,-1)))</f>
        <v/>
      </c>
      <c r="W1026" s="203" t="str">
        <f>IF($J1026="","",IF('5.手当・賞与配分の設計'!$O$4=1,ROUNDUP(($J1026+$L1026)*$U$4*$W$3,-1),ROUNDUP($J1026*$U$4*$W$3,-1)))</f>
        <v/>
      </c>
      <c r="X1026" s="128" t="str">
        <f t="shared" si="365"/>
        <v/>
      </c>
      <c r="Y1026" s="88" t="str">
        <f t="shared" si="356"/>
        <v/>
      </c>
      <c r="Z1026" s="88" t="str">
        <f t="shared" si="357"/>
        <v/>
      </c>
      <c r="AA1026" s="88" t="str">
        <f t="shared" si="358"/>
        <v/>
      </c>
      <c r="AB1026" s="201" t="str">
        <f t="shared" si="359"/>
        <v/>
      </c>
    </row>
    <row r="1027" spans="5:28" ht="18" customHeight="1">
      <c r="E1027" s="178" t="str">
        <f t="shared" si="360"/>
        <v>E-2</v>
      </c>
      <c r="F1027" s="124">
        <f t="shared" si="351"/>
        <v>0</v>
      </c>
      <c r="G1027" s="124" t="str">
        <f t="shared" si="352"/>
        <v/>
      </c>
      <c r="H1027" s="124" t="str">
        <f t="shared" si="353"/>
        <v/>
      </c>
      <c r="I1027" s="179">
        <v>27</v>
      </c>
      <c r="J1027" s="150" t="str">
        <f>IF($E1027="","",INDEX('3.サラリースケール'!$R$5:$BH$38,MATCH('7.グレード別年俸表の作成'!$E1027,'3.サラリースケール'!$R$5:$R$38,0),MATCH('7.グレード別年俸表の作成'!$I1027,'3.サラリースケール'!$R$5:$BH$5,0)))</f>
        <v/>
      </c>
      <c r="K1027" s="194" t="str">
        <f t="shared" si="354"/>
        <v/>
      </c>
      <c r="L1027" s="195" t="str">
        <f>IF($J1027="","",VLOOKUP($E1027,'6.モデル年俸表の作成'!$C$6:$F$48,4,0))</f>
        <v/>
      </c>
      <c r="M1027" s="196" t="str">
        <f t="shared" si="361"/>
        <v/>
      </c>
      <c r="N1027" s="197" t="str">
        <f t="shared" si="362"/>
        <v/>
      </c>
      <c r="O1027" s="219" t="str">
        <f t="shared" si="355"/>
        <v/>
      </c>
      <c r="P1027" s="198" t="str">
        <f t="shared" si="363"/>
        <v/>
      </c>
      <c r="Q1027" s="195" t="str">
        <f t="shared" si="364"/>
        <v/>
      </c>
      <c r="R1027" s="187" t="str">
        <f>IF($J1027="","",IF('5.手当・賞与配分の設計'!$O$4=1,ROUNDUP((J1027+$L1027)*$R$5,-1),ROUNDUP(J1027*$R$5,-1)))</f>
        <v/>
      </c>
      <c r="S1027" s="202" t="str">
        <f>IF($J1027="","",IF('5.手当・賞与配分の設計'!$O$4=1,ROUNDUP(($J1027+$L1027)*$U$4*$S$3,-1),ROUNDUP($J1027*$U$4*$S$3,-1)))</f>
        <v/>
      </c>
      <c r="T1027" s="186" t="str">
        <f>IF($J1027="","",IF('5.手当・賞与配分の設計'!$O$4=1,ROUNDUP(($J1027+$L1027)*$U$4*$T$3,-1),ROUNDUP($J1027*$U$4*$T$3,-1)))</f>
        <v/>
      </c>
      <c r="U1027" s="186" t="str">
        <f>IF($J1027="","",IF('5.手当・賞与配分の設計'!$O$4=1,ROUNDUP(($J1027+$L1027)*$U$4*$U$3,-1),ROUNDUP($J1027*$U$4*$U$3,-1)))</f>
        <v/>
      </c>
      <c r="V1027" s="186" t="str">
        <f>IF($J1027="","",IF('5.手当・賞与配分の設計'!$O$4=1,ROUNDUP(($J1027+$L1027)*$U$4*$V$3,-1),ROUNDUP($J1027*$U$4*$V$3,-1)))</f>
        <v/>
      </c>
      <c r="W1027" s="203" t="str">
        <f>IF($J1027="","",IF('5.手当・賞与配分の設計'!$O$4=1,ROUNDUP(($J1027+$L1027)*$U$4*$W$3,-1),ROUNDUP($J1027*$U$4*$W$3,-1)))</f>
        <v/>
      </c>
      <c r="X1027" s="128" t="str">
        <f t="shared" si="365"/>
        <v/>
      </c>
      <c r="Y1027" s="88" t="str">
        <f t="shared" si="356"/>
        <v/>
      </c>
      <c r="Z1027" s="88" t="str">
        <f t="shared" si="357"/>
        <v/>
      </c>
      <c r="AA1027" s="88" t="str">
        <f t="shared" si="358"/>
        <v/>
      </c>
      <c r="AB1027" s="201" t="str">
        <f t="shared" si="359"/>
        <v/>
      </c>
    </row>
    <row r="1028" spans="5:28" ht="18" customHeight="1">
      <c r="E1028" s="178" t="str">
        <f t="shared" si="360"/>
        <v>E-2</v>
      </c>
      <c r="F1028" s="124">
        <f t="shared" si="351"/>
        <v>0</v>
      </c>
      <c r="G1028" s="124" t="str">
        <f t="shared" si="352"/>
        <v/>
      </c>
      <c r="H1028" s="124" t="str">
        <f t="shared" si="353"/>
        <v/>
      </c>
      <c r="I1028" s="179">
        <v>28</v>
      </c>
      <c r="J1028" s="150" t="str">
        <f>IF($E1028="","",INDEX('3.サラリースケール'!$R$5:$BH$38,MATCH('7.グレード別年俸表の作成'!$E1028,'3.サラリースケール'!$R$5:$R$38,0),MATCH('7.グレード別年俸表の作成'!$I1028,'3.サラリースケール'!$R$5:$BH$5,0)))</f>
        <v/>
      </c>
      <c r="K1028" s="194" t="str">
        <f t="shared" si="354"/>
        <v/>
      </c>
      <c r="L1028" s="195" t="str">
        <f>IF($J1028="","",VLOOKUP($E1028,'6.モデル年俸表の作成'!$C$6:$F$48,4,0))</f>
        <v/>
      </c>
      <c r="M1028" s="196" t="str">
        <f t="shared" si="361"/>
        <v/>
      </c>
      <c r="N1028" s="197" t="str">
        <f t="shared" si="362"/>
        <v/>
      </c>
      <c r="O1028" s="219" t="str">
        <f t="shared" si="355"/>
        <v/>
      </c>
      <c r="P1028" s="198" t="str">
        <f t="shared" si="363"/>
        <v/>
      </c>
      <c r="Q1028" s="195" t="str">
        <f t="shared" si="364"/>
        <v/>
      </c>
      <c r="R1028" s="187" t="str">
        <f>IF($J1028="","",IF('5.手当・賞与配分の設計'!$O$4=1,ROUNDUP((J1028+$L1028)*$R$5,-1),ROUNDUP(J1028*$R$5,-1)))</f>
        <v/>
      </c>
      <c r="S1028" s="202" t="str">
        <f>IF($J1028="","",IF('5.手当・賞与配分の設計'!$O$4=1,ROUNDUP(($J1028+$L1028)*$U$4*$S$3,-1),ROUNDUP($J1028*$U$4*$S$3,-1)))</f>
        <v/>
      </c>
      <c r="T1028" s="186" t="str">
        <f>IF($J1028="","",IF('5.手当・賞与配分の設計'!$O$4=1,ROUNDUP(($J1028+$L1028)*$U$4*$T$3,-1),ROUNDUP($J1028*$U$4*$T$3,-1)))</f>
        <v/>
      </c>
      <c r="U1028" s="186" t="str">
        <f>IF($J1028="","",IF('5.手当・賞与配分の設計'!$O$4=1,ROUNDUP(($J1028+$L1028)*$U$4*$U$3,-1),ROUNDUP($J1028*$U$4*$U$3,-1)))</f>
        <v/>
      </c>
      <c r="V1028" s="186" t="str">
        <f>IF($J1028="","",IF('5.手当・賞与配分の設計'!$O$4=1,ROUNDUP(($J1028+$L1028)*$U$4*$V$3,-1),ROUNDUP($J1028*$U$4*$V$3,-1)))</f>
        <v/>
      </c>
      <c r="W1028" s="203" t="str">
        <f>IF($J1028="","",IF('5.手当・賞与配分の設計'!$O$4=1,ROUNDUP(($J1028+$L1028)*$U$4*$W$3,-1),ROUNDUP($J1028*$U$4*$W$3,-1)))</f>
        <v/>
      </c>
      <c r="X1028" s="128" t="str">
        <f t="shared" si="365"/>
        <v/>
      </c>
      <c r="Y1028" s="88" t="str">
        <f t="shared" si="356"/>
        <v/>
      </c>
      <c r="Z1028" s="88" t="str">
        <f t="shared" si="357"/>
        <v/>
      </c>
      <c r="AA1028" s="88" t="str">
        <f t="shared" si="358"/>
        <v/>
      </c>
      <c r="AB1028" s="201" t="str">
        <f t="shared" si="359"/>
        <v/>
      </c>
    </row>
    <row r="1029" spans="5:28" ht="18" customHeight="1">
      <c r="E1029" s="178" t="str">
        <f t="shared" si="360"/>
        <v>E-2</v>
      </c>
      <c r="F1029" s="124">
        <f t="shared" si="351"/>
        <v>0</v>
      </c>
      <c r="G1029" s="124" t="str">
        <f t="shared" si="352"/>
        <v/>
      </c>
      <c r="H1029" s="124" t="str">
        <f t="shared" si="353"/>
        <v/>
      </c>
      <c r="I1029" s="179">
        <v>29</v>
      </c>
      <c r="J1029" s="150" t="str">
        <f>IF($E1029="","",INDEX('3.サラリースケール'!$R$5:$BH$38,MATCH('7.グレード別年俸表の作成'!$E1029,'3.サラリースケール'!$R$5:$R$38,0),MATCH('7.グレード別年俸表の作成'!$I1029,'3.サラリースケール'!$R$5:$BH$5,0)))</f>
        <v/>
      </c>
      <c r="K1029" s="194" t="str">
        <f t="shared" si="354"/>
        <v/>
      </c>
      <c r="L1029" s="195" t="str">
        <f>IF($J1029="","",VLOOKUP($E1029,'6.モデル年俸表の作成'!$C$6:$F$48,4,0))</f>
        <v/>
      </c>
      <c r="M1029" s="196" t="str">
        <f t="shared" si="361"/>
        <v/>
      </c>
      <c r="N1029" s="197" t="str">
        <f t="shared" si="362"/>
        <v/>
      </c>
      <c r="O1029" s="219" t="str">
        <f t="shared" si="355"/>
        <v/>
      </c>
      <c r="P1029" s="198" t="str">
        <f t="shared" si="363"/>
        <v/>
      </c>
      <c r="Q1029" s="195" t="str">
        <f t="shared" si="364"/>
        <v/>
      </c>
      <c r="R1029" s="187" t="str">
        <f>IF($J1029="","",IF('5.手当・賞与配分の設計'!$O$4=1,ROUNDUP((J1029+$L1029)*$R$5,-1),ROUNDUP(J1029*$R$5,-1)))</f>
        <v/>
      </c>
      <c r="S1029" s="202" t="str">
        <f>IF($J1029="","",IF('5.手当・賞与配分の設計'!$O$4=1,ROUNDUP(($J1029+$L1029)*$U$4*$S$3,-1),ROUNDUP($J1029*$U$4*$S$3,-1)))</f>
        <v/>
      </c>
      <c r="T1029" s="186" t="str">
        <f>IF($J1029="","",IF('5.手当・賞与配分の設計'!$O$4=1,ROUNDUP(($J1029+$L1029)*$U$4*$T$3,-1),ROUNDUP($J1029*$U$4*$T$3,-1)))</f>
        <v/>
      </c>
      <c r="U1029" s="186" t="str">
        <f>IF($J1029="","",IF('5.手当・賞与配分の設計'!$O$4=1,ROUNDUP(($J1029+$L1029)*$U$4*$U$3,-1),ROUNDUP($J1029*$U$4*$U$3,-1)))</f>
        <v/>
      </c>
      <c r="V1029" s="186" t="str">
        <f>IF($J1029="","",IF('5.手当・賞与配分の設計'!$O$4=1,ROUNDUP(($J1029+$L1029)*$U$4*$V$3,-1),ROUNDUP($J1029*$U$4*$V$3,-1)))</f>
        <v/>
      </c>
      <c r="W1029" s="203" t="str">
        <f>IF($J1029="","",IF('5.手当・賞与配分の設計'!$O$4=1,ROUNDUP(($J1029+$L1029)*$U$4*$W$3,-1),ROUNDUP($J1029*$U$4*$W$3,-1)))</f>
        <v/>
      </c>
      <c r="X1029" s="128" t="str">
        <f t="shared" si="365"/>
        <v/>
      </c>
      <c r="Y1029" s="88" t="str">
        <f t="shared" si="356"/>
        <v/>
      </c>
      <c r="Z1029" s="88" t="str">
        <f t="shared" si="357"/>
        <v/>
      </c>
      <c r="AA1029" s="88" t="str">
        <f t="shared" si="358"/>
        <v/>
      </c>
      <c r="AB1029" s="201" t="str">
        <f t="shared" si="359"/>
        <v/>
      </c>
    </row>
    <row r="1030" spans="5:28" ht="18" customHeight="1">
      <c r="E1030" s="178" t="str">
        <f t="shared" si="360"/>
        <v>E-2</v>
      </c>
      <c r="F1030" s="124">
        <f t="shared" si="351"/>
        <v>0</v>
      </c>
      <c r="G1030" s="124" t="str">
        <f t="shared" si="352"/>
        <v/>
      </c>
      <c r="H1030" s="124" t="str">
        <f t="shared" si="353"/>
        <v/>
      </c>
      <c r="I1030" s="179">
        <v>30</v>
      </c>
      <c r="J1030" s="150" t="str">
        <f>IF($E1030="","",INDEX('3.サラリースケール'!$R$5:$BH$38,MATCH('7.グレード別年俸表の作成'!$E1030,'3.サラリースケール'!$R$5:$R$38,0),MATCH('7.グレード別年俸表の作成'!$I1030,'3.サラリースケール'!$R$5:$BH$5,0)))</f>
        <v/>
      </c>
      <c r="K1030" s="194" t="str">
        <f t="shared" si="354"/>
        <v/>
      </c>
      <c r="L1030" s="195" t="str">
        <f>IF($J1030="","",VLOOKUP($E1030,'6.モデル年俸表の作成'!$C$6:$F$48,4,0))</f>
        <v/>
      </c>
      <c r="M1030" s="196" t="str">
        <f t="shared" si="361"/>
        <v/>
      </c>
      <c r="N1030" s="197" t="str">
        <f t="shared" si="362"/>
        <v/>
      </c>
      <c r="O1030" s="219" t="str">
        <f t="shared" si="355"/>
        <v/>
      </c>
      <c r="P1030" s="198" t="str">
        <f t="shared" si="363"/>
        <v/>
      </c>
      <c r="Q1030" s="195" t="str">
        <f t="shared" si="364"/>
        <v/>
      </c>
      <c r="R1030" s="187" t="str">
        <f>IF($J1030="","",IF('5.手当・賞与配分の設計'!$O$4=1,ROUNDUP((J1030+$L1030)*$R$5,-1),ROUNDUP(J1030*$R$5,-1)))</f>
        <v/>
      </c>
      <c r="S1030" s="202" t="str">
        <f>IF($J1030="","",IF('5.手当・賞与配分の設計'!$O$4=1,ROUNDUP(($J1030+$L1030)*$U$4*$S$3,-1),ROUNDUP($J1030*$U$4*$S$3,-1)))</f>
        <v/>
      </c>
      <c r="T1030" s="186" t="str">
        <f>IF($J1030="","",IF('5.手当・賞与配分の設計'!$O$4=1,ROUNDUP(($J1030+$L1030)*$U$4*$T$3,-1),ROUNDUP($J1030*$U$4*$T$3,-1)))</f>
        <v/>
      </c>
      <c r="U1030" s="186" t="str">
        <f>IF($J1030="","",IF('5.手当・賞与配分の設計'!$O$4=1,ROUNDUP(($J1030+$L1030)*$U$4*$U$3,-1),ROUNDUP($J1030*$U$4*$U$3,-1)))</f>
        <v/>
      </c>
      <c r="V1030" s="186" t="str">
        <f>IF($J1030="","",IF('5.手当・賞与配分の設計'!$O$4=1,ROUNDUP(($J1030+$L1030)*$U$4*$V$3,-1),ROUNDUP($J1030*$U$4*$V$3,-1)))</f>
        <v/>
      </c>
      <c r="W1030" s="203" t="str">
        <f>IF($J1030="","",IF('5.手当・賞与配分の設計'!$O$4=1,ROUNDUP(($J1030+$L1030)*$U$4*$W$3,-1),ROUNDUP($J1030*$U$4*$W$3,-1)))</f>
        <v/>
      </c>
      <c r="X1030" s="128" t="str">
        <f t="shared" si="365"/>
        <v/>
      </c>
      <c r="Y1030" s="88" t="str">
        <f t="shared" si="356"/>
        <v/>
      </c>
      <c r="Z1030" s="88" t="str">
        <f t="shared" si="357"/>
        <v/>
      </c>
      <c r="AA1030" s="88" t="str">
        <f t="shared" si="358"/>
        <v/>
      </c>
      <c r="AB1030" s="201" t="str">
        <f t="shared" si="359"/>
        <v/>
      </c>
    </row>
    <row r="1031" spans="5:28" ht="18" customHeight="1">
      <c r="E1031" s="178" t="str">
        <f t="shared" si="360"/>
        <v>E-2</v>
      </c>
      <c r="F1031" s="124">
        <f t="shared" si="351"/>
        <v>0</v>
      </c>
      <c r="G1031" s="124" t="str">
        <f t="shared" si="352"/>
        <v/>
      </c>
      <c r="H1031" s="124" t="str">
        <f t="shared" si="353"/>
        <v/>
      </c>
      <c r="I1031" s="179">
        <v>31</v>
      </c>
      <c r="J1031" s="150" t="str">
        <f>IF($E1031="","",INDEX('3.サラリースケール'!$R$5:$BH$38,MATCH('7.グレード別年俸表の作成'!$E1031,'3.サラリースケール'!$R$5:$R$38,0),MATCH('7.グレード別年俸表の作成'!$I1031,'3.サラリースケール'!$R$5:$BH$5,0)))</f>
        <v/>
      </c>
      <c r="K1031" s="194" t="str">
        <f t="shared" si="354"/>
        <v/>
      </c>
      <c r="L1031" s="195" t="str">
        <f>IF($J1031="","",VLOOKUP($E1031,'6.モデル年俸表の作成'!$C$6:$F$48,4,0))</f>
        <v/>
      </c>
      <c r="M1031" s="196" t="str">
        <f t="shared" si="361"/>
        <v/>
      </c>
      <c r="N1031" s="197" t="str">
        <f t="shared" si="362"/>
        <v/>
      </c>
      <c r="O1031" s="219" t="str">
        <f t="shared" si="355"/>
        <v/>
      </c>
      <c r="P1031" s="198" t="str">
        <f t="shared" si="363"/>
        <v/>
      </c>
      <c r="Q1031" s="195" t="str">
        <f t="shared" si="364"/>
        <v/>
      </c>
      <c r="R1031" s="187" t="str">
        <f>IF($J1031="","",IF('5.手当・賞与配分の設計'!$O$4=1,ROUNDUP((J1031+$L1031)*$R$5,-1),ROUNDUP(J1031*$R$5,-1)))</f>
        <v/>
      </c>
      <c r="S1031" s="202" t="str">
        <f>IF($J1031="","",IF('5.手当・賞与配分の設計'!$O$4=1,ROUNDUP(($J1031+$L1031)*$U$4*$S$3,-1),ROUNDUP($J1031*$U$4*$S$3,-1)))</f>
        <v/>
      </c>
      <c r="T1031" s="186" t="str">
        <f>IF($J1031="","",IF('5.手当・賞与配分の設計'!$O$4=1,ROUNDUP(($J1031+$L1031)*$U$4*$T$3,-1),ROUNDUP($J1031*$U$4*$T$3,-1)))</f>
        <v/>
      </c>
      <c r="U1031" s="186" t="str">
        <f>IF($J1031="","",IF('5.手当・賞与配分の設計'!$O$4=1,ROUNDUP(($J1031+$L1031)*$U$4*$U$3,-1),ROUNDUP($J1031*$U$4*$U$3,-1)))</f>
        <v/>
      </c>
      <c r="V1031" s="186" t="str">
        <f>IF($J1031="","",IF('5.手当・賞与配分の設計'!$O$4=1,ROUNDUP(($J1031+$L1031)*$U$4*$V$3,-1),ROUNDUP($J1031*$U$4*$V$3,-1)))</f>
        <v/>
      </c>
      <c r="W1031" s="203" t="str">
        <f>IF($J1031="","",IF('5.手当・賞与配分の設計'!$O$4=1,ROUNDUP(($J1031+$L1031)*$U$4*$W$3,-1),ROUNDUP($J1031*$U$4*$W$3,-1)))</f>
        <v/>
      </c>
      <c r="X1031" s="128" t="str">
        <f t="shared" si="365"/>
        <v/>
      </c>
      <c r="Y1031" s="88" t="str">
        <f t="shared" si="356"/>
        <v/>
      </c>
      <c r="Z1031" s="88" t="str">
        <f t="shared" si="357"/>
        <v/>
      </c>
      <c r="AA1031" s="88" t="str">
        <f t="shared" si="358"/>
        <v/>
      </c>
      <c r="AB1031" s="201" t="str">
        <f t="shared" si="359"/>
        <v/>
      </c>
    </row>
    <row r="1032" spans="5:28" ht="18" customHeight="1">
      <c r="E1032" s="178" t="str">
        <f t="shared" si="360"/>
        <v>E-2</v>
      </c>
      <c r="F1032" s="124">
        <f t="shared" si="351"/>
        <v>0</v>
      </c>
      <c r="G1032" s="124" t="str">
        <f t="shared" si="352"/>
        <v/>
      </c>
      <c r="H1032" s="124" t="str">
        <f t="shared" si="353"/>
        <v/>
      </c>
      <c r="I1032" s="179">
        <v>32</v>
      </c>
      <c r="J1032" s="150" t="str">
        <f>IF($E1032="","",INDEX('3.サラリースケール'!$R$5:$BH$38,MATCH('7.グレード別年俸表の作成'!$E1032,'3.サラリースケール'!$R$5:$R$38,0),MATCH('7.グレード別年俸表の作成'!$I1032,'3.サラリースケール'!$R$5:$BH$5,0)))</f>
        <v/>
      </c>
      <c r="K1032" s="194" t="str">
        <f t="shared" si="354"/>
        <v/>
      </c>
      <c r="L1032" s="195" t="str">
        <f>IF($J1032="","",VLOOKUP($E1032,'6.モデル年俸表の作成'!$C$6:$F$48,4,0))</f>
        <v/>
      </c>
      <c r="M1032" s="196" t="str">
        <f t="shared" si="361"/>
        <v/>
      </c>
      <c r="N1032" s="197" t="str">
        <f t="shared" si="362"/>
        <v/>
      </c>
      <c r="O1032" s="219" t="str">
        <f t="shared" si="355"/>
        <v/>
      </c>
      <c r="P1032" s="198" t="str">
        <f t="shared" si="363"/>
        <v/>
      </c>
      <c r="Q1032" s="195" t="str">
        <f t="shared" si="364"/>
        <v/>
      </c>
      <c r="R1032" s="187" t="str">
        <f>IF($J1032="","",IF('5.手当・賞与配分の設計'!$O$4=1,ROUNDUP((J1032+$L1032)*$R$5,-1),ROUNDUP(J1032*$R$5,-1)))</f>
        <v/>
      </c>
      <c r="S1032" s="202" t="str">
        <f>IF($J1032="","",IF('5.手当・賞与配分の設計'!$O$4=1,ROUNDUP(($J1032+$L1032)*$U$4*$S$3,-1),ROUNDUP($J1032*$U$4*$S$3,-1)))</f>
        <v/>
      </c>
      <c r="T1032" s="186" t="str">
        <f>IF($J1032="","",IF('5.手当・賞与配分の設計'!$O$4=1,ROUNDUP(($J1032+$L1032)*$U$4*$T$3,-1),ROUNDUP($J1032*$U$4*$T$3,-1)))</f>
        <v/>
      </c>
      <c r="U1032" s="186" t="str">
        <f>IF($J1032="","",IF('5.手当・賞与配分の設計'!$O$4=1,ROUNDUP(($J1032+$L1032)*$U$4*$U$3,-1),ROUNDUP($J1032*$U$4*$U$3,-1)))</f>
        <v/>
      </c>
      <c r="V1032" s="186" t="str">
        <f>IF($J1032="","",IF('5.手当・賞与配分の設計'!$O$4=1,ROUNDUP(($J1032+$L1032)*$U$4*$V$3,-1),ROUNDUP($J1032*$U$4*$V$3,-1)))</f>
        <v/>
      </c>
      <c r="W1032" s="203" t="str">
        <f>IF($J1032="","",IF('5.手当・賞与配分の設計'!$O$4=1,ROUNDUP(($J1032+$L1032)*$U$4*$W$3,-1),ROUNDUP($J1032*$U$4*$W$3,-1)))</f>
        <v/>
      </c>
      <c r="X1032" s="128" t="str">
        <f t="shared" si="365"/>
        <v/>
      </c>
      <c r="Y1032" s="88" t="str">
        <f t="shared" si="356"/>
        <v/>
      </c>
      <c r="Z1032" s="88" t="str">
        <f t="shared" si="357"/>
        <v/>
      </c>
      <c r="AA1032" s="88" t="str">
        <f t="shared" si="358"/>
        <v/>
      </c>
      <c r="AB1032" s="201" t="str">
        <f t="shared" si="359"/>
        <v/>
      </c>
    </row>
    <row r="1033" spans="5:28" ht="18" customHeight="1">
      <c r="E1033" s="178" t="str">
        <f t="shared" si="360"/>
        <v>E-2</v>
      </c>
      <c r="F1033" s="124">
        <f t="shared" si="351"/>
        <v>0</v>
      </c>
      <c r="G1033" s="124" t="str">
        <f t="shared" si="352"/>
        <v/>
      </c>
      <c r="H1033" s="124" t="str">
        <f t="shared" si="353"/>
        <v/>
      </c>
      <c r="I1033" s="179">
        <v>33</v>
      </c>
      <c r="J1033" s="150" t="str">
        <f>IF($E1033="","",INDEX('3.サラリースケール'!$R$5:$BH$38,MATCH('7.グレード別年俸表の作成'!$E1033,'3.サラリースケール'!$R$5:$R$38,0),MATCH('7.グレード別年俸表の作成'!$I1033,'3.サラリースケール'!$R$5:$BH$5,0)))</f>
        <v/>
      </c>
      <c r="K1033" s="194" t="str">
        <f t="shared" si="354"/>
        <v/>
      </c>
      <c r="L1033" s="195" t="str">
        <f>IF($J1033="","",VLOOKUP($E1033,'6.モデル年俸表の作成'!$C$6:$F$48,4,0))</f>
        <v/>
      </c>
      <c r="M1033" s="196" t="str">
        <f t="shared" si="361"/>
        <v/>
      </c>
      <c r="N1033" s="197" t="str">
        <f t="shared" si="362"/>
        <v/>
      </c>
      <c r="O1033" s="219" t="str">
        <f t="shared" si="355"/>
        <v/>
      </c>
      <c r="P1033" s="198" t="str">
        <f t="shared" si="363"/>
        <v/>
      </c>
      <c r="Q1033" s="195" t="str">
        <f t="shared" si="364"/>
        <v/>
      </c>
      <c r="R1033" s="187" t="str">
        <f>IF($J1033="","",IF('5.手当・賞与配分の設計'!$O$4=1,ROUNDUP((J1033+$L1033)*$R$5,-1),ROUNDUP(J1033*$R$5,-1)))</f>
        <v/>
      </c>
      <c r="S1033" s="202" t="str">
        <f>IF($J1033="","",IF('5.手当・賞与配分の設計'!$O$4=1,ROUNDUP(($J1033+$L1033)*$U$4*$S$3,-1),ROUNDUP($J1033*$U$4*$S$3,-1)))</f>
        <v/>
      </c>
      <c r="T1033" s="186" t="str">
        <f>IF($J1033="","",IF('5.手当・賞与配分の設計'!$O$4=1,ROUNDUP(($J1033+$L1033)*$U$4*$T$3,-1),ROUNDUP($J1033*$U$4*$T$3,-1)))</f>
        <v/>
      </c>
      <c r="U1033" s="186" t="str">
        <f>IF($J1033="","",IF('5.手当・賞与配分の設計'!$O$4=1,ROUNDUP(($J1033+$L1033)*$U$4*$U$3,-1),ROUNDUP($J1033*$U$4*$U$3,-1)))</f>
        <v/>
      </c>
      <c r="V1033" s="186" t="str">
        <f>IF($J1033="","",IF('5.手当・賞与配分の設計'!$O$4=1,ROUNDUP(($J1033+$L1033)*$U$4*$V$3,-1),ROUNDUP($J1033*$U$4*$V$3,-1)))</f>
        <v/>
      </c>
      <c r="W1033" s="203" t="str">
        <f>IF($J1033="","",IF('5.手当・賞与配分の設計'!$O$4=1,ROUNDUP(($J1033+$L1033)*$U$4*$W$3,-1),ROUNDUP($J1033*$U$4*$W$3,-1)))</f>
        <v/>
      </c>
      <c r="X1033" s="128" t="str">
        <f t="shared" si="365"/>
        <v/>
      </c>
      <c r="Y1033" s="88" t="str">
        <f t="shared" si="356"/>
        <v/>
      </c>
      <c r="Z1033" s="88" t="str">
        <f t="shared" si="357"/>
        <v/>
      </c>
      <c r="AA1033" s="88" t="str">
        <f t="shared" si="358"/>
        <v/>
      </c>
      <c r="AB1033" s="201" t="str">
        <f t="shared" si="359"/>
        <v/>
      </c>
    </row>
    <row r="1034" spans="5:28" ht="18" customHeight="1">
      <c r="E1034" s="178" t="str">
        <f t="shared" si="360"/>
        <v>E-2</v>
      </c>
      <c r="F1034" s="124">
        <f t="shared" si="351"/>
        <v>0</v>
      </c>
      <c r="G1034" s="124" t="str">
        <f t="shared" si="352"/>
        <v/>
      </c>
      <c r="H1034" s="124" t="str">
        <f t="shared" si="353"/>
        <v/>
      </c>
      <c r="I1034" s="179">
        <v>34</v>
      </c>
      <c r="J1034" s="150" t="str">
        <f>IF($E1034="","",INDEX('3.サラリースケール'!$R$5:$BH$38,MATCH('7.グレード別年俸表の作成'!$E1034,'3.サラリースケール'!$R$5:$R$38,0),MATCH('7.グレード別年俸表の作成'!$I1034,'3.サラリースケール'!$R$5:$BH$5,0)))</f>
        <v/>
      </c>
      <c r="K1034" s="194" t="str">
        <f t="shared" si="354"/>
        <v/>
      </c>
      <c r="L1034" s="195" t="str">
        <f>IF($J1034="","",VLOOKUP($E1034,'6.モデル年俸表の作成'!$C$6:$F$48,4,0))</f>
        <v/>
      </c>
      <c r="M1034" s="196" t="str">
        <f t="shared" si="361"/>
        <v/>
      </c>
      <c r="N1034" s="197" t="str">
        <f t="shared" si="362"/>
        <v/>
      </c>
      <c r="O1034" s="219" t="str">
        <f t="shared" si="355"/>
        <v/>
      </c>
      <c r="P1034" s="198" t="str">
        <f t="shared" si="363"/>
        <v/>
      </c>
      <c r="Q1034" s="195" t="str">
        <f t="shared" si="364"/>
        <v/>
      </c>
      <c r="R1034" s="187" t="str">
        <f>IF($J1034="","",IF('5.手当・賞与配分の設計'!$O$4=1,ROUNDUP((J1034+$L1034)*$R$5,-1),ROUNDUP(J1034*$R$5,-1)))</f>
        <v/>
      </c>
      <c r="S1034" s="202" t="str">
        <f>IF($J1034="","",IF('5.手当・賞与配分の設計'!$O$4=1,ROUNDUP(($J1034+$L1034)*$U$4*$S$3,-1),ROUNDUP($J1034*$U$4*$S$3,-1)))</f>
        <v/>
      </c>
      <c r="T1034" s="186" t="str">
        <f>IF($J1034="","",IF('5.手当・賞与配分の設計'!$O$4=1,ROUNDUP(($J1034+$L1034)*$U$4*$T$3,-1),ROUNDUP($J1034*$U$4*$T$3,-1)))</f>
        <v/>
      </c>
      <c r="U1034" s="186" t="str">
        <f>IF($J1034="","",IF('5.手当・賞与配分の設計'!$O$4=1,ROUNDUP(($J1034+$L1034)*$U$4*$U$3,-1),ROUNDUP($J1034*$U$4*$U$3,-1)))</f>
        <v/>
      </c>
      <c r="V1034" s="186" t="str">
        <f>IF($J1034="","",IF('5.手当・賞与配分の設計'!$O$4=1,ROUNDUP(($J1034+$L1034)*$U$4*$V$3,-1),ROUNDUP($J1034*$U$4*$V$3,-1)))</f>
        <v/>
      </c>
      <c r="W1034" s="203" t="str">
        <f>IF($J1034="","",IF('5.手当・賞与配分の設計'!$O$4=1,ROUNDUP(($J1034+$L1034)*$U$4*$W$3,-1),ROUNDUP($J1034*$U$4*$W$3,-1)))</f>
        <v/>
      </c>
      <c r="X1034" s="128" t="str">
        <f t="shared" si="365"/>
        <v/>
      </c>
      <c r="Y1034" s="88" t="str">
        <f t="shared" si="356"/>
        <v/>
      </c>
      <c r="Z1034" s="88" t="str">
        <f t="shared" si="357"/>
        <v/>
      </c>
      <c r="AA1034" s="88" t="str">
        <f t="shared" si="358"/>
        <v/>
      </c>
      <c r="AB1034" s="201" t="str">
        <f t="shared" si="359"/>
        <v/>
      </c>
    </row>
    <row r="1035" spans="5:28" ht="18" customHeight="1">
      <c r="E1035" s="178" t="str">
        <f t="shared" si="360"/>
        <v>E-2</v>
      </c>
      <c r="F1035" s="124">
        <f t="shared" si="351"/>
        <v>0</v>
      </c>
      <c r="G1035" s="124" t="str">
        <f t="shared" si="352"/>
        <v/>
      </c>
      <c r="H1035" s="124" t="str">
        <f t="shared" si="353"/>
        <v/>
      </c>
      <c r="I1035" s="179">
        <v>35</v>
      </c>
      <c r="J1035" s="150" t="str">
        <f>IF($E1035="","",INDEX('3.サラリースケール'!$R$5:$BH$38,MATCH('7.グレード別年俸表の作成'!$E1035,'3.サラリースケール'!$R$5:$R$38,0),MATCH('7.グレード別年俸表の作成'!$I1035,'3.サラリースケール'!$R$5:$BH$5,0)))</f>
        <v/>
      </c>
      <c r="K1035" s="194" t="str">
        <f t="shared" si="354"/>
        <v/>
      </c>
      <c r="L1035" s="195" t="str">
        <f>IF($J1035="","",VLOOKUP($E1035,'6.モデル年俸表の作成'!$C$6:$F$48,4,0))</f>
        <v/>
      </c>
      <c r="M1035" s="196" t="str">
        <f t="shared" si="361"/>
        <v/>
      </c>
      <c r="N1035" s="197" t="str">
        <f t="shared" si="362"/>
        <v/>
      </c>
      <c r="O1035" s="219" t="str">
        <f t="shared" si="355"/>
        <v/>
      </c>
      <c r="P1035" s="198" t="str">
        <f t="shared" si="363"/>
        <v/>
      </c>
      <c r="Q1035" s="195" t="str">
        <f t="shared" si="364"/>
        <v/>
      </c>
      <c r="R1035" s="187" t="str">
        <f>IF($J1035="","",IF('5.手当・賞与配分の設計'!$O$4=1,ROUNDUP((J1035+$L1035)*$R$5,-1),ROUNDUP(J1035*$R$5,-1)))</f>
        <v/>
      </c>
      <c r="S1035" s="202" t="str">
        <f>IF($J1035="","",IF('5.手当・賞与配分の設計'!$O$4=1,ROUNDUP(($J1035+$L1035)*$U$4*$S$3,-1),ROUNDUP($J1035*$U$4*$S$3,-1)))</f>
        <v/>
      </c>
      <c r="T1035" s="186" t="str">
        <f>IF($J1035="","",IF('5.手当・賞与配分の設計'!$O$4=1,ROUNDUP(($J1035+$L1035)*$U$4*$T$3,-1),ROUNDUP($J1035*$U$4*$T$3,-1)))</f>
        <v/>
      </c>
      <c r="U1035" s="186" t="str">
        <f>IF($J1035="","",IF('5.手当・賞与配分の設計'!$O$4=1,ROUNDUP(($J1035+$L1035)*$U$4*$U$3,-1),ROUNDUP($J1035*$U$4*$U$3,-1)))</f>
        <v/>
      </c>
      <c r="V1035" s="186" t="str">
        <f>IF($J1035="","",IF('5.手当・賞与配分の設計'!$O$4=1,ROUNDUP(($J1035+$L1035)*$U$4*$V$3,-1),ROUNDUP($J1035*$U$4*$V$3,-1)))</f>
        <v/>
      </c>
      <c r="W1035" s="203" t="str">
        <f>IF($J1035="","",IF('5.手当・賞与配分の設計'!$O$4=1,ROUNDUP(($J1035+$L1035)*$U$4*$W$3,-1),ROUNDUP($J1035*$U$4*$W$3,-1)))</f>
        <v/>
      </c>
      <c r="X1035" s="128" t="str">
        <f t="shared" si="365"/>
        <v/>
      </c>
      <c r="Y1035" s="88" t="str">
        <f t="shared" si="356"/>
        <v/>
      </c>
      <c r="Z1035" s="88" t="str">
        <f t="shared" si="357"/>
        <v/>
      </c>
      <c r="AA1035" s="88" t="str">
        <f t="shared" si="358"/>
        <v/>
      </c>
      <c r="AB1035" s="201" t="str">
        <f t="shared" si="359"/>
        <v/>
      </c>
    </row>
    <row r="1036" spans="5:28" ht="18" customHeight="1">
      <c r="E1036" s="178" t="str">
        <f t="shared" si="360"/>
        <v>E-2</v>
      </c>
      <c r="F1036" s="124">
        <f t="shared" si="351"/>
        <v>0</v>
      </c>
      <c r="G1036" s="124" t="str">
        <f t="shared" si="352"/>
        <v/>
      </c>
      <c r="H1036" s="124" t="str">
        <f t="shared" si="353"/>
        <v/>
      </c>
      <c r="I1036" s="179">
        <v>36</v>
      </c>
      <c r="J1036" s="150" t="str">
        <f>IF($E1036="","",INDEX('3.サラリースケール'!$R$5:$BH$38,MATCH('7.グレード別年俸表の作成'!$E1036,'3.サラリースケール'!$R$5:$R$38,0),MATCH('7.グレード別年俸表の作成'!$I1036,'3.サラリースケール'!$R$5:$BH$5,0)))</f>
        <v/>
      </c>
      <c r="K1036" s="194" t="str">
        <f t="shared" si="354"/>
        <v/>
      </c>
      <c r="L1036" s="195" t="str">
        <f>IF($J1036="","",VLOOKUP($E1036,'6.モデル年俸表の作成'!$C$6:$F$48,4,0))</f>
        <v/>
      </c>
      <c r="M1036" s="196" t="str">
        <f t="shared" si="361"/>
        <v/>
      </c>
      <c r="N1036" s="197" t="str">
        <f t="shared" si="362"/>
        <v/>
      </c>
      <c r="O1036" s="219" t="str">
        <f t="shared" si="355"/>
        <v/>
      </c>
      <c r="P1036" s="198" t="str">
        <f t="shared" si="363"/>
        <v/>
      </c>
      <c r="Q1036" s="195" t="str">
        <f t="shared" si="364"/>
        <v/>
      </c>
      <c r="R1036" s="187" t="str">
        <f>IF($J1036="","",IF('5.手当・賞与配分の設計'!$O$4=1,ROUNDUP((J1036+$L1036)*$R$5,-1),ROUNDUP(J1036*$R$5,-1)))</f>
        <v/>
      </c>
      <c r="S1036" s="202" t="str">
        <f>IF($J1036="","",IF('5.手当・賞与配分の設計'!$O$4=1,ROUNDUP(($J1036+$L1036)*$U$4*$S$3,-1),ROUNDUP($J1036*$U$4*$S$3,-1)))</f>
        <v/>
      </c>
      <c r="T1036" s="186" t="str">
        <f>IF($J1036="","",IF('5.手当・賞与配分の設計'!$O$4=1,ROUNDUP(($J1036+$L1036)*$U$4*$T$3,-1),ROUNDUP($J1036*$U$4*$T$3,-1)))</f>
        <v/>
      </c>
      <c r="U1036" s="186" t="str">
        <f>IF($J1036="","",IF('5.手当・賞与配分の設計'!$O$4=1,ROUNDUP(($J1036+$L1036)*$U$4*$U$3,-1),ROUNDUP($J1036*$U$4*$U$3,-1)))</f>
        <v/>
      </c>
      <c r="V1036" s="186" t="str">
        <f>IF($J1036="","",IF('5.手当・賞与配分の設計'!$O$4=1,ROUNDUP(($J1036+$L1036)*$U$4*$V$3,-1),ROUNDUP($J1036*$U$4*$V$3,-1)))</f>
        <v/>
      </c>
      <c r="W1036" s="203" t="str">
        <f>IF($J1036="","",IF('5.手当・賞与配分の設計'!$O$4=1,ROUNDUP(($J1036+$L1036)*$U$4*$W$3,-1),ROUNDUP($J1036*$U$4*$W$3,-1)))</f>
        <v/>
      </c>
      <c r="X1036" s="128" t="str">
        <f t="shared" si="365"/>
        <v/>
      </c>
      <c r="Y1036" s="88" t="str">
        <f t="shared" si="356"/>
        <v/>
      </c>
      <c r="Z1036" s="88" t="str">
        <f t="shared" si="357"/>
        <v/>
      </c>
      <c r="AA1036" s="88" t="str">
        <f t="shared" si="358"/>
        <v/>
      </c>
      <c r="AB1036" s="201" t="str">
        <f t="shared" si="359"/>
        <v/>
      </c>
    </row>
    <row r="1037" spans="5:28" ht="18" customHeight="1">
      <c r="E1037" s="178" t="str">
        <f t="shared" si="360"/>
        <v>E-2</v>
      </c>
      <c r="F1037" s="124">
        <f t="shared" si="351"/>
        <v>0</v>
      </c>
      <c r="G1037" s="124" t="str">
        <f t="shared" si="352"/>
        <v/>
      </c>
      <c r="H1037" s="124" t="str">
        <f t="shared" si="353"/>
        <v/>
      </c>
      <c r="I1037" s="179">
        <v>37</v>
      </c>
      <c r="J1037" s="150" t="str">
        <f>IF($E1037="","",INDEX('3.サラリースケール'!$R$5:$BH$38,MATCH('7.グレード別年俸表の作成'!$E1037,'3.サラリースケール'!$R$5:$R$38,0),MATCH('7.グレード別年俸表の作成'!$I1037,'3.サラリースケール'!$R$5:$BH$5,0)))</f>
        <v/>
      </c>
      <c r="K1037" s="194" t="str">
        <f t="shared" si="354"/>
        <v/>
      </c>
      <c r="L1037" s="195" t="str">
        <f>IF($J1037="","",VLOOKUP($E1037,'6.モデル年俸表の作成'!$C$6:$F$48,4,0))</f>
        <v/>
      </c>
      <c r="M1037" s="196" t="str">
        <f t="shared" si="361"/>
        <v/>
      </c>
      <c r="N1037" s="197" t="str">
        <f t="shared" si="362"/>
        <v/>
      </c>
      <c r="O1037" s="219" t="str">
        <f t="shared" si="355"/>
        <v/>
      </c>
      <c r="P1037" s="198" t="str">
        <f t="shared" si="363"/>
        <v/>
      </c>
      <c r="Q1037" s="195" t="str">
        <f t="shared" si="364"/>
        <v/>
      </c>
      <c r="R1037" s="187" t="str">
        <f>IF($J1037="","",IF('5.手当・賞与配分の設計'!$O$4=1,ROUNDUP((J1037+$L1037)*$R$5,-1),ROUNDUP(J1037*$R$5,-1)))</f>
        <v/>
      </c>
      <c r="S1037" s="202" t="str">
        <f>IF($J1037="","",IF('5.手当・賞与配分の設計'!$O$4=1,ROUNDUP(($J1037+$L1037)*$U$4*$S$3,-1),ROUNDUP($J1037*$U$4*$S$3,-1)))</f>
        <v/>
      </c>
      <c r="T1037" s="186" t="str">
        <f>IF($J1037="","",IF('5.手当・賞与配分の設計'!$O$4=1,ROUNDUP(($J1037+$L1037)*$U$4*$T$3,-1),ROUNDUP($J1037*$U$4*$T$3,-1)))</f>
        <v/>
      </c>
      <c r="U1037" s="186" t="str">
        <f>IF($J1037="","",IF('5.手当・賞与配分の設計'!$O$4=1,ROUNDUP(($J1037+$L1037)*$U$4*$U$3,-1),ROUNDUP($J1037*$U$4*$U$3,-1)))</f>
        <v/>
      </c>
      <c r="V1037" s="186" t="str">
        <f>IF($J1037="","",IF('5.手当・賞与配分の設計'!$O$4=1,ROUNDUP(($J1037+$L1037)*$U$4*$V$3,-1),ROUNDUP($J1037*$U$4*$V$3,-1)))</f>
        <v/>
      </c>
      <c r="W1037" s="203" t="str">
        <f>IF($J1037="","",IF('5.手当・賞与配分の設計'!$O$4=1,ROUNDUP(($J1037+$L1037)*$U$4*$W$3,-1),ROUNDUP($J1037*$U$4*$W$3,-1)))</f>
        <v/>
      </c>
      <c r="X1037" s="128" t="str">
        <f t="shared" si="365"/>
        <v/>
      </c>
      <c r="Y1037" s="88" t="str">
        <f t="shared" si="356"/>
        <v/>
      </c>
      <c r="Z1037" s="88" t="str">
        <f t="shared" si="357"/>
        <v/>
      </c>
      <c r="AA1037" s="88" t="str">
        <f t="shared" si="358"/>
        <v/>
      </c>
      <c r="AB1037" s="201" t="str">
        <f t="shared" si="359"/>
        <v/>
      </c>
    </row>
    <row r="1038" spans="5:28" ht="18" customHeight="1">
      <c r="E1038" s="178" t="str">
        <f t="shared" si="360"/>
        <v>E-2</v>
      </c>
      <c r="F1038" s="124">
        <f t="shared" si="351"/>
        <v>0</v>
      </c>
      <c r="G1038" s="124" t="str">
        <f t="shared" si="352"/>
        <v/>
      </c>
      <c r="H1038" s="124" t="str">
        <f t="shared" si="353"/>
        <v/>
      </c>
      <c r="I1038" s="179">
        <v>38</v>
      </c>
      <c r="J1038" s="150" t="str">
        <f>IF($E1038="","",INDEX('3.サラリースケール'!$R$5:$BH$38,MATCH('7.グレード別年俸表の作成'!$E1038,'3.サラリースケール'!$R$5:$R$38,0),MATCH('7.グレード別年俸表の作成'!$I1038,'3.サラリースケール'!$R$5:$BH$5,0)))</f>
        <v/>
      </c>
      <c r="K1038" s="194" t="str">
        <f t="shared" si="354"/>
        <v/>
      </c>
      <c r="L1038" s="195" t="str">
        <f>IF($J1038="","",VLOOKUP($E1038,'6.モデル年俸表の作成'!$C$6:$F$48,4,0))</f>
        <v/>
      </c>
      <c r="M1038" s="196" t="str">
        <f t="shared" si="361"/>
        <v/>
      </c>
      <c r="N1038" s="197" t="str">
        <f t="shared" si="362"/>
        <v/>
      </c>
      <c r="O1038" s="219" t="str">
        <f t="shared" si="355"/>
        <v/>
      </c>
      <c r="P1038" s="198" t="str">
        <f t="shared" si="363"/>
        <v/>
      </c>
      <c r="Q1038" s="195" t="str">
        <f t="shared" si="364"/>
        <v/>
      </c>
      <c r="R1038" s="187" t="str">
        <f>IF($J1038="","",IF('5.手当・賞与配分の設計'!$O$4=1,ROUNDUP((J1038+$L1038)*$R$5,-1),ROUNDUP(J1038*$R$5,-1)))</f>
        <v/>
      </c>
      <c r="S1038" s="202" t="str">
        <f>IF($J1038="","",IF('5.手当・賞与配分の設計'!$O$4=1,ROUNDUP(($J1038+$L1038)*$U$4*$S$3,-1),ROUNDUP($J1038*$U$4*$S$3,-1)))</f>
        <v/>
      </c>
      <c r="T1038" s="186" t="str">
        <f>IF($J1038="","",IF('5.手当・賞与配分の設計'!$O$4=1,ROUNDUP(($J1038+$L1038)*$U$4*$T$3,-1),ROUNDUP($J1038*$U$4*$T$3,-1)))</f>
        <v/>
      </c>
      <c r="U1038" s="186" t="str">
        <f>IF($J1038="","",IF('5.手当・賞与配分の設計'!$O$4=1,ROUNDUP(($J1038+$L1038)*$U$4*$U$3,-1),ROUNDUP($J1038*$U$4*$U$3,-1)))</f>
        <v/>
      </c>
      <c r="V1038" s="186" t="str">
        <f>IF($J1038="","",IF('5.手当・賞与配分の設計'!$O$4=1,ROUNDUP(($J1038+$L1038)*$U$4*$V$3,-1),ROUNDUP($J1038*$U$4*$V$3,-1)))</f>
        <v/>
      </c>
      <c r="W1038" s="203" t="str">
        <f>IF($J1038="","",IF('5.手当・賞与配分の設計'!$O$4=1,ROUNDUP(($J1038+$L1038)*$U$4*$W$3,-1),ROUNDUP($J1038*$U$4*$W$3,-1)))</f>
        <v/>
      </c>
      <c r="X1038" s="128" t="str">
        <f t="shared" si="365"/>
        <v/>
      </c>
      <c r="Y1038" s="88" t="str">
        <f t="shared" si="356"/>
        <v/>
      </c>
      <c r="Z1038" s="88" t="str">
        <f t="shared" si="357"/>
        <v/>
      </c>
      <c r="AA1038" s="88" t="str">
        <f t="shared" si="358"/>
        <v/>
      </c>
      <c r="AB1038" s="201" t="str">
        <f t="shared" si="359"/>
        <v/>
      </c>
    </row>
    <row r="1039" spans="5:28" ht="18" customHeight="1">
      <c r="E1039" s="178" t="str">
        <f t="shared" si="360"/>
        <v>E-2</v>
      </c>
      <c r="F1039" s="124">
        <f t="shared" si="351"/>
        <v>0</v>
      </c>
      <c r="G1039" s="124" t="str">
        <f t="shared" si="352"/>
        <v/>
      </c>
      <c r="H1039" s="124" t="str">
        <f t="shared" si="353"/>
        <v/>
      </c>
      <c r="I1039" s="179">
        <v>39</v>
      </c>
      <c r="J1039" s="150" t="str">
        <f>IF($E1039="","",INDEX('3.サラリースケール'!$R$5:$BH$38,MATCH('7.グレード別年俸表の作成'!$E1039,'3.サラリースケール'!$R$5:$R$38,0),MATCH('7.グレード別年俸表の作成'!$I1039,'3.サラリースケール'!$R$5:$BH$5,0)))</f>
        <v/>
      </c>
      <c r="K1039" s="194" t="str">
        <f t="shared" si="354"/>
        <v/>
      </c>
      <c r="L1039" s="195" t="str">
        <f>IF($J1039="","",VLOOKUP($E1039,'6.モデル年俸表の作成'!$C$6:$F$48,4,0))</f>
        <v/>
      </c>
      <c r="M1039" s="196" t="str">
        <f t="shared" si="361"/>
        <v/>
      </c>
      <c r="N1039" s="197" t="str">
        <f t="shared" si="362"/>
        <v/>
      </c>
      <c r="O1039" s="219" t="str">
        <f t="shared" si="355"/>
        <v/>
      </c>
      <c r="P1039" s="198" t="str">
        <f t="shared" si="363"/>
        <v/>
      </c>
      <c r="Q1039" s="195" t="str">
        <f t="shared" si="364"/>
        <v/>
      </c>
      <c r="R1039" s="187" t="str">
        <f>IF($J1039="","",IF('5.手当・賞与配分の設計'!$O$4=1,ROUNDUP((J1039+$L1039)*$R$5,-1),ROUNDUP(J1039*$R$5,-1)))</f>
        <v/>
      </c>
      <c r="S1039" s="202" t="str">
        <f>IF($J1039="","",IF('5.手当・賞与配分の設計'!$O$4=1,ROUNDUP(($J1039+$L1039)*$U$4*$S$3,-1),ROUNDUP($J1039*$U$4*$S$3,-1)))</f>
        <v/>
      </c>
      <c r="T1039" s="186" t="str">
        <f>IF($J1039="","",IF('5.手当・賞与配分の設計'!$O$4=1,ROUNDUP(($J1039+$L1039)*$U$4*$T$3,-1),ROUNDUP($J1039*$U$4*$T$3,-1)))</f>
        <v/>
      </c>
      <c r="U1039" s="186" t="str">
        <f>IF($J1039="","",IF('5.手当・賞与配分の設計'!$O$4=1,ROUNDUP(($J1039+$L1039)*$U$4*$U$3,-1),ROUNDUP($J1039*$U$4*$U$3,-1)))</f>
        <v/>
      </c>
      <c r="V1039" s="186" t="str">
        <f>IF($J1039="","",IF('5.手当・賞与配分の設計'!$O$4=1,ROUNDUP(($J1039+$L1039)*$U$4*$V$3,-1),ROUNDUP($J1039*$U$4*$V$3,-1)))</f>
        <v/>
      </c>
      <c r="W1039" s="203" t="str">
        <f>IF($J1039="","",IF('5.手当・賞与配分の設計'!$O$4=1,ROUNDUP(($J1039+$L1039)*$U$4*$W$3,-1),ROUNDUP($J1039*$U$4*$W$3,-1)))</f>
        <v/>
      </c>
      <c r="X1039" s="128" t="str">
        <f t="shared" si="365"/>
        <v/>
      </c>
      <c r="Y1039" s="88" t="str">
        <f t="shared" si="356"/>
        <v/>
      </c>
      <c r="Z1039" s="88" t="str">
        <f t="shared" si="357"/>
        <v/>
      </c>
      <c r="AA1039" s="88" t="str">
        <f t="shared" si="358"/>
        <v/>
      </c>
      <c r="AB1039" s="201" t="str">
        <f t="shared" si="359"/>
        <v/>
      </c>
    </row>
    <row r="1040" spans="5:28" ht="18" customHeight="1">
      <c r="E1040" s="178" t="str">
        <f t="shared" si="360"/>
        <v>E-2</v>
      </c>
      <c r="F1040" s="124">
        <f t="shared" si="351"/>
        <v>0</v>
      </c>
      <c r="G1040" s="124" t="str">
        <f t="shared" si="352"/>
        <v/>
      </c>
      <c r="H1040" s="124" t="str">
        <f t="shared" si="353"/>
        <v/>
      </c>
      <c r="I1040" s="179">
        <v>40</v>
      </c>
      <c r="J1040" s="150" t="str">
        <f>IF($E1040="","",INDEX('3.サラリースケール'!$R$5:$BH$38,MATCH('7.グレード別年俸表の作成'!$E1040,'3.サラリースケール'!$R$5:$R$38,0),MATCH('7.グレード別年俸表の作成'!$I1040,'3.サラリースケール'!$R$5:$BH$5,0)))</f>
        <v/>
      </c>
      <c r="K1040" s="194" t="str">
        <f t="shared" si="354"/>
        <v/>
      </c>
      <c r="L1040" s="195" t="str">
        <f>IF($J1040="","",VLOOKUP($E1040,'6.モデル年俸表の作成'!$C$6:$F$48,4,0))</f>
        <v/>
      </c>
      <c r="M1040" s="196" t="str">
        <f t="shared" si="361"/>
        <v/>
      </c>
      <c r="N1040" s="197" t="str">
        <f t="shared" si="362"/>
        <v/>
      </c>
      <c r="O1040" s="219" t="str">
        <f t="shared" si="355"/>
        <v/>
      </c>
      <c r="P1040" s="198" t="str">
        <f t="shared" si="363"/>
        <v/>
      </c>
      <c r="Q1040" s="195" t="str">
        <f t="shared" si="364"/>
        <v/>
      </c>
      <c r="R1040" s="187" t="str">
        <f>IF($J1040="","",IF('5.手当・賞与配分の設計'!$O$4=1,ROUNDUP((J1040+$L1040)*$R$5,-1),ROUNDUP(J1040*$R$5,-1)))</f>
        <v/>
      </c>
      <c r="S1040" s="202" t="str">
        <f>IF($J1040="","",IF('5.手当・賞与配分の設計'!$O$4=1,ROUNDUP(($J1040+$L1040)*$U$4*$S$3,-1),ROUNDUP($J1040*$U$4*$S$3,-1)))</f>
        <v/>
      </c>
      <c r="T1040" s="186" t="str">
        <f>IF($J1040="","",IF('5.手当・賞与配分の設計'!$O$4=1,ROUNDUP(($J1040+$L1040)*$U$4*$T$3,-1),ROUNDUP($J1040*$U$4*$T$3,-1)))</f>
        <v/>
      </c>
      <c r="U1040" s="186" t="str">
        <f>IF($J1040="","",IF('5.手当・賞与配分の設計'!$O$4=1,ROUNDUP(($J1040+$L1040)*$U$4*$U$3,-1),ROUNDUP($J1040*$U$4*$U$3,-1)))</f>
        <v/>
      </c>
      <c r="V1040" s="186" t="str">
        <f>IF($J1040="","",IF('5.手当・賞与配分の設計'!$O$4=1,ROUNDUP(($J1040+$L1040)*$U$4*$V$3,-1),ROUNDUP($J1040*$U$4*$V$3,-1)))</f>
        <v/>
      </c>
      <c r="W1040" s="203" t="str">
        <f>IF($J1040="","",IF('5.手当・賞与配分の設計'!$O$4=1,ROUNDUP(($J1040+$L1040)*$U$4*$W$3,-1),ROUNDUP($J1040*$U$4*$W$3,-1)))</f>
        <v/>
      </c>
      <c r="X1040" s="128" t="str">
        <f t="shared" si="365"/>
        <v/>
      </c>
      <c r="Y1040" s="88" t="str">
        <f t="shared" si="356"/>
        <v/>
      </c>
      <c r="Z1040" s="88" t="str">
        <f t="shared" si="357"/>
        <v/>
      </c>
      <c r="AA1040" s="88" t="str">
        <f t="shared" si="358"/>
        <v/>
      </c>
      <c r="AB1040" s="201" t="str">
        <f t="shared" si="359"/>
        <v/>
      </c>
    </row>
    <row r="1041" spans="5:28" ht="18" customHeight="1">
      <c r="E1041" s="178" t="str">
        <f t="shared" si="360"/>
        <v>E-2</v>
      </c>
      <c r="F1041" s="124">
        <f t="shared" si="351"/>
        <v>0</v>
      </c>
      <c r="G1041" s="124" t="str">
        <f t="shared" si="352"/>
        <v/>
      </c>
      <c r="H1041" s="124" t="str">
        <f t="shared" si="353"/>
        <v/>
      </c>
      <c r="I1041" s="179">
        <v>41</v>
      </c>
      <c r="J1041" s="150" t="str">
        <f>IF($E1041="","",INDEX('3.サラリースケール'!$R$5:$BH$38,MATCH('7.グレード別年俸表の作成'!$E1041,'3.サラリースケール'!$R$5:$R$38,0),MATCH('7.グレード別年俸表の作成'!$I1041,'3.サラリースケール'!$R$5:$BH$5,0)))</f>
        <v/>
      </c>
      <c r="K1041" s="194" t="str">
        <f t="shared" si="354"/>
        <v/>
      </c>
      <c r="L1041" s="195" t="str">
        <f>IF($J1041="","",VLOOKUP($E1041,'6.モデル年俸表の作成'!$C$6:$F$48,4,0))</f>
        <v/>
      </c>
      <c r="M1041" s="196" t="str">
        <f t="shared" si="361"/>
        <v/>
      </c>
      <c r="N1041" s="197" t="str">
        <f t="shared" si="362"/>
        <v/>
      </c>
      <c r="O1041" s="219" t="str">
        <f t="shared" si="355"/>
        <v/>
      </c>
      <c r="P1041" s="198" t="str">
        <f t="shared" si="363"/>
        <v/>
      </c>
      <c r="Q1041" s="195" t="str">
        <f t="shared" si="364"/>
        <v/>
      </c>
      <c r="R1041" s="187" t="str">
        <f>IF($J1041="","",IF('5.手当・賞与配分の設計'!$O$4=1,ROUNDUP((J1041+$L1041)*$R$5,-1),ROUNDUP(J1041*$R$5,-1)))</f>
        <v/>
      </c>
      <c r="S1041" s="202" t="str">
        <f>IF($J1041="","",IF('5.手当・賞与配分の設計'!$O$4=1,ROUNDUP(($J1041+$L1041)*$U$4*$S$3,-1),ROUNDUP($J1041*$U$4*$S$3,-1)))</f>
        <v/>
      </c>
      <c r="T1041" s="186" t="str">
        <f>IF($J1041="","",IF('5.手当・賞与配分の設計'!$O$4=1,ROUNDUP(($J1041+$L1041)*$U$4*$T$3,-1),ROUNDUP($J1041*$U$4*$T$3,-1)))</f>
        <v/>
      </c>
      <c r="U1041" s="186" t="str">
        <f>IF($J1041="","",IF('5.手当・賞与配分の設計'!$O$4=1,ROUNDUP(($J1041+$L1041)*$U$4*$U$3,-1),ROUNDUP($J1041*$U$4*$U$3,-1)))</f>
        <v/>
      </c>
      <c r="V1041" s="186" t="str">
        <f>IF($J1041="","",IF('5.手当・賞与配分の設計'!$O$4=1,ROUNDUP(($J1041+$L1041)*$U$4*$V$3,-1),ROUNDUP($J1041*$U$4*$V$3,-1)))</f>
        <v/>
      </c>
      <c r="W1041" s="203" t="str">
        <f>IF($J1041="","",IF('5.手当・賞与配分の設計'!$O$4=1,ROUNDUP(($J1041+$L1041)*$U$4*$W$3,-1),ROUNDUP($J1041*$U$4*$W$3,-1)))</f>
        <v/>
      </c>
      <c r="X1041" s="128" t="str">
        <f t="shared" si="365"/>
        <v/>
      </c>
      <c r="Y1041" s="88" t="str">
        <f t="shared" si="356"/>
        <v/>
      </c>
      <c r="Z1041" s="88" t="str">
        <f t="shared" si="357"/>
        <v/>
      </c>
      <c r="AA1041" s="88" t="str">
        <f t="shared" si="358"/>
        <v/>
      </c>
      <c r="AB1041" s="201" t="str">
        <f t="shared" si="359"/>
        <v/>
      </c>
    </row>
    <row r="1042" spans="5:28" ht="18" customHeight="1">
      <c r="E1042" s="178" t="str">
        <f t="shared" si="360"/>
        <v>E-2</v>
      </c>
      <c r="F1042" s="124">
        <f t="shared" si="351"/>
        <v>0</v>
      </c>
      <c r="G1042" s="124" t="str">
        <f t="shared" si="352"/>
        <v/>
      </c>
      <c r="H1042" s="124" t="str">
        <f t="shared" si="353"/>
        <v/>
      </c>
      <c r="I1042" s="179">
        <v>42</v>
      </c>
      <c r="J1042" s="150" t="str">
        <f>IF($E1042="","",INDEX('3.サラリースケール'!$R$5:$BH$38,MATCH('7.グレード別年俸表の作成'!$E1042,'3.サラリースケール'!$R$5:$R$38,0),MATCH('7.グレード別年俸表の作成'!$I1042,'3.サラリースケール'!$R$5:$BH$5,0)))</f>
        <v/>
      </c>
      <c r="K1042" s="194" t="str">
        <f t="shared" si="354"/>
        <v/>
      </c>
      <c r="L1042" s="195" t="str">
        <f>IF($J1042="","",VLOOKUP($E1042,'6.モデル年俸表の作成'!$C$6:$F$48,4,0))</f>
        <v/>
      </c>
      <c r="M1042" s="196" t="str">
        <f t="shared" si="361"/>
        <v/>
      </c>
      <c r="N1042" s="197" t="str">
        <f t="shared" si="362"/>
        <v/>
      </c>
      <c r="O1042" s="219" t="str">
        <f t="shared" si="355"/>
        <v/>
      </c>
      <c r="P1042" s="198" t="str">
        <f t="shared" si="363"/>
        <v/>
      </c>
      <c r="Q1042" s="195" t="str">
        <f t="shared" si="364"/>
        <v/>
      </c>
      <c r="R1042" s="187" t="str">
        <f>IF($J1042="","",IF('5.手当・賞与配分の設計'!$O$4=1,ROUNDUP((J1042+$L1042)*$R$5,-1),ROUNDUP(J1042*$R$5,-1)))</f>
        <v/>
      </c>
      <c r="S1042" s="202" t="str">
        <f>IF($J1042="","",IF('5.手当・賞与配分の設計'!$O$4=1,ROUNDUP(($J1042+$L1042)*$U$4*$S$3,-1),ROUNDUP($J1042*$U$4*$S$3,-1)))</f>
        <v/>
      </c>
      <c r="T1042" s="186" t="str">
        <f>IF($J1042="","",IF('5.手当・賞与配分の設計'!$O$4=1,ROUNDUP(($J1042+$L1042)*$U$4*$T$3,-1),ROUNDUP($J1042*$U$4*$T$3,-1)))</f>
        <v/>
      </c>
      <c r="U1042" s="186" t="str">
        <f>IF($J1042="","",IF('5.手当・賞与配分の設計'!$O$4=1,ROUNDUP(($J1042+$L1042)*$U$4*$U$3,-1),ROUNDUP($J1042*$U$4*$U$3,-1)))</f>
        <v/>
      </c>
      <c r="V1042" s="186" t="str">
        <f>IF($J1042="","",IF('5.手当・賞与配分の設計'!$O$4=1,ROUNDUP(($J1042+$L1042)*$U$4*$V$3,-1),ROUNDUP($J1042*$U$4*$V$3,-1)))</f>
        <v/>
      </c>
      <c r="W1042" s="203" t="str">
        <f>IF($J1042="","",IF('5.手当・賞与配分の設計'!$O$4=1,ROUNDUP(($J1042+$L1042)*$U$4*$W$3,-1),ROUNDUP($J1042*$U$4*$W$3,-1)))</f>
        <v/>
      </c>
      <c r="X1042" s="128" t="str">
        <f t="shared" si="365"/>
        <v/>
      </c>
      <c r="Y1042" s="88" t="str">
        <f t="shared" si="356"/>
        <v/>
      </c>
      <c r="Z1042" s="88" t="str">
        <f t="shared" si="357"/>
        <v/>
      </c>
      <c r="AA1042" s="88" t="str">
        <f t="shared" si="358"/>
        <v/>
      </c>
      <c r="AB1042" s="201" t="str">
        <f t="shared" si="359"/>
        <v/>
      </c>
    </row>
    <row r="1043" spans="5:28" ht="18" customHeight="1">
      <c r="E1043" s="178" t="str">
        <f t="shared" si="360"/>
        <v>E-2</v>
      </c>
      <c r="F1043" s="204">
        <f t="shared" si="351"/>
        <v>0</v>
      </c>
      <c r="G1043" s="124" t="str">
        <f t="shared" si="352"/>
        <v/>
      </c>
      <c r="H1043" s="124" t="str">
        <f t="shared" si="353"/>
        <v/>
      </c>
      <c r="I1043" s="179">
        <v>43</v>
      </c>
      <c r="J1043" s="150" t="str">
        <f>IF($E1043="","",INDEX('3.サラリースケール'!$R$5:$BH$38,MATCH('7.グレード別年俸表の作成'!$E1043,'3.サラリースケール'!$R$5:$R$38,0),MATCH('7.グレード別年俸表の作成'!$I1043,'3.サラリースケール'!$R$5:$BH$5,0)))</f>
        <v/>
      </c>
      <c r="K1043" s="194" t="str">
        <f t="shared" si="354"/>
        <v/>
      </c>
      <c r="L1043" s="195" t="str">
        <f>IF($J1043="","",VLOOKUP($E1043,'6.モデル年俸表の作成'!$C$6:$F$48,4,0))</f>
        <v/>
      </c>
      <c r="M1043" s="196" t="str">
        <f t="shared" si="361"/>
        <v/>
      </c>
      <c r="N1043" s="197" t="str">
        <f t="shared" si="362"/>
        <v/>
      </c>
      <c r="O1043" s="219" t="str">
        <f t="shared" si="355"/>
        <v/>
      </c>
      <c r="P1043" s="198" t="str">
        <f t="shared" si="363"/>
        <v/>
      </c>
      <c r="Q1043" s="195" t="str">
        <f t="shared" si="364"/>
        <v/>
      </c>
      <c r="R1043" s="187" t="str">
        <f>IF($J1043="","",IF('5.手当・賞与配分の設計'!$O$4=1,ROUNDUP((J1043+$L1043)*$R$5,-1),ROUNDUP(J1043*$R$5,-1)))</f>
        <v/>
      </c>
      <c r="S1043" s="202" t="str">
        <f>IF($J1043="","",IF('5.手当・賞与配分の設計'!$O$4=1,ROUNDUP(($J1043+$L1043)*$U$4*$S$3,-1),ROUNDUP($J1043*$U$4*$S$3,-1)))</f>
        <v/>
      </c>
      <c r="T1043" s="186" t="str">
        <f>IF($J1043="","",IF('5.手当・賞与配分の設計'!$O$4=1,ROUNDUP(($J1043+$L1043)*$U$4*$T$3,-1),ROUNDUP($J1043*$U$4*$T$3,-1)))</f>
        <v/>
      </c>
      <c r="U1043" s="186" t="str">
        <f>IF($J1043="","",IF('5.手当・賞与配分の設計'!$O$4=1,ROUNDUP(($J1043+$L1043)*$U$4*$U$3,-1),ROUNDUP($J1043*$U$4*$U$3,-1)))</f>
        <v/>
      </c>
      <c r="V1043" s="186" t="str">
        <f>IF($J1043="","",IF('5.手当・賞与配分の設計'!$O$4=1,ROUNDUP(($J1043+$L1043)*$U$4*$V$3,-1),ROUNDUP($J1043*$U$4*$V$3,-1)))</f>
        <v/>
      </c>
      <c r="W1043" s="203" t="str">
        <f>IF($J1043="","",IF('5.手当・賞与配分の設計'!$O$4=1,ROUNDUP(($J1043+$L1043)*$U$4*$W$3,-1),ROUNDUP($J1043*$U$4*$W$3,-1)))</f>
        <v/>
      </c>
      <c r="X1043" s="128" t="str">
        <f t="shared" si="365"/>
        <v/>
      </c>
      <c r="Y1043" s="88" t="str">
        <f>IF($J1043="","",$Q1043+$R1043+T1043)</f>
        <v/>
      </c>
      <c r="Z1043" s="88" t="str">
        <f t="shared" si="357"/>
        <v/>
      </c>
      <c r="AA1043" s="88" t="str">
        <f t="shared" si="358"/>
        <v/>
      </c>
      <c r="AB1043" s="201" t="str">
        <f t="shared" si="359"/>
        <v/>
      </c>
    </row>
    <row r="1044" spans="5:28" ht="18" customHeight="1">
      <c r="E1044" s="178" t="str">
        <f t="shared" si="360"/>
        <v>E-2</v>
      </c>
      <c r="F1044" s="204">
        <f t="shared" si="351"/>
        <v>0</v>
      </c>
      <c r="G1044" s="124" t="str">
        <f t="shared" si="352"/>
        <v/>
      </c>
      <c r="H1044" s="124" t="str">
        <f t="shared" si="353"/>
        <v/>
      </c>
      <c r="I1044" s="179">
        <v>44</v>
      </c>
      <c r="J1044" s="150" t="str">
        <f>IF($E1044="","",INDEX('3.サラリースケール'!$R$5:$BH$38,MATCH('7.グレード別年俸表の作成'!$E1044,'3.サラリースケール'!$R$5:$R$38,0),MATCH('7.グレード別年俸表の作成'!$I1044,'3.サラリースケール'!$R$5:$BH$5,0)))</f>
        <v/>
      </c>
      <c r="K1044" s="194" t="str">
        <f t="shared" si="354"/>
        <v/>
      </c>
      <c r="L1044" s="195" t="str">
        <f>IF($J1044="","",VLOOKUP($E1044,'6.モデル年俸表の作成'!$C$6:$F$48,4,0))</f>
        <v/>
      </c>
      <c r="M1044" s="196" t="str">
        <f t="shared" si="361"/>
        <v/>
      </c>
      <c r="N1044" s="197" t="str">
        <f t="shared" si="362"/>
        <v/>
      </c>
      <c r="O1044" s="219" t="str">
        <f t="shared" si="355"/>
        <v/>
      </c>
      <c r="P1044" s="198" t="str">
        <f t="shared" si="363"/>
        <v/>
      </c>
      <c r="Q1044" s="195" t="str">
        <f t="shared" si="364"/>
        <v/>
      </c>
      <c r="R1044" s="187" t="str">
        <f>IF($J1044="","",IF('5.手当・賞与配分の設計'!$O$4=1,ROUNDUP((J1044+$L1044)*$R$5,-1),ROUNDUP(J1044*$R$5,-1)))</f>
        <v/>
      </c>
      <c r="S1044" s="202" t="str">
        <f>IF($J1044="","",IF('5.手当・賞与配分の設計'!$O$4=1,ROUNDUP(($J1044+$L1044)*$U$4*$S$3,-1),ROUNDUP($J1044*$U$4*$S$3,-1)))</f>
        <v/>
      </c>
      <c r="T1044" s="186" t="str">
        <f>IF($J1044="","",IF('5.手当・賞与配分の設計'!$O$4=1,ROUNDUP(($J1044+$L1044)*$U$4*$T$3,-1),ROUNDUP($J1044*$U$4*$T$3,-1)))</f>
        <v/>
      </c>
      <c r="U1044" s="186" t="str">
        <f>IF($J1044="","",IF('5.手当・賞与配分の設計'!$O$4=1,ROUNDUP(($J1044+$L1044)*$U$4*$U$3,-1),ROUNDUP($J1044*$U$4*$U$3,-1)))</f>
        <v/>
      </c>
      <c r="V1044" s="186" t="str">
        <f>IF($J1044="","",IF('5.手当・賞与配分の設計'!$O$4=1,ROUNDUP(($J1044+$L1044)*$U$4*$V$3,-1),ROUNDUP($J1044*$U$4*$V$3,-1)))</f>
        <v/>
      </c>
      <c r="W1044" s="203" t="str">
        <f>IF($J1044="","",IF('5.手当・賞与配分の設計'!$O$4=1,ROUNDUP(($J1044+$L1044)*$U$4*$W$3,-1),ROUNDUP($J1044*$U$4*$W$3,-1)))</f>
        <v/>
      </c>
      <c r="X1044" s="128" t="str">
        <f t="shared" si="365"/>
        <v/>
      </c>
      <c r="Y1044" s="88" t="str">
        <f t="shared" ref="Y1044:Y1059" si="366">IF($J1044="","",$Q1044+$R1044+T1044)</f>
        <v/>
      </c>
      <c r="Z1044" s="88" t="str">
        <f t="shared" si="357"/>
        <v/>
      </c>
      <c r="AA1044" s="88" t="str">
        <f t="shared" si="358"/>
        <v/>
      </c>
      <c r="AB1044" s="201" t="str">
        <f t="shared" si="359"/>
        <v/>
      </c>
    </row>
    <row r="1045" spans="5:28" ht="18" customHeight="1">
      <c r="E1045" s="178" t="str">
        <f t="shared" si="360"/>
        <v>E-2</v>
      </c>
      <c r="F1045" s="204">
        <f t="shared" si="351"/>
        <v>0</v>
      </c>
      <c r="G1045" s="124" t="str">
        <f t="shared" si="352"/>
        <v/>
      </c>
      <c r="H1045" s="124" t="str">
        <f t="shared" si="353"/>
        <v/>
      </c>
      <c r="I1045" s="179">
        <v>45</v>
      </c>
      <c r="J1045" s="150" t="str">
        <f>IF($E1045="","",INDEX('3.サラリースケール'!$R$5:$BH$38,MATCH('7.グレード別年俸表の作成'!$E1045,'3.サラリースケール'!$R$5:$R$38,0),MATCH('7.グレード別年俸表の作成'!$I1045,'3.サラリースケール'!$R$5:$BH$5,0)))</f>
        <v/>
      </c>
      <c r="K1045" s="194" t="str">
        <f t="shared" si="354"/>
        <v/>
      </c>
      <c r="L1045" s="195" t="str">
        <f>IF($J1045="","",VLOOKUP($E1045,'6.モデル年俸表の作成'!$C$6:$F$48,4,0))</f>
        <v/>
      </c>
      <c r="M1045" s="196" t="str">
        <f t="shared" si="361"/>
        <v/>
      </c>
      <c r="N1045" s="197" t="str">
        <f t="shared" si="362"/>
        <v/>
      </c>
      <c r="O1045" s="219" t="str">
        <f t="shared" si="355"/>
        <v/>
      </c>
      <c r="P1045" s="198" t="str">
        <f t="shared" si="363"/>
        <v/>
      </c>
      <c r="Q1045" s="195" t="str">
        <f t="shared" si="364"/>
        <v/>
      </c>
      <c r="R1045" s="187" t="str">
        <f>IF($J1045="","",IF('5.手当・賞与配分の設計'!$O$4=1,ROUNDUP((J1045+$L1045)*$R$5,-1),ROUNDUP(J1045*$R$5,-1)))</f>
        <v/>
      </c>
      <c r="S1045" s="202" t="str">
        <f>IF($J1045="","",IF('5.手当・賞与配分の設計'!$O$4=1,ROUNDUP(($J1045+$L1045)*$U$4*$S$3,-1),ROUNDUP($J1045*$U$4*$S$3,-1)))</f>
        <v/>
      </c>
      <c r="T1045" s="186" t="str">
        <f>IF($J1045="","",IF('5.手当・賞与配分の設計'!$O$4=1,ROUNDUP(($J1045+$L1045)*$U$4*$T$3,-1),ROUNDUP($J1045*$U$4*$T$3,-1)))</f>
        <v/>
      </c>
      <c r="U1045" s="186" t="str">
        <f>IF($J1045="","",IF('5.手当・賞与配分の設計'!$O$4=1,ROUNDUP(($J1045+$L1045)*$U$4*$U$3,-1),ROUNDUP($J1045*$U$4*$U$3,-1)))</f>
        <v/>
      </c>
      <c r="V1045" s="186" t="str">
        <f>IF($J1045="","",IF('5.手当・賞与配分の設計'!$O$4=1,ROUNDUP(($J1045+$L1045)*$U$4*$V$3,-1),ROUNDUP($J1045*$U$4*$V$3,-1)))</f>
        <v/>
      </c>
      <c r="W1045" s="203" t="str">
        <f>IF($J1045="","",IF('5.手当・賞与配分の設計'!$O$4=1,ROUNDUP(($J1045+$L1045)*$U$4*$W$3,-1),ROUNDUP($J1045*$U$4*$W$3,-1)))</f>
        <v/>
      </c>
      <c r="X1045" s="128" t="str">
        <f t="shared" si="365"/>
        <v/>
      </c>
      <c r="Y1045" s="88" t="str">
        <f t="shared" si="366"/>
        <v/>
      </c>
      <c r="Z1045" s="88" t="str">
        <f t="shared" si="357"/>
        <v/>
      </c>
      <c r="AA1045" s="88" t="str">
        <f t="shared" si="358"/>
        <v/>
      </c>
      <c r="AB1045" s="201" t="str">
        <f t="shared" si="359"/>
        <v/>
      </c>
    </row>
    <row r="1046" spans="5:28" ht="18" customHeight="1">
      <c r="E1046" s="178" t="str">
        <f t="shared" si="360"/>
        <v>E-2</v>
      </c>
      <c r="F1046" s="204">
        <f t="shared" si="351"/>
        <v>0</v>
      </c>
      <c r="G1046" s="124" t="str">
        <f t="shared" si="352"/>
        <v/>
      </c>
      <c r="H1046" s="124" t="str">
        <f t="shared" si="353"/>
        <v/>
      </c>
      <c r="I1046" s="179">
        <v>46</v>
      </c>
      <c r="J1046" s="150" t="str">
        <f>IF($E1046="","",INDEX('3.サラリースケール'!$R$5:$BH$38,MATCH('7.グレード別年俸表の作成'!$E1046,'3.サラリースケール'!$R$5:$R$38,0),MATCH('7.グレード別年俸表の作成'!$I1046,'3.サラリースケール'!$R$5:$BH$5,0)))</f>
        <v/>
      </c>
      <c r="K1046" s="194" t="str">
        <f t="shared" si="354"/>
        <v/>
      </c>
      <c r="L1046" s="195" t="str">
        <f>IF($J1046="","",VLOOKUP($E1046,'6.モデル年俸表の作成'!$C$6:$F$48,4,0))</f>
        <v/>
      </c>
      <c r="M1046" s="196" t="str">
        <f t="shared" si="361"/>
        <v/>
      </c>
      <c r="N1046" s="197" t="str">
        <f t="shared" si="362"/>
        <v/>
      </c>
      <c r="O1046" s="219" t="str">
        <f t="shared" si="355"/>
        <v/>
      </c>
      <c r="P1046" s="198" t="str">
        <f t="shared" si="363"/>
        <v/>
      </c>
      <c r="Q1046" s="195" t="str">
        <f t="shared" si="364"/>
        <v/>
      </c>
      <c r="R1046" s="187" t="str">
        <f>IF($J1046="","",IF('5.手当・賞与配分の設計'!$O$4=1,ROUNDUP((J1046+$L1046)*$R$5,-1),ROUNDUP(J1046*$R$5,-1)))</f>
        <v/>
      </c>
      <c r="S1046" s="202" t="str">
        <f>IF($J1046="","",IF('5.手当・賞与配分の設計'!$O$4=1,ROUNDUP(($J1046+$L1046)*$U$4*$S$3,-1),ROUNDUP($J1046*$U$4*$S$3,-1)))</f>
        <v/>
      </c>
      <c r="T1046" s="186" t="str">
        <f>IF($J1046="","",IF('5.手当・賞与配分の設計'!$O$4=1,ROUNDUP(($J1046+$L1046)*$U$4*$T$3,-1),ROUNDUP($J1046*$U$4*$T$3,-1)))</f>
        <v/>
      </c>
      <c r="U1046" s="186" t="str">
        <f>IF($J1046="","",IF('5.手当・賞与配分の設計'!$O$4=1,ROUNDUP(($J1046+$L1046)*$U$4*$U$3,-1),ROUNDUP($J1046*$U$4*$U$3,-1)))</f>
        <v/>
      </c>
      <c r="V1046" s="186" t="str">
        <f>IF($J1046="","",IF('5.手当・賞与配分の設計'!$O$4=1,ROUNDUP(($J1046+$L1046)*$U$4*$V$3,-1),ROUNDUP($J1046*$U$4*$V$3,-1)))</f>
        <v/>
      </c>
      <c r="W1046" s="203" t="str">
        <f>IF($J1046="","",IF('5.手当・賞与配分の設計'!$O$4=1,ROUNDUP(($J1046+$L1046)*$U$4*$W$3,-1),ROUNDUP($J1046*$U$4*$W$3,-1)))</f>
        <v/>
      </c>
      <c r="X1046" s="128" t="str">
        <f t="shared" si="365"/>
        <v/>
      </c>
      <c r="Y1046" s="88" t="str">
        <f t="shared" si="366"/>
        <v/>
      </c>
      <c r="Z1046" s="88" t="str">
        <f t="shared" si="357"/>
        <v/>
      </c>
      <c r="AA1046" s="88" t="str">
        <f t="shared" si="358"/>
        <v/>
      </c>
      <c r="AB1046" s="201" t="str">
        <f t="shared" si="359"/>
        <v/>
      </c>
    </row>
    <row r="1047" spans="5:28" ht="18" customHeight="1">
      <c r="E1047" s="178" t="str">
        <f t="shared" si="360"/>
        <v>E-2</v>
      </c>
      <c r="F1047" s="204">
        <f t="shared" si="351"/>
        <v>0</v>
      </c>
      <c r="G1047" s="124" t="str">
        <f t="shared" si="352"/>
        <v/>
      </c>
      <c r="H1047" s="124" t="str">
        <f t="shared" si="353"/>
        <v/>
      </c>
      <c r="I1047" s="179">
        <v>47</v>
      </c>
      <c r="J1047" s="150" t="str">
        <f>IF($E1047="","",INDEX('3.サラリースケール'!$R$5:$BH$38,MATCH('7.グレード別年俸表の作成'!$E1047,'3.サラリースケール'!$R$5:$R$38,0),MATCH('7.グレード別年俸表の作成'!$I1047,'3.サラリースケール'!$R$5:$BH$5,0)))</f>
        <v/>
      </c>
      <c r="K1047" s="194" t="str">
        <f t="shared" si="354"/>
        <v/>
      </c>
      <c r="L1047" s="195" t="str">
        <f>IF($J1047="","",VLOOKUP($E1047,'6.モデル年俸表の作成'!$C$6:$F$48,4,0))</f>
        <v/>
      </c>
      <c r="M1047" s="196" t="str">
        <f t="shared" si="361"/>
        <v/>
      </c>
      <c r="N1047" s="197" t="str">
        <f t="shared" si="362"/>
        <v/>
      </c>
      <c r="O1047" s="219" t="str">
        <f t="shared" si="355"/>
        <v/>
      </c>
      <c r="P1047" s="198" t="str">
        <f t="shared" si="363"/>
        <v/>
      </c>
      <c r="Q1047" s="195" t="str">
        <f t="shared" si="364"/>
        <v/>
      </c>
      <c r="R1047" s="187" t="str">
        <f>IF($J1047="","",IF('5.手当・賞与配分の設計'!$O$4=1,ROUNDUP((J1047+$L1047)*$R$5,-1),ROUNDUP(J1047*$R$5,-1)))</f>
        <v/>
      </c>
      <c r="S1047" s="202" t="str">
        <f>IF($J1047="","",IF('5.手当・賞与配分の設計'!$O$4=1,ROUNDUP(($J1047+$L1047)*$U$4*$S$3,-1),ROUNDUP($J1047*$U$4*$S$3,-1)))</f>
        <v/>
      </c>
      <c r="T1047" s="186" t="str">
        <f>IF($J1047="","",IF('5.手当・賞与配分の設計'!$O$4=1,ROUNDUP(($J1047+$L1047)*$U$4*$T$3,-1),ROUNDUP($J1047*$U$4*$T$3,-1)))</f>
        <v/>
      </c>
      <c r="U1047" s="186" t="str">
        <f>IF($J1047="","",IF('5.手当・賞与配分の設計'!$O$4=1,ROUNDUP(($J1047+$L1047)*$U$4*$U$3,-1),ROUNDUP($J1047*$U$4*$U$3,-1)))</f>
        <v/>
      </c>
      <c r="V1047" s="186" t="str">
        <f>IF($J1047="","",IF('5.手当・賞与配分の設計'!$O$4=1,ROUNDUP(($J1047+$L1047)*$U$4*$V$3,-1),ROUNDUP($J1047*$U$4*$V$3,-1)))</f>
        <v/>
      </c>
      <c r="W1047" s="203" t="str">
        <f>IF($J1047="","",IF('5.手当・賞与配分の設計'!$O$4=1,ROUNDUP(($J1047+$L1047)*$U$4*$W$3,-1),ROUNDUP($J1047*$U$4*$W$3,-1)))</f>
        <v/>
      </c>
      <c r="X1047" s="128" t="str">
        <f t="shared" si="365"/>
        <v/>
      </c>
      <c r="Y1047" s="88" t="str">
        <f t="shared" si="366"/>
        <v/>
      </c>
      <c r="Z1047" s="88" t="str">
        <f t="shared" si="357"/>
        <v/>
      </c>
      <c r="AA1047" s="88" t="str">
        <f t="shared" si="358"/>
        <v/>
      </c>
      <c r="AB1047" s="201" t="str">
        <f t="shared" si="359"/>
        <v/>
      </c>
    </row>
    <row r="1048" spans="5:28" ht="18" customHeight="1">
      <c r="E1048" s="178" t="str">
        <f t="shared" si="360"/>
        <v>E-2</v>
      </c>
      <c r="F1048" s="204">
        <f t="shared" si="351"/>
        <v>0</v>
      </c>
      <c r="G1048" s="124" t="str">
        <f t="shared" si="352"/>
        <v/>
      </c>
      <c r="H1048" s="124" t="str">
        <f t="shared" si="353"/>
        <v/>
      </c>
      <c r="I1048" s="179">
        <v>48</v>
      </c>
      <c r="J1048" s="150" t="str">
        <f>IF($E1048="","",INDEX('3.サラリースケール'!$R$5:$BH$38,MATCH('7.グレード別年俸表の作成'!$E1048,'3.サラリースケール'!$R$5:$R$38,0),MATCH('7.グレード別年俸表の作成'!$I1048,'3.サラリースケール'!$R$5:$BH$5,0)))</f>
        <v/>
      </c>
      <c r="K1048" s="194" t="str">
        <f t="shared" si="354"/>
        <v/>
      </c>
      <c r="L1048" s="195" t="str">
        <f>IF($J1048="","",VLOOKUP($E1048,'6.モデル年俸表の作成'!$C$6:$F$48,4,0))</f>
        <v/>
      </c>
      <c r="M1048" s="196" t="str">
        <f t="shared" si="361"/>
        <v/>
      </c>
      <c r="N1048" s="197" t="str">
        <f t="shared" si="362"/>
        <v/>
      </c>
      <c r="O1048" s="219" t="str">
        <f t="shared" si="355"/>
        <v/>
      </c>
      <c r="P1048" s="198" t="str">
        <f t="shared" si="363"/>
        <v/>
      </c>
      <c r="Q1048" s="195" t="str">
        <f t="shared" si="364"/>
        <v/>
      </c>
      <c r="R1048" s="187" t="str">
        <f>IF($J1048="","",IF('5.手当・賞与配分の設計'!$O$4=1,ROUNDUP((J1048+$L1048)*$R$5,-1),ROUNDUP(J1048*$R$5,-1)))</f>
        <v/>
      </c>
      <c r="S1048" s="202" t="str">
        <f>IF($J1048="","",IF('5.手当・賞与配分の設計'!$O$4=1,ROUNDUP(($J1048+$L1048)*$U$4*$S$3,-1),ROUNDUP($J1048*$U$4*$S$3,-1)))</f>
        <v/>
      </c>
      <c r="T1048" s="186" t="str">
        <f>IF($J1048="","",IF('5.手当・賞与配分の設計'!$O$4=1,ROUNDUP(($J1048+$L1048)*$U$4*$T$3,-1),ROUNDUP($J1048*$U$4*$T$3,-1)))</f>
        <v/>
      </c>
      <c r="U1048" s="186" t="str">
        <f>IF($J1048="","",IF('5.手当・賞与配分の設計'!$O$4=1,ROUNDUP(($J1048+$L1048)*$U$4*$U$3,-1),ROUNDUP($J1048*$U$4*$U$3,-1)))</f>
        <v/>
      </c>
      <c r="V1048" s="186" t="str">
        <f>IF($J1048="","",IF('5.手当・賞与配分の設計'!$O$4=1,ROUNDUP(($J1048+$L1048)*$U$4*$V$3,-1),ROUNDUP($J1048*$U$4*$V$3,-1)))</f>
        <v/>
      </c>
      <c r="W1048" s="203" t="str">
        <f>IF($J1048="","",IF('5.手当・賞与配分の設計'!$O$4=1,ROUNDUP(($J1048+$L1048)*$U$4*$W$3,-1),ROUNDUP($J1048*$U$4*$W$3,-1)))</f>
        <v/>
      </c>
      <c r="X1048" s="128" t="str">
        <f t="shared" si="365"/>
        <v/>
      </c>
      <c r="Y1048" s="88" t="str">
        <f t="shared" si="366"/>
        <v/>
      </c>
      <c r="Z1048" s="88" t="str">
        <f t="shared" si="357"/>
        <v/>
      </c>
      <c r="AA1048" s="88" t="str">
        <f t="shared" si="358"/>
        <v/>
      </c>
      <c r="AB1048" s="201" t="str">
        <f t="shared" si="359"/>
        <v/>
      </c>
    </row>
    <row r="1049" spans="5:28" ht="18" customHeight="1">
      <c r="E1049" s="178" t="str">
        <f t="shared" si="360"/>
        <v>E-2</v>
      </c>
      <c r="F1049" s="204">
        <f t="shared" si="351"/>
        <v>0</v>
      </c>
      <c r="G1049" s="124" t="str">
        <f t="shared" si="352"/>
        <v/>
      </c>
      <c r="H1049" s="124" t="str">
        <f t="shared" si="353"/>
        <v/>
      </c>
      <c r="I1049" s="179">
        <v>49</v>
      </c>
      <c r="J1049" s="150" t="str">
        <f>IF($E1049="","",INDEX('3.サラリースケール'!$R$5:$BH$38,MATCH('7.グレード別年俸表の作成'!$E1049,'3.サラリースケール'!$R$5:$R$38,0),MATCH('7.グレード別年俸表の作成'!$I1049,'3.サラリースケール'!$R$5:$BH$5,0)))</f>
        <v/>
      </c>
      <c r="K1049" s="194" t="str">
        <f t="shared" si="354"/>
        <v/>
      </c>
      <c r="L1049" s="195" t="str">
        <f>IF($J1049="","",VLOOKUP($E1049,'6.モデル年俸表の作成'!$C$6:$F$48,4,0))</f>
        <v/>
      </c>
      <c r="M1049" s="196" t="str">
        <f t="shared" si="361"/>
        <v/>
      </c>
      <c r="N1049" s="197" t="str">
        <f t="shared" si="362"/>
        <v/>
      </c>
      <c r="O1049" s="219" t="str">
        <f t="shared" si="355"/>
        <v/>
      </c>
      <c r="P1049" s="198" t="str">
        <f t="shared" si="363"/>
        <v/>
      </c>
      <c r="Q1049" s="195" t="str">
        <f t="shared" si="364"/>
        <v/>
      </c>
      <c r="R1049" s="187" t="str">
        <f>IF($J1049="","",IF('5.手当・賞与配分の設計'!$O$4=1,ROUNDUP((J1049+$L1049)*$R$5,-1),ROUNDUP(J1049*$R$5,-1)))</f>
        <v/>
      </c>
      <c r="S1049" s="202" t="str">
        <f>IF($J1049="","",IF('5.手当・賞与配分の設計'!$O$4=1,ROUNDUP(($J1049+$L1049)*$U$4*$S$3,-1),ROUNDUP($J1049*$U$4*$S$3,-1)))</f>
        <v/>
      </c>
      <c r="T1049" s="186" t="str">
        <f>IF($J1049="","",IF('5.手当・賞与配分の設計'!$O$4=1,ROUNDUP(($J1049+$L1049)*$U$4*$T$3,-1),ROUNDUP($J1049*$U$4*$T$3,-1)))</f>
        <v/>
      </c>
      <c r="U1049" s="186" t="str">
        <f>IF($J1049="","",IF('5.手当・賞与配分の設計'!$O$4=1,ROUNDUP(($J1049+$L1049)*$U$4*$U$3,-1),ROUNDUP($J1049*$U$4*$U$3,-1)))</f>
        <v/>
      </c>
      <c r="V1049" s="186" t="str">
        <f>IF($J1049="","",IF('5.手当・賞与配分の設計'!$O$4=1,ROUNDUP(($J1049+$L1049)*$U$4*$V$3,-1),ROUNDUP($J1049*$U$4*$V$3,-1)))</f>
        <v/>
      </c>
      <c r="W1049" s="203" t="str">
        <f>IF($J1049="","",IF('5.手当・賞与配分の設計'!$O$4=1,ROUNDUP(($J1049+$L1049)*$U$4*$W$3,-1),ROUNDUP($J1049*$U$4*$W$3,-1)))</f>
        <v/>
      </c>
      <c r="X1049" s="128" t="str">
        <f t="shared" si="365"/>
        <v/>
      </c>
      <c r="Y1049" s="88" t="str">
        <f t="shared" si="366"/>
        <v/>
      </c>
      <c r="Z1049" s="88" t="str">
        <f t="shared" si="357"/>
        <v/>
      </c>
      <c r="AA1049" s="88" t="str">
        <f t="shared" si="358"/>
        <v/>
      </c>
      <c r="AB1049" s="201" t="str">
        <f t="shared" si="359"/>
        <v/>
      </c>
    </row>
    <row r="1050" spans="5:28" ht="18" customHeight="1">
      <c r="E1050" s="178" t="str">
        <f t="shared" si="360"/>
        <v>E-2</v>
      </c>
      <c r="F1050" s="204">
        <f t="shared" si="351"/>
        <v>1</v>
      </c>
      <c r="G1050" s="124">
        <f t="shared" si="352"/>
        <v>1</v>
      </c>
      <c r="H1050" s="124" t="str">
        <f t="shared" si="353"/>
        <v>E-2-1</v>
      </c>
      <c r="I1050" s="179">
        <v>50</v>
      </c>
      <c r="J1050" s="150">
        <f>IF($E1050="","",INDEX('3.サラリースケール'!$R$5:$BH$38,MATCH('7.グレード別年俸表の作成'!$E1050,'3.サラリースケール'!$R$5:$R$38,0),MATCH('7.グレード別年俸表の作成'!$I1050,'3.サラリースケール'!$R$5:$BH$5,0)))</f>
        <v>538900</v>
      </c>
      <c r="K1050" s="194" t="str">
        <f t="shared" si="354"/>
        <v/>
      </c>
      <c r="L1050" s="195">
        <f>IF($J1050="","",VLOOKUP($E1050,'6.モデル年俸表の作成'!$C$6:$F$48,4,0))</f>
        <v>107800</v>
      </c>
      <c r="M1050" s="196">
        <f t="shared" si="361"/>
        <v>0.2</v>
      </c>
      <c r="N1050" s="197">
        <f t="shared" si="362"/>
        <v>107780</v>
      </c>
      <c r="O1050" s="219">
        <f t="shared" si="355"/>
        <v>27</v>
      </c>
      <c r="P1050" s="198">
        <f t="shared" si="363"/>
        <v>754480</v>
      </c>
      <c r="Q1050" s="195">
        <f t="shared" si="364"/>
        <v>9053760</v>
      </c>
      <c r="R1050" s="187">
        <f>IF($J1050="","",IF('5.手当・賞与配分の設計'!$O$4=1,ROUNDUP((J1050+$L1050)*$R$5,-1),ROUNDUP(J1050*$R$5,-1)))</f>
        <v>1293400</v>
      </c>
      <c r="S1050" s="202">
        <f>IF($J1050="","",IF('5.手当・賞与配分の設計'!$O$4=1,ROUNDUP(($J1050+$L1050)*$U$4*$S$3,-1),ROUNDUP($J1050*$U$4*$S$3,-1)))</f>
        <v>1940100</v>
      </c>
      <c r="T1050" s="186">
        <f>IF($J1050="","",IF('5.手当・賞与配分の設計'!$O$4=1,ROUNDUP(($J1050+$L1050)*$U$4*$T$3,-1),ROUNDUP($J1050*$U$4*$T$3,-1)))</f>
        <v>1778430</v>
      </c>
      <c r="U1050" s="186">
        <f>IF($J1050="","",IF('5.手当・賞与配分の設計'!$O$4=1,ROUNDUP(($J1050+$L1050)*$U$4*$U$3,-1),ROUNDUP($J1050*$U$4*$U$3,-1)))</f>
        <v>1616750</v>
      </c>
      <c r="V1050" s="186">
        <f>IF($J1050="","",IF('5.手当・賞与配分の設計'!$O$4=1,ROUNDUP(($J1050+$L1050)*$U$4*$V$3,-1),ROUNDUP($J1050*$U$4*$V$3,-1)))</f>
        <v>1455080</v>
      </c>
      <c r="W1050" s="203">
        <f>IF($J1050="","",IF('5.手当・賞与配分の設計'!$O$4=1,ROUNDUP(($J1050+$L1050)*$U$4*$W$3,-1),ROUNDUP($J1050*$U$4*$W$3,-1)))</f>
        <v>1293400</v>
      </c>
      <c r="X1050" s="128">
        <f t="shared" si="365"/>
        <v>12287260</v>
      </c>
      <c r="Y1050" s="88">
        <f t="shared" si="366"/>
        <v>12125590</v>
      </c>
      <c r="Z1050" s="88">
        <f t="shared" si="357"/>
        <v>11963910</v>
      </c>
      <c r="AA1050" s="88">
        <f t="shared" si="358"/>
        <v>11802240</v>
      </c>
      <c r="AB1050" s="201">
        <f t="shared" si="359"/>
        <v>11640560</v>
      </c>
    </row>
    <row r="1051" spans="5:28" ht="18" customHeight="1">
      <c r="E1051" s="178" t="str">
        <f t="shared" si="360"/>
        <v>E-2</v>
      </c>
      <c r="F1051" s="204">
        <f t="shared" si="351"/>
        <v>2</v>
      </c>
      <c r="G1051" s="124">
        <f t="shared" si="352"/>
        <v>2</v>
      </c>
      <c r="H1051" s="124" t="str">
        <f t="shared" si="353"/>
        <v>E-2-2</v>
      </c>
      <c r="I1051" s="179">
        <v>51</v>
      </c>
      <c r="J1051" s="150">
        <f>IF($E1051="","",INDEX('3.サラリースケール'!$R$5:$BH$38,MATCH('7.グレード別年俸表の作成'!$E1051,'3.サラリースケール'!$R$5:$R$38,0),MATCH('7.グレード別年俸表の作成'!$I1051,'3.サラリースケール'!$R$5:$BH$5,0)))</f>
        <v>545300</v>
      </c>
      <c r="K1051" s="194">
        <f t="shared" si="354"/>
        <v>6400</v>
      </c>
      <c r="L1051" s="195">
        <f>IF($J1051="","",VLOOKUP($E1051,'6.モデル年俸表の作成'!$C$6:$F$48,4,0))</f>
        <v>107800</v>
      </c>
      <c r="M1051" s="196">
        <f t="shared" si="361"/>
        <v>0.2</v>
      </c>
      <c r="N1051" s="197">
        <f t="shared" si="362"/>
        <v>109060</v>
      </c>
      <c r="O1051" s="219">
        <f t="shared" si="355"/>
        <v>27</v>
      </c>
      <c r="P1051" s="198">
        <f t="shared" si="363"/>
        <v>762160</v>
      </c>
      <c r="Q1051" s="195">
        <f t="shared" si="364"/>
        <v>9145920</v>
      </c>
      <c r="R1051" s="187">
        <f>IF($J1051="","",IF('5.手当・賞与配分の設計'!$O$4=1,ROUNDUP((J1051+$L1051)*$R$5,-1),ROUNDUP(J1051*$R$5,-1)))</f>
        <v>1306200</v>
      </c>
      <c r="S1051" s="202">
        <f>IF($J1051="","",IF('5.手当・賞与配分の設計'!$O$4=1,ROUNDUP(($J1051+$L1051)*$U$4*$S$3,-1),ROUNDUP($J1051*$U$4*$S$3,-1)))</f>
        <v>1959300</v>
      </c>
      <c r="T1051" s="186">
        <f>IF($J1051="","",IF('5.手当・賞与配分の設計'!$O$4=1,ROUNDUP(($J1051+$L1051)*$U$4*$T$3,-1),ROUNDUP($J1051*$U$4*$T$3,-1)))</f>
        <v>1796030</v>
      </c>
      <c r="U1051" s="186">
        <f>IF($J1051="","",IF('5.手当・賞与配分の設計'!$O$4=1,ROUNDUP(($J1051+$L1051)*$U$4*$U$3,-1),ROUNDUP($J1051*$U$4*$U$3,-1)))</f>
        <v>1632750</v>
      </c>
      <c r="V1051" s="186">
        <f>IF($J1051="","",IF('5.手当・賞与配分の設計'!$O$4=1,ROUNDUP(($J1051+$L1051)*$U$4*$V$3,-1),ROUNDUP($J1051*$U$4*$V$3,-1)))</f>
        <v>1469480</v>
      </c>
      <c r="W1051" s="203">
        <f>IF($J1051="","",IF('5.手当・賞与配分の設計'!$O$4=1,ROUNDUP(($J1051+$L1051)*$U$4*$W$3,-1),ROUNDUP($J1051*$U$4*$W$3,-1)))</f>
        <v>1306200</v>
      </c>
      <c r="X1051" s="128">
        <f t="shared" si="365"/>
        <v>12411420</v>
      </c>
      <c r="Y1051" s="88">
        <f t="shared" si="366"/>
        <v>12248150</v>
      </c>
      <c r="Z1051" s="88">
        <f t="shared" si="357"/>
        <v>12084870</v>
      </c>
      <c r="AA1051" s="88">
        <f t="shared" si="358"/>
        <v>11921600</v>
      </c>
      <c r="AB1051" s="201">
        <f t="shared" si="359"/>
        <v>11758320</v>
      </c>
    </row>
    <row r="1052" spans="5:28" ht="18" customHeight="1">
      <c r="E1052" s="178" t="str">
        <f t="shared" si="360"/>
        <v>E-2</v>
      </c>
      <c r="F1052" s="204">
        <f t="shared" si="351"/>
        <v>3</v>
      </c>
      <c r="G1052" s="124">
        <f t="shared" si="352"/>
        <v>3</v>
      </c>
      <c r="H1052" s="124" t="str">
        <f t="shared" si="353"/>
        <v>E-2-3</v>
      </c>
      <c r="I1052" s="179">
        <v>52</v>
      </c>
      <c r="J1052" s="150">
        <f>IF($E1052="","",INDEX('3.サラリースケール'!$R$5:$BH$38,MATCH('7.グレード別年俸表の作成'!$E1052,'3.サラリースケール'!$R$5:$R$38,0),MATCH('7.グレード別年俸表の作成'!$I1052,'3.サラリースケール'!$R$5:$BH$5,0)))</f>
        <v>551700</v>
      </c>
      <c r="K1052" s="194">
        <f t="shared" si="354"/>
        <v>6400</v>
      </c>
      <c r="L1052" s="195">
        <f>IF($J1052="","",VLOOKUP($E1052,'6.モデル年俸表の作成'!$C$6:$F$48,4,0))</f>
        <v>107800</v>
      </c>
      <c r="M1052" s="196">
        <f t="shared" si="361"/>
        <v>0.2</v>
      </c>
      <c r="N1052" s="197">
        <f t="shared" si="362"/>
        <v>110340</v>
      </c>
      <c r="O1052" s="219">
        <f t="shared" si="355"/>
        <v>27</v>
      </c>
      <c r="P1052" s="198">
        <f t="shared" si="363"/>
        <v>769840</v>
      </c>
      <c r="Q1052" s="195">
        <f t="shared" si="364"/>
        <v>9238080</v>
      </c>
      <c r="R1052" s="187">
        <f>IF($J1052="","",IF('5.手当・賞与配分の設計'!$O$4=1,ROUNDUP((J1052+$L1052)*$R$5,-1),ROUNDUP(J1052*$R$5,-1)))</f>
        <v>1319000</v>
      </c>
      <c r="S1052" s="202">
        <f>IF($J1052="","",IF('5.手当・賞与配分の設計'!$O$4=1,ROUNDUP(($J1052+$L1052)*$U$4*$S$3,-1),ROUNDUP($J1052*$U$4*$S$3,-1)))</f>
        <v>1978500</v>
      </c>
      <c r="T1052" s="186">
        <f>IF($J1052="","",IF('5.手当・賞与配分の設計'!$O$4=1,ROUNDUP(($J1052+$L1052)*$U$4*$T$3,-1),ROUNDUP($J1052*$U$4*$T$3,-1)))</f>
        <v>1813630</v>
      </c>
      <c r="U1052" s="186">
        <f>IF($J1052="","",IF('5.手当・賞与配分の設計'!$O$4=1,ROUNDUP(($J1052+$L1052)*$U$4*$U$3,-1),ROUNDUP($J1052*$U$4*$U$3,-1)))</f>
        <v>1648750</v>
      </c>
      <c r="V1052" s="186">
        <f>IF($J1052="","",IF('5.手当・賞与配分の設計'!$O$4=1,ROUNDUP(($J1052+$L1052)*$U$4*$V$3,-1),ROUNDUP($J1052*$U$4*$V$3,-1)))</f>
        <v>1483880</v>
      </c>
      <c r="W1052" s="203">
        <f>IF($J1052="","",IF('5.手当・賞与配分の設計'!$O$4=1,ROUNDUP(($J1052+$L1052)*$U$4*$W$3,-1),ROUNDUP($J1052*$U$4*$W$3,-1)))</f>
        <v>1319000</v>
      </c>
      <c r="X1052" s="128">
        <f t="shared" si="365"/>
        <v>12535580</v>
      </c>
      <c r="Y1052" s="88">
        <f t="shared" si="366"/>
        <v>12370710</v>
      </c>
      <c r="Z1052" s="88">
        <f t="shared" si="357"/>
        <v>12205830</v>
      </c>
      <c r="AA1052" s="88">
        <f t="shared" si="358"/>
        <v>12040960</v>
      </c>
      <c r="AB1052" s="201">
        <f t="shared" si="359"/>
        <v>11876080</v>
      </c>
    </row>
    <row r="1053" spans="5:28" ht="18" customHeight="1">
      <c r="E1053" s="178" t="str">
        <f t="shared" si="360"/>
        <v>E-2</v>
      </c>
      <c r="F1053" s="204">
        <f t="shared" si="351"/>
        <v>4</v>
      </c>
      <c r="G1053" s="124">
        <f t="shared" si="352"/>
        <v>4</v>
      </c>
      <c r="H1053" s="124" t="str">
        <f t="shared" si="353"/>
        <v>E-2-4</v>
      </c>
      <c r="I1053" s="179">
        <v>53</v>
      </c>
      <c r="J1053" s="150">
        <f>IF($E1053="","",INDEX('3.サラリースケール'!$R$5:$BH$38,MATCH('7.グレード別年俸表の作成'!$E1053,'3.サラリースケール'!$R$5:$R$38,0),MATCH('7.グレード別年俸表の作成'!$I1053,'3.サラリースケール'!$R$5:$BH$5,0)))</f>
        <v>558100</v>
      </c>
      <c r="K1053" s="194">
        <f t="shared" si="354"/>
        <v>6400</v>
      </c>
      <c r="L1053" s="195">
        <f>IF($J1053="","",VLOOKUP($E1053,'6.モデル年俸表の作成'!$C$6:$F$48,4,0))</f>
        <v>107800</v>
      </c>
      <c r="M1053" s="196">
        <f t="shared" si="361"/>
        <v>0.2</v>
      </c>
      <c r="N1053" s="197">
        <f t="shared" si="362"/>
        <v>111620</v>
      </c>
      <c r="O1053" s="219">
        <f t="shared" si="355"/>
        <v>27</v>
      </c>
      <c r="P1053" s="198">
        <f t="shared" si="363"/>
        <v>777520</v>
      </c>
      <c r="Q1053" s="195">
        <f t="shared" si="364"/>
        <v>9330240</v>
      </c>
      <c r="R1053" s="187">
        <f>IF($J1053="","",IF('5.手当・賞与配分の設計'!$O$4=1,ROUNDUP((J1053+$L1053)*$R$5,-1),ROUNDUP(J1053*$R$5,-1)))</f>
        <v>1331800</v>
      </c>
      <c r="S1053" s="202">
        <f>IF($J1053="","",IF('5.手当・賞与配分の設計'!$O$4=1,ROUNDUP(($J1053+$L1053)*$U$4*$S$3,-1),ROUNDUP($J1053*$U$4*$S$3,-1)))</f>
        <v>1997700</v>
      </c>
      <c r="T1053" s="186">
        <f>IF($J1053="","",IF('5.手当・賞与配分の設計'!$O$4=1,ROUNDUP(($J1053+$L1053)*$U$4*$T$3,-1),ROUNDUP($J1053*$U$4*$T$3,-1)))</f>
        <v>1831230</v>
      </c>
      <c r="U1053" s="186">
        <f>IF($J1053="","",IF('5.手当・賞与配分の設計'!$O$4=1,ROUNDUP(($J1053+$L1053)*$U$4*$U$3,-1),ROUNDUP($J1053*$U$4*$U$3,-1)))</f>
        <v>1664750</v>
      </c>
      <c r="V1053" s="186">
        <f>IF($J1053="","",IF('5.手当・賞与配分の設計'!$O$4=1,ROUNDUP(($J1053+$L1053)*$U$4*$V$3,-1),ROUNDUP($J1053*$U$4*$V$3,-1)))</f>
        <v>1498280</v>
      </c>
      <c r="W1053" s="203">
        <f>IF($J1053="","",IF('5.手当・賞与配分の設計'!$O$4=1,ROUNDUP(($J1053+$L1053)*$U$4*$W$3,-1),ROUNDUP($J1053*$U$4*$W$3,-1)))</f>
        <v>1331800</v>
      </c>
      <c r="X1053" s="128">
        <f t="shared" si="365"/>
        <v>12659740</v>
      </c>
      <c r="Y1053" s="88">
        <f t="shared" si="366"/>
        <v>12493270</v>
      </c>
      <c r="Z1053" s="88">
        <f t="shared" si="357"/>
        <v>12326790</v>
      </c>
      <c r="AA1053" s="88">
        <f t="shared" si="358"/>
        <v>12160320</v>
      </c>
      <c r="AB1053" s="201">
        <f t="shared" si="359"/>
        <v>11993840</v>
      </c>
    </row>
    <row r="1054" spans="5:28" ht="18" customHeight="1">
      <c r="E1054" s="178" t="str">
        <f t="shared" si="360"/>
        <v>E-2</v>
      </c>
      <c r="F1054" s="204">
        <f t="shared" si="351"/>
        <v>5</v>
      </c>
      <c r="G1054" s="124">
        <f t="shared" si="352"/>
        <v>5</v>
      </c>
      <c r="H1054" s="124" t="str">
        <f t="shared" si="353"/>
        <v>E-2-5</v>
      </c>
      <c r="I1054" s="179">
        <v>54</v>
      </c>
      <c r="J1054" s="150">
        <f>IF($E1054="","",INDEX('3.サラリースケール'!$R$5:$BH$38,MATCH('7.グレード別年俸表の作成'!$E1054,'3.サラリースケール'!$R$5:$R$38,0),MATCH('7.グレード別年俸表の作成'!$I1054,'3.サラリースケール'!$R$5:$BH$5,0)))</f>
        <v>564500</v>
      </c>
      <c r="K1054" s="194">
        <f t="shared" si="354"/>
        <v>6400</v>
      </c>
      <c r="L1054" s="195">
        <f>IF($J1054="","",VLOOKUP($E1054,'6.モデル年俸表の作成'!$C$6:$F$48,4,0))</f>
        <v>107800</v>
      </c>
      <c r="M1054" s="196">
        <f t="shared" si="361"/>
        <v>0.2</v>
      </c>
      <c r="N1054" s="197">
        <f t="shared" si="362"/>
        <v>112900</v>
      </c>
      <c r="O1054" s="219">
        <f t="shared" si="355"/>
        <v>27</v>
      </c>
      <c r="P1054" s="198">
        <f t="shared" si="363"/>
        <v>785200</v>
      </c>
      <c r="Q1054" s="195">
        <f t="shared" si="364"/>
        <v>9422400</v>
      </c>
      <c r="R1054" s="187">
        <f>IF($J1054="","",IF('5.手当・賞与配分の設計'!$O$4=1,ROUNDUP((J1054+$L1054)*$R$5,-1),ROUNDUP(J1054*$R$5,-1)))</f>
        <v>1344600</v>
      </c>
      <c r="S1054" s="202">
        <f>IF($J1054="","",IF('5.手当・賞与配分の設計'!$O$4=1,ROUNDUP(($J1054+$L1054)*$U$4*$S$3,-1),ROUNDUP($J1054*$U$4*$S$3,-1)))</f>
        <v>2016900</v>
      </c>
      <c r="T1054" s="186">
        <f>IF($J1054="","",IF('5.手当・賞与配分の設計'!$O$4=1,ROUNDUP(($J1054+$L1054)*$U$4*$T$3,-1),ROUNDUP($J1054*$U$4*$T$3,-1)))</f>
        <v>1848830</v>
      </c>
      <c r="U1054" s="186">
        <f>IF($J1054="","",IF('5.手当・賞与配分の設計'!$O$4=1,ROUNDUP(($J1054+$L1054)*$U$4*$U$3,-1),ROUNDUP($J1054*$U$4*$U$3,-1)))</f>
        <v>1680750</v>
      </c>
      <c r="V1054" s="186">
        <f>IF($J1054="","",IF('5.手当・賞与配分の設計'!$O$4=1,ROUNDUP(($J1054+$L1054)*$U$4*$V$3,-1),ROUNDUP($J1054*$U$4*$V$3,-1)))</f>
        <v>1512680</v>
      </c>
      <c r="W1054" s="203">
        <f>IF($J1054="","",IF('5.手当・賞与配分の設計'!$O$4=1,ROUNDUP(($J1054+$L1054)*$U$4*$W$3,-1),ROUNDUP($J1054*$U$4*$W$3,-1)))</f>
        <v>1344600</v>
      </c>
      <c r="X1054" s="128">
        <f t="shared" si="365"/>
        <v>12783900</v>
      </c>
      <c r="Y1054" s="88">
        <f t="shared" si="366"/>
        <v>12615830</v>
      </c>
      <c r="Z1054" s="88">
        <f t="shared" si="357"/>
        <v>12447750</v>
      </c>
      <c r="AA1054" s="88">
        <f t="shared" si="358"/>
        <v>12279680</v>
      </c>
      <c r="AB1054" s="201">
        <f t="shared" si="359"/>
        <v>12111600</v>
      </c>
    </row>
    <row r="1055" spans="5:28" ht="18" customHeight="1">
      <c r="E1055" s="178" t="str">
        <f t="shared" si="360"/>
        <v>E-2</v>
      </c>
      <c r="F1055" s="204">
        <f t="shared" si="351"/>
        <v>6</v>
      </c>
      <c r="G1055" s="124">
        <f t="shared" si="352"/>
        <v>6</v>
      </c>
      <c r="H1055" s="124" t="str">
        <f t="shared" si="353"/>
        <v>E-2-6</v>
      </c>
      <c r="I1055" s="179">
        <v>55</v>
      </c>
      <c r="J1055" s="150">
        <f>IF($E1055="","",INDEX('3.サラリースケール'!$R$5:$BH$38,MATCH('7.グレード別年俸表の作成'!$E1055,'3.サラリースケール'!$R$5:$R$38,0),MATCH('7.グレード別年俸表の作成'!$I1055,'3.サラリースケール'!$R$5:$BH$5,0)))</f>
        <v>570900</v>
      </c>
      <c r="K1055" s="194">
        <f t="shared" si="354"/>
        <v>6400</v>
      </c>
      <c r="L1055" s="195">
        <f>IF($J1055="","",VLOOKUP($E1055,'6.モデル年俸表の作成'!$C$6:$F$48,4,0))</f>
        <v>107800</v>
      </c>
      <c r="M1055" s="196">
        <f t="shared" si="361"/>
        <v>0.2</v>
      </c>
      <c r="N1055" s="197">
        <f t="shared" si="362"/>
        <v>114180</v>
      </c>
      <c r="O1055" s="219">
        <f t="shared" si="355"/>
        <v>27</v>
      </c>
      <c r="P1055" s="198">
        <f t="shared" si="363"/>
        <v>792880</v>
      </c>
      <c r="Q1055" s="195">
        <f t="shared" si="364"/>
        <v>9514560</v>
      </c>
      <c r="R1055" s="187">
        <f>IF($J1055="","",IF('5.手当・賞与配分の設計'!$O$4=1,ROUNDUP((J1055+$L1055)*$R$5,-1),ROUNDUP(J1055*$R$5,-1)))</f>
        <v>1357400</v>
      </c>
      <c r="S1055" s="202">
        <f>IF($J1055="","",IF('5.手当・賞与配分の設計'!$O$4=1,ROUNDUP(($J1055+$L1055)*$U$4*$S$3,-1),ROUNDUP($J1055*$U$4*$S$3,-1)))</f>
        <v>2036100</v>
      </c>
      <c r="T1055" s="186">
        <f>IF($J1055="","",IF('5.手当・賞与配分の設計'!$O$4=1,ROUNDUP(($J1055+$L1055)*$U$4*$T$3,-1),ROUNDUP($J1055*$U$4*$T$3,-1)))</f>
        <v>1866430</v>
      </c>
      <c r="U1055" s="186">
        <f>IF($J1055="","",IF('5.手当・賞与配分の設計'!$O$4=1,ROUNDUP(($J1055+$L1055)*$U$4*$U$3,-1),ROUNDUP($J1055*$U$4*$U$3,-1)))</f>
        <v>1696750</v>
      </c>
      <c r="V1055" s="186">
        <f>IF($J1055="","",IF('5.手当・賞与配分の設計'!$O$4=1,ROUNDUP(($J1055+$L1055)*$U$4*$V$3,-1),ROUNDUP($J1055*$U$4*$V$3,-1)))</f>
        <v>1527080</v>
      </c>
      <c r="W1055" s="203">
        <f>IF($J1055="","",IF('5.手当・賞与配分の設計'!$O$4=1,ROUNDUP(($J1055+$L1055)*$U$4*$W$3,-1),ROUNDUP($J1055*$U$4*$W$3,-1)))</f>
        <v>1357400</v>
      </c>
      <c r="X1055" s="128">
        <f t="shared" si="365"/>
        <v>12908060</v>
      </c>
      <c r="Y1055" s="88">
        <f t="shared" si="366"/>
        <v>12738390</v>
      </c>
      <c r="Z1055" s="88">
        <f t="shared" si="357"/>
        <v>12568710</v>
      </c>
      <c r="AA1055" s="88">
        <f t="shared" si="358"/>
        <v>12399040</v>
      </c>
      <c r="AB1055" s="201">
        <f t="shared" si="359"/>
        <v>12229360</v>
      </c>
    </row>
    <row r="1056" spans="5:28" ht="18" customHeight="1">
      <c r="E1056" s="178" t="str">
        <f t="shared" si="360"/>
        <v>E-2</v>
      </c>
      <c r="F1056" s="204">
        <f t="shared" si="351"/>
        <v>7</v>
      </c>
      <c r="G1056" s="124">
        <f t="shared" si="352"/>
        <v>7</v>
      </c>
      <c r="H1056" s="124" t="str">
        <f t="shared" si="353"/>
        <v>E-2-7</v>
      </c>
      <c r="I1056" s="179">
        <v>56</v>
      </c>
      <c r="J1056" s="150">
        <f>IF($E1056="","",INDEX('3.サラリースケール'!$R$5:$BH$38,MATCH('7.グレード別年俸表の作成'!$E1056,'3.サラリースケール'!$R$5:$R$38,0),MATCH('7.グレード別年俸表の作成'!$I1056,'3.サラリースケール'!$R$5:$BH$5,0)))</f>
        <v>577300</v>
      </c>
      <c r="K1056" s="194">
        <f t="shared" si="354"/>
        <v>6400</v>
      </c>
      <c r="L1056" s="195">
        <f>IF($J1056="","",VLOOKUP($E1056,'6.モデル年俸表の作成'!$C$6:$F$48,4,0))</f>
        <v>107800</v>
      </c>
      <c r="M1056" s="196">
        <f t="shared" si="361"/>
        <v>0.2</v>
      </c>
      <c r="N1056" s="197">
        <f t="shared" si="362"/>
        <v>115460</v>
      </c>
      <c r="O1056" s="219">
        <f t="shared" si="355"/>
        <v>27</v>
      </c>
      <c r="P1056" s="198">
        <f t="shared" si="363"/>
        <v>800560</v>
      </c>
      <c r="Q1056" s="195">
        <f t="shared" si="364"/>
        <v>9606720</v>
      </c>
      <c r="R1056" s="187">
        <f>IF($J1056="","",IF('5.手当・賞与配分の設計'!$O$4=1,ROUNDUP((J1056+$L1056)*$R$5,-1),ROUNDUP(J1056*$R$5,-1)))</f>
        <v>1370200</v>
      </c>
      <c r="S1056" s="202">
        <f>IF($J1056="","",IF('5.手当・賞与配分の設計'!$O$4=1,ROUNDUP(($J1056+$L1056)*$U$4*$S$3,-1),ROUNDUP($J1056*$U$4*$S$3,-1)))</f>
        <v>2055300</v>
      </c>
      <c r="T1056" s="186">
        <f>IF($J1056="","",IF('5.手当・賞与配分の設計'!$O$4=1,ROUNDUP(($J1056+$L1056)*$U$4*$T$3,-1),ROUNDUP($J1056*$U$4*$T$3,-1)))</f>
        <v>1884030</v>
      </c>
      <c r="U1056" s="186">
        <f>IF($J1056="","",IF('5.手当・賞与配分の設計'!$O$4=1,ROUNDUP(($J1056+$L1056)*$U$4*$U$3,-1),ROUNDUP($J1056*$U$4*$U$3,-1)))</f>
        <v>1712750</v>
      </c>
      <c r="V1056" s="186">
        <f>IF($J1056="","",IF('5.手当・賞与配分の設計'!$O$4=1,ROUNDUP(($J1056+$L1056)*$U$4*$V$3,-1),ROUNDUP($J1056*$U$4*$V$3,-1)))</f>
        <v>1541480</v>
      </c>
      <c r="W1056" s="203">
        <f>IF($J1056="","",IF('5.手当・賞与配分の設計'!$O$4=1,ROUNDUP(($J1056+$L1056)*$U$4*$W$3,-1),ROUNDUP($J1056*$U$4*$W$3,-1)))</f>
        <v>1370200</v>
      </c>
      <c r="X1056" s="128">
        <f t="shared" si="365"/>
        <v>13032220</v>
      </c>
      <c r="Y1056" s="88">
        <f t="shared" si="366"/>
        <v>12860950</v>
      </c>
      <c r="Z1056" s="88">
        <f t="shared" si="357"/>
        <v>12689670</v>
      </c>
      <c r="AA1056" s="88">
        <f t="shared" si="358"/>
        <v>12518400</v>
      </c>
      <c r="AB1056" s="201">
        <f t="shared" si="359"/>
        <v>12347120</v>
      </c>
    </row>
    <row r="1057" spans="5:28" ht="18" customHeight="1">
      <c r="E1057" s="178" t="str">
        <f t="shared" si="360"/>
        <v>E-2</v>
      </c>
      <c r="F1057" s="204">
        <f t="shared" si="351"/>
        <v>8</v>
      </c>
      <c r="G1057" s="124">
        <f t="shared" si="352"/>
        <v>8</v>
      </c>
      <c r="H1057" s="124" t="str">
        <f t="shared" si="353"/>
        <v>E-2-8</v>
      </c>
      <c r="I1057" s="179">
        <v>57</v>
      </c>
      <c r="J1057" s="150">
        <f>IF($E1057="","",INDEX('3.サラリースケール'!$R$5:$BH$38,MATCH('7.グレード別年俸表の作成'!$E1057,'3.サラリースケール'!$R$5:$R$38,0),MATCH('7.グレード別年俸表の作成'!$I1057,'3.サラリースケール'!$R$5:$BH$5,0)))</f>
        <v>583700</v>
      </c>
      <c r="K1057" s="194">
        <f t="shared" si="354"/>
        <v>6400</v>
      </c>
      <c r="L1057" s="195">
        <f>IF($J1057="","",VLOOKUP($E1057,'6.モデル年俸表の作成'!$C$6:$F$48,4,0))</f>
        <v>107800</v>
      </c>
      <c r="M1057" s="196">
        <f t="shared" si="361"/>
        <v>0.2</v>
      </c>
      <c r="N1057" s="197">
        <f t="shared" si="362"/>
        <v>116740</v>
      </c>
      <c r="O1057" s="219">
        <f t="shared" si="355"/>
        <v>27</v>
      </c>
      <c r="P1057" s="198">
        <f t="shared" si="363"/>
        <v>808240</v>
      </c>
      <c r="Q1057" s="195">
        <f t="shared" si="364"/>
        <v>9698880</v>
      </c>
      <c r="R1057" s="187">
        <f>IF($J1057="","",IF('5.手当・賞与配分の設計'!$O$4=1,ROUNDUP((J1057+$L1057)*$R$5,-1),ROUNDUP(J1057*$R$5,-1)))</f>
        <v>1383000</v>
      </c>
      <c r="S1057" s="202">
        <f>IF($J1057="","",IF('5.手当・賞与配分の設計'!$O$4=1,ROUNDUP(($J1057+$L1057)*$U$4*$S$3,-1),ROUNDUP($J1057*$U$4*$S$3,-1)))</f>
        <v>2074500</v>
      </c>
      <c r="T1057" s="186">
        <f>IF($J1057="","",IF('5.手当・賞与配分の設計'!$O$4=1,ROUNDUP(($J1057+$L1057)*$U$4*$T$3,-1),ROUNDUP($J1057*$U$4*$T$3,-1)))</f>
        <v>1901630</v>
      </c>
      <c r="U1057" s="186">
        <f>IF($J1057="","",IF('5.手当・賞与配分の設計'!$O$4=1,ROUNDUP(($J1057+$L1057)*$U$4*$U$3,-1),ROUNDUP($J1057*$U$4*$U$3,-1)))</f>
        <v>1728750</v>
      </c>
      <c r="V1057" s="186">
        <f>IF($J1057="","",IF('5.手当・賞与配分の設計'!$O$4=1,ROUNDUP(($J1057+$L1057)*$U$4*$V$3,-1),ROUNDUP($J1057*$U$4*$V$3,-1)))</f>
        <v>1555880</v>
      </c>
      <c r="W1057" s="203">
        <f>IF($J1057="","",IF('5.手当・賞与配分の設計'!$O$4=1,ROUNDUP(($J1057+$L1057)*$U$4*$W$3,-1),ROUNDUP($J1057*$U$4*$W$3,-1)))</f>
        <v>1383000</v>
      </c>
      <c r="X1057" s="128">
        <f t="shared" si="365"/>
        <v>13156380</v>
      </c>
      <c r="Y1057" s="88">
        <f t="shared" si="366"/>
        <v>12983510</v>
      </c>
      <c r="Z1057" s="88">
        <f t="shared" si="357"/>
        <v>12810630</v>
      </c>
      <c r="AA1057" s="88">
        <f t="shared" si="358"/>
        <v>12637760</v>
      </c>
      <c r="AB1057" s="201">
        <f t="shared" si="359"/>
        <v>12464880</v>
      </c>
    </row>
    <row r="1058" spans="5:28" ht="18" customHeight="1">
      <c r="E1058" s="178" t="str">
        <f t="shared" si="360"/>
        <v>E-2</v>
      </c>
      <c r="F1058" s="204">
        <f t="shared" si="351"/>
        <v>9</v>
      </c>
      <c r="G1058" s="124">
        <f t="shared" si="352"/>
        <v>9</v>
      </c>
      <c r="H1058" s="124" t="str">
        <f t="shared" si="353"/>
        <v>E-2-9</v>
      </c>
      <c r="I1058" s="179">
        <v>58</v>
      </c>
      <c r="J1058" s="150">
        <f>IF($E1058="","",INDEX('3.サラリースケール'!$R$5:$BH$38,MATCH('7.グレード別年俸表の作成'!$E1058,'3.サラリースケール'!$R$5:$R$38,0),MATCH('7.グレード別年俸表の作成'!$I1058,'3.サラリースケール'!$R$5:$BH$5,0)))</f>
        <v>590100</v>
      </c>
      <c r="K1058" s="194">
        <f t="shared" si="354"/>
        <v>6400</v>
      </c>
      <c r="L1058" s="195">
        <f>IF($J1058="","",VLOOKUP($E1058,'6.モデル年俸表の作成'!$C$6:$F$48,4,0))</f>
        <v>107800</v>
      </c>
      <c r="M1058" s="196">
        <f t="shared" si="361"/>
        <v>0.2</v>
      </c>
      <c r="N1058" s="197">
        <f t="shared" si="362"/>
        <v>118020</v>
      </c>
      <c r="O1058" s="219">
        <f t="shared" si="355"/>
        <v>27</v>
      </c>
      <c r="P1058" s="198">
        <f t="shared" si="363"/>
        <v>815920</v>
      </c>
      <c r="Q1058" s="195">
        <f t="shared" si="364"/>
        <v>9791040</v>
      </c>
      <c r="R1058" s="187">
        <f>IF($J1058="","",IF('5.手当・賞与配分の設計'!$O$4=1,ROUNDUP((J1058+$L1058)*$R$5,-1),ROUNDUP(J1058*$R$5,-1)))</f>
        <v>1395800</v>
      </c>
      <c r="S1058" s="202">
        <f>IF($J1058="","",IF('5.手当・賞与配分の設計'!$O$4=1,ROUNDUP(($J1058+$L1058)*$U$4*$S$3,-1),ROUNDUP($J1058*$U$4*$S$3,-1)))</f>
        <v>2093700</v>
      </c>
      <c r="T1058" s="186">
        <f>IF($J1058="","",IF('5.手当・賞与配分の設計'!$O$4=1,ROUNDUP(($J1058+$L1058)*$U$4*$T$3,-1),ROUNDUP($J1058*$U$4*$T$3,-1)))</f>
        <v>1919230</v>
      </c>
      <c r="U1058" s="186">
        <f>IF($J1058="","",IF('5.手当・賞与配分の設計'!$O$4=1,ROUNDUP(($J1058+$L1058)*$U$4*$U$3,-1),ROUNDUP($J1058*$U$4*$U$3,-1)))</f>
        <v>1744750</v>
      </c>
      <c r="V1058" s="186">
        <f>IF($J1058="","",IF('5.手当・賞与配分の設計'!$O$4=1,ROUNDUP(($J1058+$L1058)*$U$4*$V$3,-1),ROUNDUP($J1058*$U$4*$V$3,-1)))</f>
        <v>1570280</v>
      </c>
      <c r="W1058" s="203">
        <f>IF($J1058="","",IF('5.手当・賞与配分の設計'!$O$4=1,ROUNDUP(($J1058+$L1058)*$U$4*$W$3,-1),ROUNDUP($J1058*$U$4*$W$3,-1)))</f>
        <v>1395800</v>
      </c>
      <c r="X1058" s="128">
        <f t="shared" si="365"/>
        <v>13280540</v>
      </c>
      <c r="Y1058" s="88">
        <f t="shared" si="366"/>
        <v>13106070</v>
      </c>
      <c r="Z1058" s="88">
        <f t="shared" si="357"/>
        <v>12931590</v>
      </c>
      <c r="AA1058" s="88">
        <f t="shared" si="358"/>
        <v>12757120</v>
      </c>
      <c r="AB1058" s="201">
        <f t="shared" si="359"/>
        <v>12582640</v>
      </c>
    </row>
    <row r="1059" spans="5:28" ht="18" customHeight="1" thickBot="1">
      <c r="E1059" s="178" t="str">
        <f t="shared" si="360"/>
        <v>E-2</v>
      </c>
      <c r="F1059" s="204">
        <f t="shared" si="351"/>
        <v>9</v>
      </c>
      <c r="G1059" s="124">
        <f t="shared" si="352"/>
        <v>9</v>
      </c>
      <c r="H1059" s="124" t="str">
        <f t="shared" si="353"/>
        <v/>
      </c>
      <c r="I1059" s="179">
        <v>59</v>
      </c>
      <c r="J1059" s="205">
        <f>IF($E1059="","",INDEX('3.サラリースケール'!$R$5:$BH$38,MATCH('7.グレード別年俸表の作成'!$E1059,'3.サラリースケール'!$R$5:$R$38,0),MATCH('7.グレード別年俸表の作成'!$I1059,'3.サラリースケール'!$R$5:$BH$5,0)))</f>
        <v>596500</v>
      </c>
      <c r="K1059" s="206">
        <f t="shared" si="354"/>
        <v>6400</v>
      </c>
      <c r="L1059" s="207">
        <f>IF($J1059="","",VLOOKUP($E1059,'6.モデル年俸表の作成'!$C$6:$F$48,4,0))</f>
        <v>107800</v>
      </c>
      <c r="M1059" s="208">
        <f t="shared" si="361"/>
        <v>0.2</v>
      </c>
      <c r="N1059" s="209">
        <f t="shared" si="362"/>
        <v>119300</v>
      </c>
      <c r="O1059" s="220">
        <f t="shared" si="355"/>
        <v>27</v>
      </c>
      <c r="P1059" s="210">
        <f t="shared" si="363"/>
        <v>823600</v>
      </c>
      <c r="Q1059" s="207">
        <f t="shared" si="364"/>
        <v>9883200</v>
      </c>
      <c r="R1059" s="211">
        <f>IF($J1059="","",IF('5.手当・賞与配分の設計'!$O$4=1,ROUNDUP((J1059+$L1059)*$R$5,-1),ROUNDUP(J1059*$R$5,-1)))</f>
        <v>1408600</v>
      </c>
      <c r="S1059" s="212">
        <f>IF($J1059="","",IF('5.手当・賞与配分の設計'!$O$4=1,ROUNDUP(($J1059+$L1059)*$U$4*$S$3,-1),ROUNDUP($J1059*$U$4*$S$3,-1)))</f>
        <v>2112900</v>
      </c>
      <c r="T1059" s="213">
        <f>IF($J1059="","",IF('5.手当・賞与配分の設計'!$O$4=1,ROUNDUP(($J1059+$L1059)*$U$4*$T$3,-1),ROUNDUP($J1059*$U$4*$T$3,-1)))</f>
        <v>1936830</v>
      </c>
      <c r="U1059" s="213">
        <f>IF($J1059="","",IF('5.手当・賞与配分の設計'!$O$4=1,ROUNDUP(($J1059+$L1059)*$U$4*$U$3,-1),ROUNDUP($J1059*$U$4*$U$3,-1)))</f>
        <v>1760750</v>
      </c>
      <c r="V1059" s="213">
        <f>IF($J1059="","",IF('5.手当・賞与配分の設計'!$O$4=1,ROUNDUP(($J1059+$L1059)*$U$4*$V$3,-1),ROUNDUP($J1059*$U$4*$V$3,-1)))</f>
        <v>1584680</v>
      </c>
      <c r="W1059" s="214">
        <f>IF($J1059="","",IF('5.手当・賞与配分の設計'!$O$4=1,ROUNDUP(($J1059+$L1059)*$U$4*$W$3,-1),ROUNDUP($J1059*$U$4*$W$3,-1)))</f>
        <v>1408600</v>
      </c>
      <c r="X1059" s="215">
        <f t="shared" si="365"/>
        <v>13404700</v>
      </c>
      <c r="Y1059" s="216">
        <f t="shared" si="366"/>
        <v>13228630</v>
      </c>
      <c r="Z1059" s="216">
        <f t="shared" si="357"/>
        <v>13052550</v>
      </c>
      <c r="AA1059" s="216">
        <f t="shared" si="358"/>
        <v>12876480</v>
      </c>
      <c r="AB1059" s="217">
        <f t="shared" si="359"/>
        <v>12700400</v>
      </c>
    </row>
    <row r="1060" spans="5:28" ht="9" customHeight="1">
      <c r="M1060" s="99"/>
    </row>
    <row r="1061" spans="5:28" ht="20.100000000000001" customHeight="1" thickBot="1">
      <c r="E1061" s="102"/>
      <c r="F1061" s="102"/>
      <c r="G1061" s="102"/>
      <c r="H1061" s="102"/>
      <c r="L1061" s="102"/>
      <c r="O1061" s="98" t="s">
        <v>95</v>
      </c>
      <c r="S1061" s="218"/>
      <c r="T1061" s="218"/>
    </row>
    <row r="1062" spans="5:28" ht="23.1" customHeight="1" thickBot="1">
      <c r="E1062" s="161" t="s">
        <v>84</v>
      </c>
      <c r="F1062" s="162" t="s">
        <v>29</v>
      </c>
      <c r="G1062" s="537" t="s">
        <v>85</v>
      </c>
      <c r="H1062" s="537" t="s">
        <v>29</v>
      </c>
      <c r="I1062" s="539" t="s">
        <v>92</v>
      </c>
      <c r="J1062" s="543" t="s">
        <v>96</v>
      </c>
      <c r="K1062" s="535" t="s">
        <v>98</v>
      </c>
      <c r="L1062" s="541" t="s">
        <v>94</v>
      </c>
      <c r="M1062" s="531" t="s">
        <v>130</v>
      </c>
      <c r="N1062" s="532"/>
      <c r="O1062" s="163">
        <f>IF($E1063="","",'5.手当・賞与配分の設計'!$L$4)</f>
        <v>173</v>
      </c>
      <c r="P1062" s="533" t="s">
        <v>89</v>
      </c>
      <c r="Q1062" s="535" t="s">
        <v>90</v>
      </c>
      <c r="R1062" s="164" t="s">
        <v>91</v>
      </c>
      <c r="S1062" s="524" t="s">
        <v>131</v>
      </c>
      <c r="T1062" s="525"/>
      <c r="U1062" s="526">
        <f>IF($E1063="","",'5.手当・賞与配分の設計'!$O$11)</f>
        <v>2.5</v>
      </c>
      <c r="V1062" s="527"/>
      <c r="W1062" s="165"/>
      <c r="X1062" s="528" t="s">
        <v>132</v>
      </c>
      <c r="Y1062" s="529"/>
      <c r="Z1062" s="529"/>
      <c r="AA1062" s="529"/>
      <c r="AB1062" s="530"/>
    </row>
    <row r="1063" spans="5:28" ht="27.9" customHeight="1" thickBot="1">
      <c r="E1063" s="168" t="str">
        <f>IF(C$28="","",$C$28)</f>
        <v>E-3</v>
      </c>
      <c r="F1063" s="162">
        <v>0</v>
      </c>
      <c r="G1063" s="538"/>
      <c r="H1063" s="538"/>
      <c r="I1063" s="540"/>
      <c r="J1063" s="544"/>
      <c r="K1063" s="536"/>
      <c r="L1063" s="542"/>
      <c r="M1063" s="169">
        <f>IF($E1063="","",VLOOKUP($E1063,'5.手当・賞与配分の設計'!$C$7:$L$48,8,0))</f>
        <v>0</v>
      </c>
      <c r="N1063" s="170" t="s">
        <v>87</v>
      </c>
      <c r="O1063" s="171" t="s">
        <v>88</v>
      </c>
      <c r="P1063" s="534"/>
      <c r="Q1063" s="536"/>
      <c r="R1063" s="400">
        <f>IF($E1063="","",'5.手当・賞与配分の設計'!$N$11)</f>
        <v>2</v>
      </c>
      <c r="S1063" s="172" t="str">
        <f>IF('5.手当・賞与配分の設計'!$N$16="","",'5.手当・賞与配分の設計'!$N$16)</f>
        <v>S</v>
      </c>
      <c r="T1063" s="173" t="str">
        <f>IF('5.手当・賞与配分の設計'!$N$17="","",'5.手当・賞与配分の設計'!$N$17)</f>
        <v>A</v>
      </c>
      <c r="U1063" s="174" t="str">
        <f>IF('5.手当・賞与配分の設計'!$N$18="","",'5.手当・賞与配分の設計'!$N$18)</f>
        <v>B</v>
      </c>
      <c r="V1063" s="174" t="str">
        <f>IF('5.手当・賞与配分の設計'!$N$19="","",'5.手当・賞与配分の設計'!$N$19)</f>
        <v>C</v>
      </c>
      <c r="W1063" s="175" t="str">
        <f>IF('5.手当・賞与配分の設計'!$N$20="","",'5.手当・賞与配分の設計'!$N$20)</f>
        <v>D</v>
      </c>
      <c r="X1063" s="176" t="str">
        <f>IF($E1063="","",$E1063&amp;"-"&amp;S1063)</f>
        <v>E-3-S</v>
      </c>
      <c r="Y1063" s="170" t="str">
        <f>IF($E1063="","",$E1063&amp;"-"&amp;T1063)</f>
        <v>E-3-A</v>
      </c>
      <c r="Z1063" s="170" t="str">
        <f>IF($E1063="","",$E1063&amp;"-"&amp;U1063)</f>
        <v>E-3-B</v>
      </c>
      <c r="AA1063" s="170" t="str">
        <f>IF($E1063="","",$E1063&amp;"-"&amp;V1063)</f>
        <v>E-3-C</v>
      </c>
      <c r="AB1063" s="177" t="str">
        <f>IF($E1063="","",$E1063&amp;"-"&amp;W1063)</f>
        <v>E-3-D</v>
      </c>
    </row>
    <row r="1064" spans="5:28" ht="18" customHeight="1">
      <c r="E1064" s="178" t="str">
        <f>IF($E$1063="","",$E$1063)</f>
        <v>E-3</v>
      </c>
      <c r="F1064" s="124">
        <f t="shared" ref="F1064:F1105" si="367">IF(J1064="",0,IF(AND(J1063&lt;J1064,J1064=J1065),F1063+1,IF(J1064&lt;J1065,F1063+1,F1063)))</f>
        <v>0</v>
      </c>
      <c r="G1064" s="124" t="str">
        <f t="shared" ref="G1064:G1105" si="368">IF(AND(F1064=0,J1064=""),"",IF(AND(F1064=0,J1064&gt;0),1,IF(F1064=0,"",F1064)))</f>
        <v/>
      </c>
      <c r="H1064" s="124" t="str">
        <f t="shared" ref="H1064:H1105" si="369">IF($G1064="","",IF(F1063&lt;F1064,$E1064&amp;"-"&amp;$G1064,""))</f>
        <v/>
      </c>
      <c r="I1064" s="179">
        <v>18</v>
      </c>
      <c r="J1064" s="180" t="str">
        <f>IF($E1064="","",INDEX('3.サラリースケール'!$R$5:$BH$38,MATCH('7.グレード別年俸表の作成'!$E1064,'3.サラリースケール'!$R$5:$R$38,0),MATCH('7.グレード別年俸表の作成'!$I1064,'3.サラリースケール'!$R$5:$BH$5,0)))</f>
        <v/>
      </c>
      <c r="K1064" s="181" t="str">
        <f t="shared" ref="K1064:K1105" si="370">IF($F1064&lt;=1,"",IF($J1063="",0,$J1064-$J1063))</f>
        <v/>
      </c>
      <c r="L1064" s="182" t="str">
        <f>IF($J1064="","",VLOOKUP($E1064,'6.モデル年俸表の作成'!$C$6:$F$48,4,0))</f>
        <v/>
      </c>
      <c r="M1064" s="183" t="str">
        <f>IF($G1064="","",$M$695)</f>
        <v/>
      </c>
      <c r="N1064" s="184" t="str">
        <f>IF($J1064="","",ROUNDUP((J1064*$M1064),-1))</f>
        <v/>
      </c>
      <c r="O1064" s="185" t="str">
        <f t="shared" ref="O1064:O1105" si="371">IF($J1064="","",ROUNDDOWN($N1064/($J1064/$O$4*1.25),0))</f>
        <v/>
      </c>
      <c r="P1064" s="186" t="str">
        <f>IF($J1064="","",$J1064+$L1064+$N1064)</f>
        <v/>
      </c>
      <c r="Q1064" s="182" t="str">
        <f>IF($J1064="","",$P1064*12)</f>
        <v/>
      </c>
      <c r="R1064" s="187" t="str">
        <f>IF($J1064="","",IF('5.手当・賞与配分の設計'!$O$4=1,ROUNDUP((J1064+$L1064)*$R$5,-1),ROUNDUP(J1064*$R$5,-1)))</f>
        <v/>
      </c>
      <c r="S1064" s="188" t="str">
        <f>IF($J1064="","",IF('5.手当・賞与配分の設計'!$O$4=1,ROUNDUP(($J1064+$L1064)*$U$4*$S$3,-1),ROUNDUP($J1064*$U$4*$S$3,-1)))</f>
        <v/>
      </c>
      <c r="T1064" s="189" t="str">
        <f>IF($J1064="","",IF('5.手当・賞与配分の設計'!$O$4=1,ROUNDUP(($J1064+$L1064)*$U$4*$T$3,-1),ROUNDUP($J1064*$U$4*$T$3,-1)))</f>
        <v/>
      </c>
      <c r="U1064" s="189" t="str">
        <f>IF($J1064="","",IF('5.手当・賞与配分の設計'!$O$4=1,ROUNDUP(($J1064+$L1064)*$U$4*$U$3,-1),ROUNDUP($J1064*$U$4*$U$3,-1)))</f>
        <v/>
      </c>
      <c r="V1064" s="189" t="str">
        <f>IF($J1064="","",IF('5.手当・賞与配分の設計'!$O$4=1,ROUNDUP(($J1064+$L1064)*$U$4*$V$3,-1),ROUNDUP($J1064*$U$4*$V$3,-1)))</f>
        <v/>
      </c>
      <c r="W1064" s="190" t="str">
        <f>IF($J1064="","",IF('5.手当・賞与配分の設計'!$O$4=1,ROUNDUP(($J1064+$L1064)*$U$4*$W$3,-1),ROUNDUP($J1064*$U$4*$W$3,-1)))</f>
        <v/>
      </c>
      <c r="X1064" s="191" t="str">
        <f>IF($J1064="","",$Q1064+$R1064+S1064)</f>
        <v/>
      </c>
      <c r="Y1064" s="152" t="str">
        <f t="shared" ref="Y1064:Y1088" si="372">IF($J1064="","",$Q1064+$R1064+T1064)</f>
        <v/>
      </c>
      <c r="Z1064" s="152" t="str">
        <f t="shared" ref="Z1064:Z1105" si="373">IF($J1064="","",$Q1064+$R1064+U1064)</f>
        <v/>
      </c>
      <c r="AA1064" s="152" t="str">
        <f t="shared" ref="AA1064:AA1105" si="374">IF($J1064="","",$Q1064+$R1064+V1064)</f>
        <v/>
      </c>
      <c r="AB1064" s="192" t="str">
        <f t="shared" ref="AB1064:AB1105" si="375">IF($J1064="","",$Q1064+$R1064+W1064)</f>
        <v/>
      </c>
    </row>
    <row r="1065" spans="5:28" ht="18" customHeight="1">
      <c r="E1065" s="178" t="str">
        <f t="shared" ref="E1065:E1105" si="376">IF($E$1063="","",$E$1063)</f>
        <v>E-3</v>
      </c>
      <c r="F1065" s="124">
        <f t="shared" si="367"/>
        <v>0</v>
      </c>
      <c r="G1065" s="124" t="str">
        <f t="shared" si="368"/>
        <v/>
      </c>
      <c r="H1065" s="124" t="str">
        <f t="shared" si="369"/>
        <v/>
      </c>
      <c r="I1065" s="179">
        <v>19</v>
      </c>
      <c r="J1065" s="180" t="str">
        <f>IF($E1065="","",INDEX('3.サラリースケール'!$R$5:$BH$38,MATCH('7.グレード別年俸表の作成'!$E1065,'3.サラリースケール'!$R$5:$R$38,0),MATCH('7.グレード別年俸表の作成'!$I1065,'3.サラリースケール'!$R$5:$BH$5,0)))</f>
        <v/>
      </c>
      <c r="K1065" s="194" t="str">
        <f t="shared" si="370"/>
        <v/>
      </c>
      <c r="L1065" s="195" t="str">
        <f>IF($J1065="","",VLOOKUP($E1065,'6.モデル年俸表の作成'!$C$6:$F$48,4,0))</f>
        <v/>
      </c>
      <c r="M1065" s="196" t="str">
        <f t="shared" ref="M1065:M1105" si="377">IF($G1065="","",$M$695)</f>
        <v/>
      </c>
      <c r="N1065" s="197" t="str">
        <f t="shared" ref="N1065:N1105" si="378">IF($J1065="","",ROUNDUP((J1065*$M1065),-1))</f>
        <v/>
      </c>
      <c r="O1065" s="219" t="str">
        <f t="shared" si="371"/>
        <v/>
      </c>
      <c r="P1065" s="198" t="str">
        <f t="shared" ref="P1065:P1105" si="379">IF($J1065="","",$J1065+$L1065+$N1065)</f>
        <v/>
      </c>
      <c r="Q1065" s="195" t="str">
        <f t="shared" ref="Q1065:Q1105" si="380">IF($J1065="","",$P1065*12)</f>
        <v/>
      </c>
      <c r="R1065" s="187" t="str">
        <f>IF($J1065="","",IF('5.手当・賞与配分の設計'!$O$4=1,ROUNDUP((J1065+$L1065)*$R$5,-1),ROUNDUP(J1065*$R$5,-1)))</f>
        <v/>
      </c>
      <c r="S1065" s="199" t="str">
        <f>IF($J1065="","",IF('5.手当・賞与配分の設計'!$O$4=1,ROUNDUP(($J1065+$L1065)*$U$4*$S$3,-1),ROUNDUP($J1065*$U$4*$S$3,-1)))</f>
        <v/>
      </c>
      <c r="T1065" s="198" t="str">
        <f>IF($J1065="","",IF('5.手当・賞与配分の設計'!$O$4=1,ROUNDUP(($J1065+$L1065)*$U$4*$T$3,-1),ROUNDUP($J1065*$U$4*$T$3,-1)))</f>
        <v/>
      </c>
      <c r="U1065" s="198" t="str">
        <f>IF($J1065="","",IF('5.手当・賞与配分の設計'!$O$4=1,ROUNDUP(($J1065+$L1065)*$U$4*$U$3,-1),ROUNDUP($J1065*$U$4*$U$3,-1)))</f>
        <v/>
      </c>
      <c r="V1065" s="198" t="str">
        <f>IF($J1065="","",IF('5.手当・賞与配分の設計'!$O$4=1,ROUNDUP(($J1065+$L1065)*$U$4*$V$3,-1),ROUNDUP($J1065*$U$4*$V$3,-1)))</f>
        <v/>
      </c>
      <c r="W1065" s="200" t="str">
        <f>IF($J1065="","",IF('5.手当・賞与配分の設計'!$O$4=1,ROUNDUP(($J1065+$L1065)*$U$4*$W$3,-1),ROUNDUP($J1065*$U$4*$W$3,-1)))</f>
        <v/>
      </c>
      <c r="X1065" s="128" t="str">
        <f>IF($J1065="","",$Q1065+$R1065+S1065)</f>
        <v/>
      </c>
      <c r="Y1065" s="88" t="str">
        <f t="shared" si="372"/>
        <v/>
      </c>
      <c r="Z1065" s="88" t="str">
        <f t="shared" si="373"/>
        <v/>
      </c>
      <c r="AA1065" s="88" t="str">
        <f t="shared" si="374"/>
        <v/>
      </c>
      <c r="AB1065" s="201" t="str">
        <f t="shared" si="375"/>
        <v/>
      </c>
    </row>
    <row r="1066" spans="5:28" ht="18" customHeight="1">
      <c r="E1066" s="178" t="str">
        <f t="shared" si="376"/>
        <v>E-3</v>
      </c>
      <c r="F1066" s="124">
        <f t="shared" si="367"/>
        <v>0</v>
      </c>
      <c r="G1066" s="124" t="str">
        <f t="shared" si="368"/>
        <v/>
      </c>
      <c r="H1066" s="124" t="str">
        <f t="shared" si="369"/>
        <v/>
      </c>
      <c r="I1066" s="179">
        <v>20</v>
      </c>
      <c r="J1066" s="150" t="str">
        <f>IF($E1066="","",INDEX('3.サラリースケール'!$R$5:$BH$38,MATCH('7.グレード別年俸表の作成'!$E1066,'3.サラリースケール'!$R$5:$R$38,0),MATCH('7.グレード別年俸表の作成'!$I1066,'3.サラリースケール'!$R$5:$BH$5,0)))</f>
        <v/>
      </c>
      <c r="K1066" s="194" t="str">
        <f t="shared" si="370"/>
        <v/>
      </c>
      <c r="L1066" s="195" t="str">
        <f>IF($J1066="","",VLOOKUP($E1066,'6.モデル年俸表の作成'!$C$6:$F$48,4,0))</f>
        <v/>
      </c>
      <c r="M1066" s="196" t="str">
        <f t="shared" si="377"/>
        <v/>
      </c>
      <c r="N1066" s="197" t="str">
        <f t="shared" si="378"/>
        <v/>
      </c>
      <c r="O1066" s="219" t="str">
        <f t="shared" si="371"/>
        <v/>
      </c>
      <c r="P1066" s="198" t="str">
        <f t="shared" si="379"/>
        <v/>
      </c>
      <c r="Q1066" s="195" t="str">
        <f t="shared" si="380"/>
        <v/>
      </c>
      <c r="R1066" s="187" t="str">
        <f>IF($J1066="","",IF('5.手当・賞与配分の設計'!$O$4=1,ROUNDUP((J1066+$L1066)*$R$5,-1),ROUNDUP(J1066*$R$5,-1)))</f>
        <v/>
      </c>
      <c r="S1066" s="199" t="str">
        <f>IF($J1066="","",IF('5.手当・賞与配分の設計'!$O$4=1,ROUNDUP(($J1066+$L1066)*$U$4*$S$3,-1),ROUNDUP($J1066*$U$4*$S$3,-1)))</f>
        <v/>
      </c>
      <c r="T1066" s="198" t="str">
        <f>IF($J1066="","",IF('5.手当・賞与配分の設計'!$O$4=1,ROUNDUP(($J1066+$L1066)*$U$4*$T$3,-1),ROUNDUP($J1066*$U$4*$T$3,-1)))</f>
        <v/>
      </c>
      <c r="U1066" s="198" t="str">
        <f>IF($J1066="","",IF('5.手当・賞与配分の設計'!$O$4=1,ROUNDUP(($J1066+$L1066)*$U$4*$U$3,-1),ROUNDUP($J1066*$U$4*$U$3,-1)))</f>
        <v/>
      </c>
      <c r="V1066" s="198" t="str">
        <f>IF($J1066="","",IF('5.手当・賞与配分の設計'!$O$4=1,ROUNDUP(($J1066+$L1066)*$U$4*$V$3,-1),ROUNDUP($J1066*$U$4*$V$3,-1)))</f>
        <v/>
      </c>
      <c r="W1066" s="200" t="str">
        <f>IF($J1066="","",IF('5.手当・賞与配分の設計'!$O$4=1,ROUNDUP(($J1066+$L1066)*$U$4*$W$3,-1),ROUNDUP($J1066*$U$4*$W$3,-1)))</f>
        <v/>
      </c>
      <c r="X1066" s="128" t="str">
        <f>IF($J1066="","",$Q1066+$R1066+S1066)</f>
        <v/>
      </c>
      <c r="Y1066" s="88" t="str">
        <f t="shared" si="372"/>
        <v/>
      </c>
      <c r="Z1066" s="88" t="str">
        <f t="shared" si="373"/>
        <v/>
      </c>
      <c r="AA1066" s="88" t="str">
        <f t="shared" si="374"/>
        <v/>
      </c>
      <c r="AB1066" s="201" t="str">
        <f t="shared" si="375"/>
        <v/>
      </c>
    </row>
    <row r="1067" spans="5:28" ht="18" customHeight="1">
      <c r="E1067" s="178" t="str">
        <f t="shared" si="376"/>
        <v>E-3</v>
      </c>
      <c r="F1067" s="124">
        <f t="shared" si="367"/>
        <v>0</v>
      </c>
      <c r="G1067" s="124" t="str">
        <f t="shared" si="368"/>
        <v/>
      </c>
      <c r="H1067" s="124" t="str">
        <f t="shared" si="369"/>
        <v/>
      </c>
      <c r="I1067" s="179">
        <v>21</v>
      </c>
      <c r="J1067" s="150" t="str">
        <f>IF($E1067="","",INDEX('3.サラリースケール'!$R$5:$BH$38,MATCH('7.グレード別年俸表の作成'!$E1067,'3.サラリースケール'!$R$5:$R$38,0),MATCH('7.グレード別年俸表の作成'!$I1067,'3.サラリースケール'!$R$5:$BH$5,0)))</f>
        <v/>
      </c>
      <c r="K1067" s="194" t="str">
        <f t="shared" si="370"/>
        <v/>
      </c>
      <c r="L1067" s="195" t="str">
        <f>IF($J1067="","",VLOOKUP($E1067,'6.モデル年俸表の作成'!$C$6:$F$48,4,0))</f>
        <v/>
      </c>
      <c r="M1067" s="196" t="str">
        <f t="shared" si="377"/>
        <v/>
      </c>
      <c r="N1067" s="197" t="str">
        <f t="shared" si="378"/>
        <v/>
      </c>
      <c r="O1067" s="219" t="str">
        <f t="shared" si="371"/>
        <v/>
      </c>
      <c r="P1067" s="198" t="str">
        <f t="shared" si="379"/>
        <v/>
      </c>
      <c r="Q1067" s="195" t="str">
        <f t="shared" si="380"/>
        <v/>
      </c>
      <c r="R1067" s="187" t="str">
        <f>IF($J1067="","",IF('5.手当・賞与配分の設計'!$O$4=1,ROUNDUP((J1067+$L1067)*$R$5,-1),ROUNDUP(J1067*$R$5,-1)))</f>
        <v/>
      </c>
      <c r="S1067" s="202" t="str">
        <f>IF($J1067="","",IF('5.手当・賞与配分の設計'!$O$4=1,ROUNDUP(($J1067+$L1067)*$U$4*$S$3,-1),ROUNDUP($J1067*$U$4*$S$3,-1)))</f>
        <v/>
      </c>
      <c r="T1067" s="186" t="str">
        <f>IF($J1067="","",IF('5.手当・賞与配分の設計'!$O$4=1,ROUNDUP(($J1067+$L1067)*$U$4*$T$3,-1),ROUNDUP($J1067*$U$4*$T$3,-1)))</f>
        <v/>
      </c>
      <c r="U1067" s="186" t="str">
        <f>IF($J1067="","",IF('5.手当・賞与配分の設計'!$O$4=1,ROUNDUP(($J1067+$L1067)*$U$4*$U$3,-1),ROUNDUP($J1067*$U$4*$U$3,-1)))</f>
        <v/>
      </c>
      <c r="V1067" s="186" t="str">
        <f>IF($J1067="","",IF('5.手当・賞与配分の設計'!$O$4=1,ROUNDUP(($J1067+$L1067)*$U$4*$V$3,-1),ROUNDUP($J1067*$U$4*$V$3,-1)))</f>
        <v/>
      </c>
      <c r="W1067" s="203" t="str">
        <f>IF($J1067="","",IF('5.手当・賞与配分の設計'!$O$4=1,ROUNDUP(($J1067+$L1067)*$U$4*$W$3,-1),ROUNDUP($J1067*$U$4*$W$3,-1)))</f>
        <v/>
      </c>
      <c r="X1067" s="128" t="str">
        <f t="shared" ref="X1067:X1105" si="381">IF($J1067="","",$Q1067+$R1067+S1067)</f>
        <v/>
      </c>
      <c r="Y1067" s="88" t="str">
        <f t="shared" si="372"/>
        <v/>
      </c>
      <c r="Z1067" s="88" t="str">
        <f t="shared" si="373"/>
        <v/>
      </c>
      <c r="AA1067" s="88" t="str">
        <f t="shared" si="374"/>
        <v/>
      </c>
      <c r="AB1067" s="201" t="str">
        <f t="shared" si="375"/>
        <v/>
      </c>
    </row>
    <row r="1068" spans="5:28" ht="18" customHeight="1">
      <c r="E1068" s="178" t="str">
        <f t="shared" si="376"/>
        <v>E-3</v>
      </c>
      <c r="F1068" s="124">
        <f t="shared" si="367"/>
        <v>0</v>
      </c>
      <c r="G1068" s="124" t="str">
        <f t="shared" si="368"/>
        <v/>
      </c>
      <c r="H1068" s="124" t="str">
        <f t="shared" si="369"/>
        <v/>
      </c>
      <c r="I1068" s="179">
        <v>22</v>
      </c>
      <c r="J1068" s="150" t="str">
        <f>IF($E1068="","",INDEX('3.サラリースケール'!$R$5:$BH$38,MATCH('7.グレード別年俸表の作成'!$E1068,'3.サラリースケール'!$R$5:$R$38,0),MATCH('7.グレード別年俸表の作成'!$I1068,'3.サラリースケール'!$R$5:$BH$5,0)))</f>
        <v/>
      </c>
      <c r="K1068" s="194" t="str">
        <f t="shared" si="370"/>
        <v/>
      </c>
      <c r="L1068" s="195" t="str">
        <f>IF($J1068="","",VLOOKUP($E1068,'6.モデル年俸表の作成'!$C$6:$F$48,4,0))</f>
        <v/>
      </c>
      <c r="M1068" s="196" t="str">
        <f t="shared" si="377"/>
        <v/>
      </c>
      <c r="N1068" s="197" t="str">
        <f t="shared" si="378"/>
        <v/>
      </c>
      <c r="O1068" s="219" t="str">
        <f t="shared" si="371"/>
        <v/>
      </c>
      <c r="P1068" s="198" t="str">
        <f t="shared" si="379"/>
        <v/>
      </c>
      <c r="Q1068" s="195" t="str">
        <f t="shared" si="380"/>
        <v/>
      </c>
      <c r="R1068" s="187" t="str">
        <f>IF($J1068="","",IF('5.手当・賞与配分の設計'!$O$4=1,ROUNDUP((J1068+$L1068)*$R$5,-1),ROUNDUP(J1068*$R$5,-1)))</f>
        <v/>
      </c>
      <c r="S1068" s="202" t="str">
        <f>IF($J1068="","",IF('5.手当・賞与配分の設計'!$O$4=1,ROUNDUP(($J1068+$L1068)*$U$4*$S$3,-1),ROUNDUP($J1068*$U$4*$S$3,-1)))</f>
        <v/>
      </c>
      <c r="T1068" s="186" t="str">
        <f>IF($J1068="","",IF('5.手当・賞与配分の設計'!$O$4=1,ROUNDUP(($J1068+$L1068)*$U$4*$T$3,-1),ROUNDUP($J1068*$U$4*$T$3,-1)))</f>
        <v/>
      </c>
      <c r="U1068" s="186" t="str">
        <f>IF($J1068="","",IF('5.手当・賞与配分の設計'!$O$4=1,ROUNDUP(($J1068+$L1068)*$U$4*$U$3,-1),ROUNDUP($J1068*$U$4*$U$3,-1)))</f>
        <v/>
      </c>
      <c r="V1068" s="186" t="str">
        <f>IF($J1068="","",IF('5.手当・賞与配分の設計'!$O$4=1,ROUNDUP(($J1068+$L1068)*$U$4*$V$3,-1),ROUNDUP($J1068*$U$4*$V$3,-1)))</f>
        <v/>
      </c>
      <c r="W1068" s="203" t="str">
        <f>IF($J1068="","",IF('5.手当・賞与配分の設計'!$O$4=1,ROUNDUP(($J1068+$L1068)*$U$4*$W$3,-1),ROUNDUP($J1068*$U$4*$W$3,-1)))</f>
        <v/>
      </c>
      <c r="X1068" s="128" t="str">
        <f t="shared" si="381"/>
        <v/>
      </c>
      <c r="Y1068" s="88" t="str">
        <f t="shared" si="372"/>
        <v/>
      </c>
      <c r="Z1068" s="88" t="str">
        <f t="shared" si="373"/>
        <v/>
      </c>
      <c r="AA1068" s="88" t="str">
        <f t="shared" si="374"/>
        <v/>
      </c>
      <c r="AB1068" s="201" t="str">
        <f t="shared" si="375"/>
        <v/>
      </c>
    </row>
    <row r="1069" spans="5:28" ht="18" customHeight="1">
      <c r="E1069" s="178" t="str">
        <f t="shared" si="376"/>
        <v>E-3</v>
      </c>
      <c r="F1069" s="124">
        <f t="shared" si="367"/>
        <v>0</v>
      </c>
      <c r="G1069" s="124" t="str">
        <f t="shared" si="368"/>
        <v/>
      </c>
      <c r="H1069" s="124" t="str">
        <f t="shared" si="369"/>
        <v/>
      </c>
      <c r="I1069" s="179">
        <v>23</v>
      </c>
      <c r="J1069" s="150" t="str">
        <f>IF($E1069="","",INDEX('3.サラリースケール'!$R$5:$BH$38,MATCH('7.グレード別年俸表の作成'!$E1069,'3.サラリースケール'!$R$5:$R$38,0),MATCH('7.グレード別年俸表の作成'!$I1069,'3.サラリースケール'!$R$5:$BH$5,0)))</f>
        <v/>
      </c>
      <c r="K1069" s="194" t="str">
        <f t="shared" si="370"/>
        <v/>
      </c>
      <c r="L1069" s="195" t="str">
        <f>IF($J1069="","",VLOOKUP($E1069,'6.モデル年俸表の作成'!$C$6:$F$48,4,0))</f>
        <v/>
      </c>
      <c r="M1069" s="196" t="str">
        <f t="shared" si="377"/>
        <v/>
      </c>
      <c r="N1069" s="197" t="str">
        <f t="shared" si="378"/>
        <v/>
      </c>
      <c r="O1069" s="219" t="str">
        <f>IF($J1069="","",ROUNDDOWN($N1069/($J1069/$O$4*1.25),0))</f>
        <v/>
      </c>
      <c r="P1069" s="198" t="str">
        <f t="shared" si="379"/>
        <v/>
      </c>
      <c r="Q1069" s="195" t="str">
        <f t="shared" si="380"/>
        <v/>
      </c>
      <c r="R1069" s="187" t="str">
        <f>IF($J1069="","",IF('5.手当・賞与配分の設計'!$O$4=1,ROUNDUP((J1069+$L1069)*$R$5,-1),ROUNDUP(J1069*$R$5,-1)))</f>
        <v/>
      </c>
      <c r="S1069" s="202" t="str">
        <f>IF($J1069="","",IF('5.手当・賞与配分の設計'!$O$4=1,ROUNDUP(($J1069+$L1069)*$U$4*$S$3,-1),ROUNDUP($J1069*$U$4*$S$3,-1)))</f>
        <v/>
      </c>
      <c r="T1069" s="186" t="str">
        <f>IF($J1069="","",IF('5.手当・賞与配分の設計'!$O$4=1,ROUNDUP(($J1069+$L1069)*$U$4*$T$3,-1),ROUNDUP($J1069*$U$4*$T$3,-1)))</f>
        <v/>
      </c>
      <c r="U1069" s="186" t="str">
        <f>IF($J1069="","",IF('5.手当・賞与配分の設計'!$O$4=1,ROUNDUP(($J1069+$L1069)*$U$4*$U$3,-1),ROUNDUP($J1069*$U$4*$U$3,-1)))</f>
        <v/>
      </c>
      <c r="V1069" s="186" t="str">
        <f>IF($J1069="","",IF('5.手当・賞与配分の設計'!$O$4=1,ROUNDUP(($J1069+$L1069)*$U$4*$V$3,-1),ROUNDUP($J1069*$U$4*$V$3,-1)))</f>
        <v/>
      </c>
      <c r="W1069" s="203" t="str">
        <f>IF($J1069="","",IF('5.手当・賞与配分の設計'!$O$4=1,ROUNDUP(($J1069+$L1069)*$U$4*$W$3,-1),ROUNDUP($J1069*$U$4*$W$3,-1)))</f>
        <v/>
      </c>
      <c r="X1069" s="128" t="str">
        <f t="shared" si="381"/>
        <v/>
      </c>
      <c r="Y1069" s="88" t="str">
        <f t="shared" si="372"/>
        <v/>
      </c>
      <c r="Z1069" s="88" t="str">
        <f t="shared" si="373"/>
        <v/>
      </c>
      <c r="AA1069" s="88" t="str">
        <f t="shared" si="374"/>
        <v/>
      </c>
      <c r="AB1069" s="201" t="str">
        <f t="shared" si="375"/>
        <v/>
      </c>
    </row>
    <row r="1070" spans="5:28" ht="18" customHeight="1">
      <c r="E1070" s="178" t="str">
        <f t="shared" si="376"/>
        <v>E-3</v>
      </c>
      <c r="F1070" s="124">
        <f t="shared" si="367"/>
        <v>0</v>
      </c>
      <c r="G1070" s="124" t="str">
        <f t="shared" si="368"/>
        <v/>
      </c>
      <c r="H1070" s="124" t="str">
        <f t="shared" si="369"/>
        <v/>
      </c>
      <c r="I1070" s="179">
        <v>24</v>
      </c>
      <c r="J1070" s="150" t="str">
        <f>IF($E1070="","",INDEX('3.サラリースケール'!$R$5:$BH$38,MATCH('7.グレード別年俸表の作成'!$E1070,'3.サラリースケール'!$R$5:$R$38,0),MATCH('7.グレード別年俸表の作成'!$I1070,'3.サラリースケール'!$R$5:$BH$5,0)))</f>
        <v/>
      </c>
      <c r="K1070" s="194" t="str">
        <f t="shared" si="370"/>
        <v/>
      </c>
      <c r="L1070" s="195" t="str">
        <f>IF($J1070="","",VLOOKUP($E1070,'6.モデル年俸表の作成'!$C$6:$F$48,4,0))</f>
        <v/>
      </c>
      <c r="M1070" s="196" t="str">
        <f t="shared" si="377"/>
        <v/>
      </c>
      <c r="N1070" s="197" t="str">
        <f t="shared" si="378"/>
        <v/>
      </c>
      <c r="O1070" s="219" t="str">
        <f t="shared" si="371"/>
        <v/>
      </c>
      <c r="P1070" s="198" t="str">
        <f t="shared" si="379"/>
        <v/>
      </c>
      <c r="Q1070" s="195" t="str">
        <f t="shared" si="380"/>
        <v/>
      </c>
      <c r="R1070" s="187" t="str">
        <f>IF($J1070="","",IF('5.手当・賞与配分の設計'!$O$4=1,ROUNDUP((J1070+$L1070)*$R$5,-1),ROUNDUP(J1070*$R$5,-1)))</f>
        <v/>
      </c>
      <c r="S1070" s="202" t="str">
        <f>IF($J1070="","",IF('5.手当・賞与配分の設計'!$O$4=1,ROUNDUP(($J1070+$L1070)*$U$4*$S$3,-1),ROUNDUP($J1070*$U$4*$S$3,-1)))</f>
        <v/>
      </c>
      <c r="T1070" s="186" t="str">
        <f>IF($J1070="","",IF('5.手当・賞与配分の設計'!$O$4=1,ROUNDUP(($J1070+$L1070)*$U$4*$T$3,-1),ROUNDUP($J1070*$U$4*$T$3,-1)))</f>
        <v/>
      </c>
      <c r="U1070" s="186" t="str">
        <f>IF($J1070="","",IF('5.手当・賞与配分の設計'!$O$4=1,ROUNDUP(($J1070+$L1070)*$U$4*$U$3,-1),ROUNDUP($J1070*$U$4*$U$3,-1)))</f>
        <v/>
      </c>
      <c r="V1070" s="186" t="str">
        <f>IF($J1070="","",IF('5.手当・賞与配分の設計'!$O$4=1,ROUNDUP(($J1070+$L1070)*$U$4*$V$3,-1),ROUNDUP($J1070*$U$4*$V$3,-1)))</f>
        <v/>
      </c>
      <c r="W1070" s="203" t="str">
        <f>IF($J1070="","",IF('5.手当・賞与配分の設計'!$O$4=1,ROUNDUP(($J1070+$L1070)*$U$4*$W$3,-1),ROUNDUP($J1070*$U$4*$W$3,-1)))</f>
        <v/>
      </c>
      <c r="X1070" s="128" t="str">
        <f t="shared" si="381"/>
        <v/>
      </c>
      <c r="Y1070" s="88" t="str">
        <f t="shared" si="372"/>
        <v/>
      </c>
      <c r="Z1070" s="88" t="str">
        <f t="shared" si="373"/>
        <v/>
      </c>
      <c r="AA1070" s="88" t="str">
        <f t="shared" si="374"/>
        <v/>
      </c>
      <c r="AB1070" s="201" t="str">
        <f t="shared" si="375"/>
        <v/>
      </c>
    </row>
    <row r="1071" spans="5:28" ht="18" customHeight="1">
      <c r="E1071" s="178" t="str">
        <f t="shared" si="376"/>
        <v>E-3</v>
      </c>
      <c r="F1071" s="124">
        <f t="shared" si="367"/>
        <v>0</v>
      </c>
      <c r="G1071" s="124" t="str">
        <f t="shared" si="368"/>
        <v/>
      </c>
      <c r="H1071" s="124" t="str">
        <f t="shared" si="369"/>
        <v/>
      </c>
      <c r="I1071" s="179">
        <v>25</v>
      </c>
      <c r="J1071" s="150" t="str">
        <f>IF($E1071="","",INDEX('3.サラリースケール'!$R$5:$BH$38,MATCH('7.グレード別年俸表の作成'!$E1071,'3.サラリースケール'!$R$5:$R$38,0),MATCH('7.グレード別年俸表の作成'!$I1071,'3.サラリースケール'!$R$5:$BH$5,0)))</f>
        <v/>
      </c>
      <c r="K1071" s="194" t="str">
        <f t="shared" si="370"/>
        <v/>
      </c>
      <c r="L1071" s="195" t="str">
        <f>IF($J1071="","",VLOOKUP($E1071,'6.モデル年俸表の作成'!$C$6:$F$48,4,0))</f>
        <v/>
      </c>
      <c r="M1071" s="196" t="str">
        <f t="shared" si="377"/>
        <v/>
      </c>
      <c r="N1071" s="197" t="str">
        <f t="shared" si="378"/>
        <v/>
      </c>
      <c r="O1071" s="219" t="str">
        <f t="shared" si="371"/>
        <v/>
      </c>
      <c r="P1071" s="198" t="str">
        <f t="shared" si="379"/>
        <v/>
      </c>
      <c r="Q1071" s="195" t="str">
        <f t="shared" si="380"/>
        <v/>
      </c>
      <c r="R1071" s="187" t="str">
        <f>IF($J1071="","",IF('5.手当・賞与配分の設計'!$O$4=1,ROUNDUP((J1071+$L1071)*$R$5,-1),ROUNDUP(J1071*$R$5,-1)))</f>
        <v/>
      </c>
      <c r="S1071" s="202" t="str">
        <f>IF($J1071="","",IF('5.手当・賞与配分の設計'!$O$4=1,ROUNDUP(($J1071+$L1071)*$U$4*$S$3,-1),ROUNDUP($J1071*$U$4*$S$3,-1)))</f>
        <v/>
      </c>
      <c r="T1071" s="186" t="str">
        <f>IF($J1071="","",IF('5.手当・賞与配分の設計'!$O$4=1,ROUNDUP(($J1071+$L1071)*$U$4*$T$3,-1),ROUNDUP($J1071*$U$4*$T$3,-1)))</f>
        <v/>
      </c>
      <c r="U1071" s="186" t="str">
        <f>IF($J1071="","",IF('5.手当・賞与配分の設計'!$O$4=1,ROUNDUP(($J1071+$L1071)*$U$4*$U$3,-1),ROUNDUP($J1071*$U$4*$U$3,-1)))</f>
        <v/>
      </c>
      <c r="V1071" s="186" t="str">
        <f>IF($J1071="","",IF('5.手当・賞与配分の設計'!$O$4=1,ROUNDUP(($J1071+$L1071)*$U$4*$V$3,-1),ROUNDUP($J1071*$U$4*$V$3,-1)))</f>
        <v/>
      </c>
      <c r="W1071" s="203" t="str">
        <f>IF($J1071="","",IF('5.手当・賞与配分の設計'!$O$4=1,ROUNDUP(($J1071+$L1071)*$U$4*$W$3,-1),ROUNDUP($J1071*$U$4*$W$3,-1)))</f>
        <v/>
      </c>
      <c r="X1071" s="128" t="str">
        <f t="shared" si="381"/>
        <v/>
      </c>
      <c r="Y1071" s="88" t="str">
        <f t="shared" si="372"/>
        <v/>
      </c>
      <c r="Z1071" s="88" t="str">
        <f t="shared" si="373"/>
        <v/>
      </c>
      <c r="AA1071" s="88" t="str">
        <f t="shared" si="374"/>
        <v/>
      </c>
      <c r="AB1071" s="201" t="str">
        <f t="shared" si="375"/>
        <v/>
      </c>
    </row>
    <row r="1072" spans="5:28" ht="18" customHeight="1">
      <c r="E1072" s="178" t="str">
        <f t="shared" si="376"/>
        <v>E-3</v>
      </c>
      <c r="F1072" s="124">
        <f t="shared" si="367"/>
        <v>0</v>
      </c>
      <c r="G1072" s="124" t="str">
        <f t="shared" si="368"/>
        <v/>
      </c>
      <c r="H1072" s="124" t="str">
        <f t="shared" si="369"/>
        <v/>
      </c>
      <c r="I1072" s="179">
        <v>26</v>
      </c>
      <c r="J1072" s="150" t="str">
        <f>IF($E1072="","",INDEX('3.サラリースケール'!$R$5:$BH$38,MATCH('7.グレード別年俸表の作成'!$E1072,'3.サラリースケール'!$R$5:$R$38,0),MATCH('7.グレード別年俸表の作成'!$I1072,'3.サラリースケール'!$R$5:$BH$5,0)))</f>
        <v/>
      </c>
      <c r="K1072" s="194" t="str">
        <f t="shared" si="370"/>
        <v/>
      </c>
      <c r="L1072" s="195" t="str">
        <f>IF($J1072="","",VLOOKUP($E1072,'6.モデル年俸表の作成'!$C$6:$F$48,4,0))</f>
        <v/>
      </c>
      <c r="M1072" s="196" t="str">
        <f t="shared" si="377"/>
        <v/>
      </c>
      <c r="N1072" s="197" t="str">
        <f t="shared" si="378"/>
        <v/>
      </c>
      <c r="O1072" s="219" t="str">
        <f t="shared" si="371"/>
        <v/>
      </c>
      <c r="P1072" s="198" t="str">
        <f t="shared" si="379"/>
        <v/>
      </c>
      <c r="Q1072" s="195" t="str">
        <f t="shared" si="380"/>
        <v/>
      </c>
      <c r="R1072" s="187" t="str">
        <f>IF($J1072="","",IF('5.手当・賞与配分の設計'!$O$4=1,ROUNDUP((J1072+$L1072)*$R$5,-1),ROUNDUP(J1072*$R$5,-1)))</f>
        <v/>
      </c>
      <c r="S1072" s="202" t="str">
        <f>IF($J1072="","",IF('5.手当・賞与配分の設計'!$O$4=1,ROUNDUP(($J1072+$L1072)*$U$4*$S$3,-1),ROUNDUP($J1072*$U$4*$S$3,-1)))</f>
        <v/>
      </c>
      <c r="T1072" s="186" t="str">
        <f>IF($J1072="","",IF('5.手当・賞与配分の設計'!$O$4=1,ROUNDUP(($J1072+$L1072)*$U$4*$T$3,-1),ROUNDUP($J1072*$U$4*$T$3,-1)))</f>
        <v/>
      </c>
      <c r="U1072" s="186" t="str">
        <f>IF($J1072="","",IF('5.手当・賞与配分の設計'!$O$4=1,ROUNDUP(($J1072+$L1072)*$U$4*$U$3,-1),ROUNDUP($J1072*$U$4*$U$3,-1)))</f>
        <v/>
      </c>
      <c r="V1072" s="186" t="str">
        <f>IF($J1072="","",IF('5.手当・賞与配分の設計'!$O$4=1,ROUNDUP(($J1072+$L1072)*$U$4*$V$3,-1),ROUNDUP($J1072*$U$4*$V$3,-1)))</f>
        <v/>
      </c>
      <c r="W1072" s="203" t="str">
        <f>IF($J1072="","",IF('5.手当・賞与配分の設計'!$O$4=1,ROUNDUP(($J1072+$L1072)*$U$4*$W$3,-1),ROUNDUP($J1072*$U$4*$W$3,-1)))</f>
        <v/>
      </c>
      <c r="X1072" s="128" t="str">
        <f t="shared" si="381"/>
        <v/>
      </c>
      <c r="Y1072" s="88" t="str">
        <f t="shared" si="372"/>
        <v/>
      </c>
      <c r="Z1072" s="88" t="str">
        <f t="shared" si="373"/>
        <v/>
      </c>
      <c r="AA1072" s="88" t="str">
        <f t="shared" si="374"/>
        <v/>
      </c>
      <c r="AB1072" s="201" t="str">
        <f t="shared" si="375"/>
        <v/>
      </c>
    </row>
    <row r="1073" spans="5:28" ht="18" customHeight="1">
      <c r="E1073" s="178" t="str">
        <f t="shared" si="376"/>
        <v>E-3</v>
      </c>
      <c r="F1073" s="124">
        <f t="shared" si="367"/>
        <v>0</v>
      </c>
      <c r="G1073" s="124" t="str">
        <f t="shared" si="368"/>
        <v/>
      </c>
      <c r="H1073" s="124" t="str">
        <f t="shared" si="369"/>
        <v/>
      </c>
      <c r="I1073" s="179">
        <v>27</v>
      </c>
      <c r="J1073" s="150" t="str">
        <f>IF($E1073="","",INDEX('3.サラリースケール'!$R$5:$BH$38,MATCH('7.グレード別年俸表の作成'!$E1073,'3.サラリースケール'!$R$5:$R$38,0),MATCH('7.グレード別年俸表の作成'!$I1073,'3.サラリースケール'!$R$5:$BH$5,0)))</f>
        <v/>
      </c>
      <c r="K1073" s="194" t="str">
        <f t="shared" si="370"/>
        <v/>
      </c>
      <c r="L1073" s="195" t="str">
        <f>IF($J1073="","",VLOOKUP($E1073,'6.モデル年俸表の作成'!$C$6:$F$48,4,0))</f>
        <v/>
      </c>
      <c r="M1073" s="196" t="str">
        <f t="shared" si="377"/>
        <v/>
      </c>
      <c r="N1073" s="197" t="str">
        <f t="shared" si="378"/>
        <v/>
      </c>
      <c r="O1073" s="219" t="str">
        <f t="shared" si="371"/>
        <v/>
      </c>
      <c r="P1073" s="198" t="str">
        <f t="shared" si="379"/>
        <v/>
      </c>
      <c r="Q1073" s="195" t="str">
        <f t="shared" si="380"/>
        <v/>
      </c>
      <c r="R1073" s="187" t="str">
        <f>IF($J1073="","",IF('5.手当・賞与配分の設計'!$O$4=1,ROUNDUP((J1073+$L1073)*$R$5,-1),ROUNDUP(J1073*$R$5,-1)))</f>
        <v/>
      </c>
      <c r="S1073" s="202" t="str">
        <f>IF($J1073="","",IF('5.手当・賞与配分の設計'!$O$4=1,ROUNDUP(($J1073+$L1073)*$U$4*$S$3,-1),ROUNDUP($J1073*$U$4*$S$3,-1)))</f>
        <v/>
      </c>
      <c r="T1073" s="186" t="str">
        <f>IF($J1073="","",IF('5.手当・賞与配分の設計'!$O$4=1,ROUNDUP(($J1073+$L1073)*$U$4*$T$3,-1),ROUNDUP($J1073*$U$4*$T$3,-1)))</f>
        <v/>
      </c>
      <c r="U1073" s="186" t="str">
        <f>IF($J1073="","",IF('5.手当・賞与配分の設計'!$O$4=1,ROUNDUP(($J1073+$L1073)*$U$4*$U$3,-1),ROUNDUP($J1073*$U$4*$U$3,-1)))</f>
        <v/>
      </c>
      <c r="V1073" s="186" t="str">
        <f>IF($J1073="","",IF('5.手当・賞与配分の設計'!$O$4=1,ROUNDUP(($J1073+$L1073)*$U$4*$V$3,-1),ROUNDUP($J1073*$U$4*$V$3,-1)))</f>
        <v/>
      </c>
      <c r="W1073" s="203" t="str">
        <f>IF($J1073="","",IF('5.手当・賞与配分の設計'!$O$4=1,ROUNDUP(($J1073+$L1073)*$U$4*$W$3,-1),ROUNDUP($J1073*$U$4*$W$3,-1)))</f>
        <v/>
      </c>
      <c r="X1073" s="128" t="str">
        <f t="shared" si="381"/>
        <v/>
      </c>
      <c r="Y1073" s="88" t="str">
        <f t="shared" si="372"/>
        <v/>
      </c>
      <c r="Z1073" s="88" t="str">
        <f t="shared" si="373"/>
        <v/>
      </c>
      <c r="AA1073" s="88" t="str">
        <f t="shared" si="374"/>
        <v/>
      </c>
      <c r="AB1073" s="201" t="str">
        <f t="shared" si="375"/>
        <v/>
      </c>
    </row>
    <row r="1074" spans="5:28" ht="18" customHeight="1">
      <c r="E1074" s="178" t="str">
        <f t="shared" si="376"/>
        <v>E-3</v>
      </c>
      <c r="F1074" s="124">
        <f t="shared" si="367"/>
        <v>0</v>
      </c>
      <c r="G1074" s="124" t="str">
        <f t="shared" si="368"/>
        <v/>
      </c>
      <c r="H1074" s="124" t="str">
        <f t="shared" si="369"/>
        <v/>
      </c>
      <c r="I1074" s="179">
        <v>28</v>
      </c>
      <c r="J1074" s="150" t="str">
        <f>IF($E1074="","",INDEX('3.サラリースケール'!$R$5:$BH$38,MATCH('7.グレード別年俸表の作成'!$E1074,'3.サラリースケール'!$R$5:$R$38,0),MATCH('7.グレード別年俸表の作成'!$I1074,'3.サラリースケール'!$R$5:$BH$5,0)))</f>
        <v/>
      </c>
      <c r="K1074" s="194" t="str">
        <f t="shared" si="370"/>
        <v/>
      </c>
      <c r="L1074" s="195" t="str">
        <f>IF($J1074="","",VLOOKUP($E1074,'6.モデル年俸表の作成'!$C$6:$F$48,4,0))</f>
        <v/>
      </c>
      <c r="M1074" s="196" t="str">
        <f t="shared" si="377"/>
        <v/>
      </c>
      <c r="N1074" s="197" t="str">
        <f t="shared" si="378"/>
        <v/>
      </c>
      <c r="O1074" s="219" t="str">
        <f t="shared" si="371"/>
        <v/>
      </c>
      <c r="P1074" s="198" t="str">
        <f t="shared" si="379"/>
        <v/>
      </c>
      <c r="Q1074" s="195" t="str">
        <f t="shared" si="380"/>
        <v/>
      </c>
      <c r="R1074" s="187" t="str">
        <f>IF($J1074="","",IF('5.手当・賞与配分の設計'!$O$4=1,ROUNDUP((J1074+$L1074)*$R$5,-1),ROUNDUP(J1074*$R$5,-1)))</f>
        <v/>
      </c>
      <c r="S1074" s="202" t="str">
        <f>IF($J1074="","",IF('5.手当・賞与配分の設計'!$O$4=1,ROUNDUP(($J1074+$L1074)*$U$4*$S$3,-1),ROUNDUP($J1074*$U$4*$S$3,-1)))</f>
        <v/>
      </c>
      <c r="T1074" s="186" t="str">
        <f>IF($J1074="","",IF('5.手当・賞与配分の設計'!$O$4=1,ROUNDUP(($J1074+$L1074)*$U$4*$T$3,-1),ROUNDUP($J1074*$U$4*$T$3,-1)))</f>
        <v/>
      </c>
      <c r="U1074" s="186" t="str">
        <f>IF($J1074="","",IF('5.手当・賞与配分の設計'!$O$4=1,ROUNDUP(($J1074+$L1074)*$U$4*$U$3,-1),ROUNDUP($J1074*$U$4*$U$3,-1)))</f>
        <v/>
      </c>
      <c r="V1074" s="186" t="str">
        <f>IF($J1074="","",IF('5.手当・賞与配分の設計'!$O$4=1,ROUNDUP(($J1074+$L1074)*$U$4*$V$3,-1),ROUNDUP($J1074*$U$4*$V$3,-1)))</f>
        <v/>
      </c>
      <c r="W1074" s="203" t="str">
        <f>IF($J1074="","",IF('5.手当・賞与配分の設計'!$O$4=1,ROUNDUP(($J1074+$L1074)*$U$4*$W$3,-1),ROUNDUP($J1074*$U$4*$W$3,-1)))</f>
        <v/>
      </c>
      <c r="X1074" s="128" t="str">
        <f t="shared" si="381"/>
        <v/>
      </c>
      <c r="Y1074" s="88" t="str">
        <f t="shared" si="372"/>
        <v/>
      </c>
      <c r="Z1074" s="88" t="str">
        <f t="shared" si="373"/>
        <v/>
      </c>
      <c r="AA1074" s="88" t="str">
        <f t="shared" si="374"/>
        <v/>
      </c>
      <c r="AB1074" s="201" t="str">
        <f t="shared" si="375"/>
        <v/>
      </c>
    </row>
    <row r="1075" spans="5:28" ht="18" customHeight="1">
      <c r="E1075" s="178" t="str">
        <f t="shared" si="376"/>
        <v>E-3</v>
      </c>
      <c r="F1075" s="124">
        <f t="shared" si="367"/>
        <v>0</v>
      </c>
      <c r="G1075" s="124" t="str">
        <f t="shared" si="368"/>
        <v/>
      </c>
      <c r="H1075" s="124" t="str">
        <f t="shared" si="369"/>
        <v/>
      </c>
      <c r="I1075" s="179">
        <v>29</v>
      </c>
      <c r="J1075" s="150" t="str">
        <f>IF($E1075="","",INDEX('3.サラリースケール'!$R$5:$BH$38,MATCH('7.グレード別年俸表の作成'!$E1075,'3.サラリースケール'!$R$5:$R$38,0),MATCH('7.グレード別年俸表の作成'!$I1075,'3.サラリースケール'!$R$5:$BH$5,0)))</f>
        <v/>
      </c>
      <c r="K1075" s="194" t="str">
        <f t="shared" si="370"/>
        <v/>
      </c>
      <c r="L1075" s="195" t="str">
        <f>IF($J1075="","",VLOOKUP($E1075,'6.モデル年俸表の作成'!$C$6:$F$48,4,0))</f>
        <v/>
      </c>
      <c r="M1075" s="196" t="str">
        <f t="shared" si="377"/>
        <v/>
      </c>
      <c r="N1075" s="197" t="str">
        <f t="shared" si="378"/>
        <v/>
      </c>
      <c r="O1075" s="219" t="str">
        <f t="shared" si="371"/>
        <v/>
      </c>
      <c r="P1075" s="198" t="str">
        <f t="shared" si="379"/>
        <v/>
      </c>
      <c r="Q1075" s="195" t="str">
        <f t="shared" si="380"/>
        <v/>
      </c>
      <c r="R1075" s="187" t="str">
        <f>IF($J1075="","",IF('5.手当・賞与配分の設計'!$O$4=1,ROUNDUP((J1075+$L1075)*$R$5,-1),ROUNDUP(J1075*$R$5,-1)))</f>
        <v/>
      </c>
      <c r="S1075" s="202" t="str">
        <f>IF($J1075="","",IF('5.手当・賞与配分の設計'!$O$4=1,ROUNDUP(($J1075+$L1075)*$U$4*$S$3,-1),ROUNDUP($J1075*$U$4*$S$3,-1)))</f>
        <v/>
      </c>
      <c r="T1075" s="186" t="str">
        <f>IF($J1075="","",IF('5.手当・賞与配分の設計'!$O$4=1,ROUNDUP(($J1075+$L1075)*$U$4*$T$3,-1),ROUNDUP($J1075*$U$4*$T$3,-1)))</f>
        <v/>
      </c>
      <c r="U1075" s="186" t="str">
        <f>IF($J1075="","",IF('5.手当・賞与配分の設計'!$O$4=1,ROUNDUP(($J1075+$L1075)*$U$4*$U$3,-1),ROUNDUP($J1075*$U$4*$U$3,-1)))</f>
        <v/>
      </c>
      <c r="V1075" s="186" t="str">
        <f>IF($J1075="","",IF('5.手当・賞与配分の設計'!$O$4=1,ROUNDUP(($J1075+$L1075)*$U$4*$V$3,-1),ROUNDUP($J1075*$U$4*$V$3,-1)))</f>
        <v/>
      </c>
      <c r="W1075" s="203" t="str">
        <f>IF($J1075="","",IF('5.手当・賞与配分の設計'!$O$4=1,ROUNDUP(($J1075+$L1075)*$U$4*$W$3,-1),ROUNDUP($J1075*$U$4*$W$3,-1)))</f>
        <v/>
      </c>
      <c r="X1075" s="128" t="str">
        <f t="shared" si="381"/>
        <v/>
      </c>
      <c r="Y1075" s="88" t="str">
        <f t="shared" si="372"/>
        <v/>
      </c>
      <c r="Z1075" s="88" t="str">
        <f t="shared" si="373"/>
        <v/>
      </c>
      <c r="AA1075" s="88" t="str">
        <f t="shared" si="374"/>
        <v/>
      </c>
      <c r="AB1075" s="201" t="str">
        <f t="shared" si="375"/>
        <v/>
      </c>
    </row>
    <row r="1076" spans="5:28" ht="18" customHeight="1">
      <c r="E1076" s="178" t="str">
        <f t="shared" si="376"/>
        <v>E-3</v>
      </c>
      <c r="F1076" s="124">
        <f t="shared" si="367"/>
        <v>0</v>
      </c>
      <c r="G1076" s="124" t="str">
        <f t="shared" si="368"/>
        <v/>
      </c>
      <c r="H1076" s="124" t="str">
        <f t="shared" si="369"/>
        <v/>
      </c>
      <c r="I1076" s="179">
        <v>30</v>
      </c>
      <c r="J1076" s="150" t="str">
        <f>IF($E1076="","",INDEX('3.サラリースケール'!$R$5:$BH$38,MATCH('7.グレード別年俸表の作成'!$E1076,'3.サラリースケール'!$R$5:$R$38,0),MATCH('7.グレード別年俸表の作成'!$I1076,'3.サラリースケール'!$R$5:$BH$5,0)))</f>
        <v/>
      </c>
      <c r="K1076" s="194" t="str">
        <f t="shared" si="370"/>
        <v/>
      </c>
      <c r="L1076" s="195" t="str">
        <f>IF($J1076="","",VLOOKUP($E1076,'6.モデル年俸表の作成'!$C$6:$F$48,4,0))</f>
        <v/>
      </c>
      <c r="M1076" s="196" t="str">
        <f t="shared" si="377"/>
        <v/>
      </c>
      <c r="N1076" s="197" t="str">
        <f t="shared" si="378"/>
        <v/>
      </c>
      <c r="O1076" s="219" t="str">
        <f t="shared" si="371"/>
        <v/>
      </c>
      <c r="P1076" s="198" t="str">
        <f t="shared" si="379"/>
        <v/>
      </c>
      <c r="Q1076" s="195" t="str">
        <f t="shared" si="380"/>
        <v/>
      </c>
      <c r="R1076" s="187" t="str">
        <f>IF($J1076="","",IF('5.手当・賞与配分の設計'!$O$4=1,ROUNDUP((J1076+$L1076)*$R$5,-1),ROUNDUP(J1076*$R$5,-1)))</f>
        <v/>
      </c>
      <c r="S1076" s="202" t="str">
        <f>IF($J1076="","",IF('5.手当・賞与配分の設計'!$O$4=1,ROUNDUP(($J1076+$L1076)*$U$4*$S$3,-1),ROUNDUP($J1076*$U$4*$S$3,-1)))</f>
        <v/>
      </c>
      <c r="T1076" s="186" t="str">
        <f>IF($J1076="","",IF('5.手当・賞与配分の設計'!$O$4=1,ROUNDUP(($J1076+$L1076)*$U$4*$T$3,-1),ROUNDUP($J1076*$U$4*$T$3,-1)))</f>
        <v/>
      </c>
      <c r="U1076" s="186" t="str">
        <f>IF($J1076="","",IF('5.手当・賞与配分の設計'!$O$4=1,ROUNDUP(($J1076+$L1076)*$U$4*$U$3,-1),ROUNDUP($J1076*$U$4*$U$3,-1)))</f>
        <v/>
      </c>
      <c r="V1076" s="186" t="str">
        <f>IF($J1076="","",IF('5.手当・賞与配分の設計'!$O$4=1,ROUNDUP(($J1076+$L1076)*$U$4*$V$3,-1),ROUNDUP($J1076*$U$4*$V$3,-1)))</f>
        <v/>
      </c>
      <c r="W1076" s="203" t="str">
        <f>IF($J1076="","",IF('5.手当・賞与配分の設計'!$O$4=1,ROUNDUP(($J1076+$L1076)*$U$4*$W$3,-1),ROUNDUP($J1076*$U$4*$W$3,-1)))</f>
        <v/>
      </c>
      <c r="X1076" s="128" t="str">
        <f t="shared" si="381"/>
        <v/>
      </c>
      <c r="Y1076" s="88" t="str">
        <f t="shared" si="372"/>
        <v/>
      </c>
      <c r="Z1076" s="88" t="str">
        <f t="shared" si="373"/>
        <v/>
      </c>
      <c r="AA1076" s="88" t="str">
        <f t="shared" si="374"/>
        <v/>
      </c>
      <c r="AB1076" s="201" t="str">
        <f t="shared" si="375"/>
        <v/>
      </c>
    </row>
    <row r="1077" spans="5:28" ht="18" customHeight="1">
      <c r="E1077" s="178" t="str">
        <f t="shared" si="376"/>
        <v>E-3</v>
      </c>
      <c r="F1077" s="124">
        <f t="shared" si="367"/>
        <v>0</v>
      </c>
      <c r="G1077" s="124" t="str">
        <f t="shared" si="368"/>
        <v/>
      </c>
      <c r="H1077" s="124" t="str">
        <f t="shared" si="369"/>
        <v/>
      </c>
      <c r="I1077" s="179">
        <v>31</v>
      </c>
      <c r="J1077" s="150" t="str">
        <f>IF($E1077="","",INDEX('3.サラリースケール'!$R$5:$BH$38,MATCH('7.グレード別年俸表の作成'!$E1077,'3.サラリースケール'!$R$5:$R$38,0),MATCH('7.グレード別年俸表の作成'!$I1077,'3.サラリースケール'!$R$5:$BH$5,0)))</f>
        <v/>
      </c>
      <c r="K1077" s="194" t="str">
        <f t="shared" si="370"/>
        <v/>
      </c>
      <c r="L1077" s="195" t="str">
        <f>IF($J1077="","",VLOOKUP($E1077,'6.モデル年俸表の作成'!$C$6:$F$48,4,0))</f>
        <v/>
      </c>
      <c r="M1077" s="196" t="str">
        <f t="shared" si="377"/>
        <v/>
      </c>
      <c r="N1077" s="197" t="str">
        <f t="shared" si="378"/>
        <v/>
      </c>
      <c r="O1077" s="219" t="str">
        <f t="shared" si="371"/>
        <v/>
      </c>
      <c r="P1077" s="198" t="str">
        <f t="shared" si="379"/>
        <v/>
      </c>
      <c r="Q1077" s="195" t="str">
        <f t="shared" si="380"/>
        <v/>
      </c>
      <c r="R1077" s="187" t="str">
        <f>IF($J1077="","",IF('5.手当・賞与配分の設計'!$O$4=1,ROUNDUP((J1077+$L1077)*$R$5,-1),ROUNDUP(J1077*$R$5,-1)))</f>
        <v/>
      </c>
      <c r="S1077" s="202" t="str">
        <f>IF($J1077="","",IF('5.手当・賞与配分の設計'!$O$4=1,ROUNDUP(($J1077+$L1077)*$U$4*$S$3,-1),ROUNDUP($J1077*$U$4*$S$3,-1)))</f>
        <v/>
      </c>
      <c r="T1077" s="186" t="str">
        <f>IF($J1077="","",IF('5.手当・賞与配分の設計'!$O$4=1,ROUNDUP(($J1077+$L1077)*$U$4*$T$3,-1),ROUNDUP($J1077*$U$4*$T$3,-1)))</f>
        <v/>
      </c>
      <c r="U1077" s="186" t="str">
        <f>IF($J1077="","",IF('5.手当・賞与配分の設計'!$O$4=1,ROUNDUP(($J1077+$L1077)*$U$4*$U$3,-1),ROUNDUP($J1077*$U$4*$U$3,-1)))</f>
        <v/>
      </c>
      <c r="V1077" s="186" t="str">
        <f>IF($J1077="","",IF('5.手当・賞与配分の設計'!$O$4=1,ROUNDUP(($J1077+$L1077)*$U$4*$V$3,-1),ROUNDUP($J1077*$U$4*$V$3,-1)))</f>
        <v/>
      </c>
      <c r="W1077" s="203" t="str">
        <f>IF($J1077="","",IF('5.手当・賞与配分の設計'!$O$4=1,ROUNDUP(($J1077+$L1077)*$U$4*$W$3,-1),ROUNDUP($J1077*$U$4*$W$3,-1)))</f>
        <v/>
      </c>
      <c r="X1077" s="128" t="str">
        <f t="shared" si="381"/>
        <v/>
      </c>
      <c r="Y1077" s="88" t="str">
        <f t="shared" si="372"/>
        <v/>
      </c>
      <c r="Z1077" s="88" t="str">
        <f t="shared" si="373"/>
        <v/>
      </c>
      <c r="AA1077" s="88" t="str">
        <f t="shared" si="374"/>
        <v/>
      </c>
      <c r="AB1077" s="201" t="str">
        <f t="shared" si="375"/>
        <v/>
      </c>
    </row>
    <row r="1078" spans="5:28" ht="18" customHeight="1">
      <c r="E1078" s="178" t="str">
        <f t="shared" si="376"/>
        <v>E-3</v>
      </c>
      <c r="F1078" s="124">
        <f t="shared" si="367"/>
        <v>0</v>
      </c>
      <c r="G1078" s="124" t="str">
        <f t="shared" si="368"/>
        <v/>
      </c>
      <c r="H1078" s="124" t="str">
        <f t="shared" si="369"/>
        <v/>
      </c>
      <c r="I1078" s="179">
        <v>32</v>
      </c>
      <c r="J1078" s="150" t="str">
        <f>IF($E1078="","",INDEX('3.サラリースケール'!$R$5:$BH$38,MATCH('7.グレード別年俸表の作成'!$E1078,'3.サラリースケール'!$R$5:$R$38,0),MATCH('7.グレード別年俸表の作成'!$I1078,'3.サラリースケール'!$R$5:$BH$5,0)))</f>
        <v/>
      </c>
      <c r="K1078" s="194" t="str">
        <f t="shared" si="370"/>
        <v/>
      </c>
      <c r="L1078" s="195" t="str">
        <f>IF($J1078="","",VLOOKUP($E1078,'6.モデル年俸表の作成'!$C$6:$F$48,4,0))</f>
        <v/>
      </c>
      <c r="M1078" s="196" t="str">
        <f t="shared" si="377"/>
        <v/>
      </c>
      <c r="N1078" s="197" t="str">
        <f t="shared" si="378"/>
        <v/>
      </c>
      <c r="O1078" s="219" t="str">
        <f t="shared" si="371"/>
        <v/>
      </c>
      <c r="P1078" s="198" t="str">
        <f t="shared" si="379"/>
        <v/>
      </c>
      <c r="Q1078" s="195" t="str">
        <f t="shared" si="380"/>
        <v/>
      </c>
      <c r="R1078" s="187" t="str">
        <f>IF($J1078="","",IF('5.手当・賞与配分の設計'!$O$4=1,ROUNDUP((J1078+$L1078)*$R$5,-1),ROUNDUP(J1078*$R$5,-1)))</f>
        <v/>
      </c>
      <c r="S1078" s="202" t="str">
        <f>IF($J1078="","",IF('5.手当・賞与配分の設計'!$O$4=1,ROUNDUP(($J1078+$L1078)*$U$4*$S$3,-1),ROUNDUP($J1078*$U$4*$S$3,-1)))</f>
        <v/>
      </c>
      <c r="T1078" s="186" t="str">
        <f>IF($J1078="","",IF('5.手当・賞与配分の設計'!$O$4=1,ROUNDUP(($J1078+$L1078)*$U$4*$T$3,-1),ROUNDUP($J1078*$U$4*$T$3,-1)))</f>
        <v/>
      </c>
      <c r="U1078" s="186" t="str">
        <f>IF($J1078="","",IF('5.手当・賞与配分の設計'!$O$4=1,ROUNDUP(($J1078+$L1078)*$U$4*$U$3,-1),ROUNDUP($J1078*$U$4*$U$3,-1)))</f>
        <v/>
      </c>
      <c r="V1078" s="186" t="str">
        <f>IF($J1078="","",IF('5.手当・賞与配分の設計'!$O$4=1,ROUNDUP(($J1078+$L1078)*$U$4*$V$3,-1),ROUNDUP($J1078*$U$4*$V$3,-1)))</f>
        <v/>
      </c>
      <c r="W1078" s="203" t="str">
        <f>IF($J1078="","",IF('5.手当・賞与配分の設計'!$O$4=1,ROUNDUP(($J1078+$L1078)*$U$4*$W$3,-1),ROUNDUP($J1078*$U$4*$W$3,-1)))</f>
        <v/>
      </c>
      <c r="X1078" s="128" t="str">
        <f t="shared" si="381"/>
        <v/>
      </c>
      <c r="Y1078" s="88" t="str">
        <f t="shared" si="372"/>
        <v/>
      </c>
      <c r="Z1078" s="88" t="str">
        <f t="shared" si="373"/>
        <v/>
      </c>
      <c r="AA1078" s="88" t="str">
        <f t="shared" si="374"/>
        <v/>
      </c>
      <c r="AB1078" s="201" t="str">
        <f t="shared" si="375"/>
        <v/>
      </c>
    </row>
    <row r="1079" spans="5:28" ht="18" customHeight="1">
      <c r="E1079" s="178" t="str">
        <f t="shared" si="376"/>
        <v>E-3</v>
      </c>
      <c r="F1079" s="124">
        <f t="shared" si="367"/>
        <v>0</v>
      </c>
      <c r="G1079" s="124" t="str">
        <f t="shared" si="368"/>
        <v/>
      </c>
      <c r="H1079" s="124" t="str">
        <f t="shared" si="369"/>
        <v/>
      </c>
      <c r="I1079" s="179">
        <v>33</v>
      </c>
      <c r="J1079" s="150" t="str">
        <f>IF($E1079="","",INDEX('3.サラリースケール'!$R$5:$BH$38,MATCH('7.グレード別年俸表の作成'!$E1079,'3.サラリースケール'!$R$5:$R$38,0),MATCH('7.グレード別年俸表の作成'!$I1079,'3.サラリースケール'!$R$5:$BH$5,0)))</f>
        <v/>
      </c>
      <c r="K1079" s="194" t="str">
        <f t="shared" si="370"/>
        <v/>
      </c>
      <c r="L1079" s="195" t="str">
        <f>IF($J1079="","",VLOOKUP($E1079,'6.モデル年俸表の作成'!$C$6:$F$48,4,0))</f>
        <v/>
      </c>
      <c r="M1079" s="196" t="str">
        <f t="shared" si="377"/>
        <v/>
      </c>
      <c r="N1079" s="197" t="str">
        <f t="shared" si="378"/>
        <v/>
      </c>
      <c r="O1079" s="219" t="str">
        <f t="shared" si="371"/>
        <v/>
      </c>
      <c r="P1079" s="198" t="str">
        <f t="shared" si="379"/>
        <v/>
      </c>
      <c r="Q1079" s="195" t="str">
        <f t="shared" si="380"/>
        <v/>
      </c>
      <c r="R1079" s="187" t="str">
        <f>IF($J1079="","",IF('5.手当・賞与配分の設計'!$O$4=1,ROUNDUP((J1079+$L1079)*$R$5,-1),ROUNDUP(J1079*$R$5,-1)))</f>
        <v/>
      </c>
      <c r="S1079" s="202" t="str">
        <f>IF($J1079="","",IF('5.手当・賞与配分の設計'!$O$4=1,ROUNDUP(($J1079+$L1079)*$U$4*$S$3,-1),ROUNDUP($J1079*$U$4*$S$3,-1)))</f>
        <v/>
      </c>
      <c r="T1079" s="186" t="str">
        <f>IF($J1079="","",IF('5.手当・賞与配分の設計'!$O$4=1,ROUNDUP(($J1079+$L1079)*$U$4*$T$3,-1),ROUNDUP($J1079*$U$4*$T$3,-1)))</f>
        <v/>
      </c>
      <c r="U1079" s="186" t="str">
        <f>IF($J1079="","",IF('5.手当・賞与配分の設計'!$O$4=1,ROUNDUP(($J1079+$L1079)*$U$4*$U$3,-1),ROUNDUP($J1079*$U$4*$U$3,-1)))</f>
        <v/>
      </c>
      <c r="V1079" s="186" t="str">
        <f>IF($J1079="","",IF('5.手当・賞与配分の設計'!$O$4=1,ROUNDUP(($J1079+$L1079)*$U$4*$V$3,-1),ROUNDUP($J1079*$U$4*$V$3,-1)))</f>
        <v/>
      </c>
      <c r="W1079" s="203" t="str">
        <f>IF($J1079="","",IF('5.手当・賞与配分の設計'!$O$4=1,ROUNDUP(($J1079+$L1079)*$U$4*$W$3,-1),ROUNDUP($J1079*$U$4*$W$3,-1)))</f>
        <v/>
      </c>
      <c r="X1079" s="128" t="str">
        <f t="shared" si="381"/>
        <v/>
      </c>
      <c r="Y1079" s="88" t="str">
        <f t="shared" si="372"/>
        <v/>
      </c>
      <c r="Z1079" s="88" t="str">
        <f t="shared" si="373"/>
        <v/>
      </c>
      <c r="AA1079" s="88" t="str">
        <f t="shared" si="374"/>
        <v/>
      </c>
      <c r="AB1079" s="201" t="str">
        <f t="shared" si="375"/>
        <v/>
      </c>
    </row>
    <row r="1080" spans="5:28" ht="18" customHeight="1">
      <c r="E1080" s="178" t="str">
        <f t="shared" si="376"/>
        <v>E-3</v>
      </c>
      <c r="F1080" s="124">
        <f t="shared" si="367"/>
        <v>0</v>
      </c>
      <c r="G1080" s="124" t="str">
        <f t="shared" si="368"/>
        <v/>
      </c>
      <c r="H1080" s="124" t="str">
        <f t="shared" si="369"/>
        <v/>
      </c>
      <c r="I1080" s="179">
        <v>34</v>
      </c>
      <c r="J1080" s="150" t="str">
        <f>IF($E1080="","",INDEX('3.サラリースケール'!$R$5:$BH$38,MATCH('7.グレード別年俸表の作成'!$E1080,'3.サラリースケール'!$R$5:$R$38,0),MATCH('7.グレード別年俸表の作成'!$I1080,'3.サラリースケール'!$R$5:$BH$5,0)))</f>
        <v/>
      </c>
      <c r="K1080" s="194" t="str">
        <f t="shared" si="370"/>
        <v/>
      </c>
      <c r="L1080" s="195" t="str">
        <f>IF($J1080="","",VLOOKUP($E1080,'6.モデル年俸表の作成'!$C$6:$F$48,4,0))</f>
        <v/>
      </c>
      <c r="M1080" s="196" t="str">
        <f t="shared" si="377"/>
        <v/>
      </c>
      <c r="N1080" s="197" t="str">
        <f t="shared" si="378"/>
        <v/>
      </c>
      <c r="O1080" s="219" t="str">
        <f t="shared" si="371"/>
        <v/>
      </c>
      <c r="P1080" s="198" t="str">
        <f t="shared" si="379"/>
        <v/>
      </c>
      <c r="Q1080" s="195" t="str">
        <f t="shared" si="380"/>
        <v/>
      </c>
      <c r="R1080" s="187" t="str">
        <f>IF($J1080="","",IF('5.手当・賞与配分の設計'!$O$4=1,ROUNDUP((J1080+$L1080)*$R$5,-1),ROUNDUP(J1080*$R$5,-1)))</f>
        <v/>
      </c>
      <c r="S1080" s="202" t="str">
        <f>IF($J1080="","",IF('5.手当・賞与配分の設計'!$O$4=1,ROUNDUP(($J1080+$L1080)*$U$4*$S$3,-1),ROUNDUP($J1080*$U$4*$S$3,-1)))</f>
        <v/>
      </c>
      <c r="T1080" s="186" t="str">
        <f>IF($J1080="","",IF('5.手当・賞与配分の設計'!$O$4=1,ROUNDUP(($J1080+$L1080)*$U$4*$T$3,-1),ROUNDUP($J1080*$U$4*$T$3,-1)))</f>
        <v/>
      </c>
      <c r="U1080" s="186" t="str">
        <f>IF($J1080="","",IF('5.手当・賞与配分の設計'!$O$4=1,ROUNDUP(($J1080+$L1080)*$U$4*$U$3,-1),ROUNDUP($J1080*$U$4*$U$3,-1)))</f>
        <v/>
      </c>
      <c r="V1080" s="186" t="str">
        <f>IF($J1080="","",IF('5.手当・賞与配分の設計'!$O$4=1,ROUNDUP(($J1080+$L1080)*$U$4*$V$3,-1),ROUNDUP($J1080*$U$4*$V$3,-1)))</f>
        <v/>
      </c>
      <c r="W1080" s="203" t="str">
        <f>IF($J1080="","",IF('5.手当・賞与配分の設計'!$O$4=1,ROUNDUP(($J1080+$L1080)*$U$4*$W$3,-1),ROUNDUP($J1080*$U$4*$W$3,-1)))</f>
        <v/>
      </c>
      <c r="X1080" s="128" t="str">
        <f t="shared" si="381"/>
        <v/>
      </c>
      <c r="Y1080" s="88" t="str">
        <f t="shared" si="372"/>
        <v/>
      </c>
      <c r="Z1080" s="88" t="str">
        <f t="shared" si="373"/>
        <v/>
      </c>
      <c r="AA1080" s="88" t="str">
        <f t="shared" si="374"/>
        <v/>
      </c>
      <c r="AB1080" s="201" t="str">
        <f t="shared" si="375"/>
        <v/>
      </c>
    </row>
    <row r="1081" spans="5:28" ht="18" customHeight="1">
      <c r="E1081" s="178" t="str">
        <f t="shared" si="376"/>
        <v>E-3</v>
      </c>
      <c r="F1081" s="124">
        <f t="shared" si="367"/>
        <v>0</v>
      </c>
      <c r="G1081" s="124" t="str">
        <f t="shared" si="368"/>
        <v/>
      </c>
      <c r="H1081" s="124" t="str">
        <f t="shared" si="369"/>
        <v/>
      </c>
      <c r="I1081" s="179">
        <v>35</v>
      </c>
      <c r="J1081" s="150" t="str">
        <f>IF($E1081="","",INDEX('3.サラリースケール'!$R$5:$BH$38,MATCH('7.グレード別年俸表の作成'!$E1081,'3.サラリースケール'!$R$5:$R$38,0),MATCH('7.グレード別年俸表の作成'!$I1081,'3.サラリースケール'!$R$5:$BH$5,0)))</f>
        <v/>
      </c>
      <c r="K1081" s="194" t="str">
        <f t="shared" si="370"/>
        <v/>
      </c>
      <c r="L1081" s="195" t="str">
        <f>IF($J1081="","",VLOOKUP($E1081,'6.モデル年俸表の作成'!$C$6:$F$48,4,0))</f>
        <v/>
      </c>
      <c r="M1081" s="196" t="str">
        <f t="shared" si="377"/>
        <v/>
      </c>
      <c r="N1081" s="197" t="str">
        <f t="shared" si="378"/>
        <v/>
      </c>
      <c r="O1081" s="219" t="str">
        <f t="shared" si="371"/>
        <v/>
      </c>
      <c r="P1081" s="198" t="str">
        <f t="shared" si="379"/>
        <v/>
      </c>
      <c r="Q1081" s="195" t="str">
        <f t="shared" si="380"/>
        <v/>
      </c>
      <c r="R1081" s="187" t="str">
        <f>IF($J1081="","",IF('5.手当・賞与配分の設計'!$O$4=1,ROUNDUP((J1081+$L1081)*$R$5,-1),ROUNDUP(J1081*$R$5,-1)))</f>
        <v/>
      </c>
      <c r="S1081" s="202" t="str">
        <f>IF($J1081="","",IF('5.手当・賞与配分の設計'!$O$4=1,ROUNDUP(($J1081+$L1081)*$U$4*$S$3,-1),ROUNDUP($J1081*$U$4*$S$3,-1)))</f>
        <v/>
      </c>
      <c r="T1081" s="186" t="str">
        <f>IF($J1081="","",IF('5.手当・賞与配分の設計'!$O$4=1,ROUNDUP(($J1081+$L1081)*$U$4*$T$3,-1),ROUNDUP($J1081*$U$4*$T$3,-1)))</f>
        <v/>
      </c>
      <c r="U1081" s="186" t="str">
        <f>IF($J1081="","",IF('5.手当・賞与配分の設計'!$O$4=1,ROUNDUP(($J1081+$L1081)*$U$4*$U$3,-1),ROUNDUP($J1081*$U$4*$U$3,-1)))</f>
        <v/>
      </c>
      <c r="V1081" s="186" t="str">
        <f>IF($J1081="","",IF('5.手当・賞与配分の設計'!$O$4=1,ROUNDUP(($J1081+$L1081)*$U$4*$V$3,-1),ROUNDUP($J1081*$U$4*$V$3,-1)))</f>
        <v/>
      </c>
      <c r="W1081" s="203" t="str">
        <f>IF($J1081="","",IF('5.手当・賞与配分の設計'!$O$4=1,ROUNDUP(($J1081+$L1081)*$U$4*$W$3,-1),ROUNDUP($J1081*$U$4*$W$3,-1)))</f>
        <v/>
      </c>
      <c r="X1081" s="128" t="str">
        <f t="shared" si="381"/>
        <v/>
      </c>
      <c r="Y1081" s="88" t="str">
        <f t="shared" si="372"/>
        <v/>
      </c>
      <c r="Z1081" s="88" t="str">
        <f t="shared" si="373"/>
        <v/>
      </c>
      <c r="AA1081" s="88" t="str">
        <f t="shared" si="374"/>
        <v/>
      </c>
      <c r="AB1081" s="201" t="str">
        <f t="shared" si="375"/>
        <v/>
      </c>
    </row>
    <row r="1082" spans="5:28" ht="18" customHeight="1">
      <c r="E1082" s="178" t="str">
        <f t="shared" si="376"/>
        <v>E-3</v>
      </c>
      <c r="F1082" s="124">
        <f t="shared" si="367"/>
        <v>0</v>
      </c>
      <c r="G1082" s="124" t="str">
        <f t="shared" si="368"/>
        <v/>
      </c>
      <c r="H1082" s="124" t="str">
        <f t="shared" si="369"/>
        <v/>
      </c>
      <c r="I1082" s="179">
        <v>36</v>
      </c>
      <c r="J1082" s="150" t="str">
        <f>IF($E1082="","",INDEX('3.サラリースケール'!$R$5:$BH$38,MATCH('7.グレード別年俸表の作成'!$E1082,'3.サラリースケール'!$R$5:$R$38,0),MATCH('7.グレード別年俸表の作成'!$I1082,'3.サラリースケール'!$R$5:$BH$5,0)))</f>
        <v/>
      </c>
      <c r="K1082" s="194" t="str">
        <f t="shared" si="370"/>
        <v/>
      </c>
      <c r="L1082" s="195" t="str">
        <f>IF($J1082="","",VLOOKUP($E1082,'6.モデル年俸表の作成'!$C$6:$F$48,4,0))</f>
        <v/>
      </c>
      <c r="M1082" s="196" t="str">
        <f t="shared" si="377"/>
        <v/>
      </c>
      <c r="N1082" s="197" t="str">
        <f t="shared" si="378"/>
        <v/>
      </c>
      <c r="O1082" s="219" t="str">
        <f t="shared" si="371"/>
        <v/>
      </c>
      <c r="P1082" s="198" t="str">
        <f t="shared" si="379"/>
        <v/>
      </c>
      <c r="Q1082" s="195" t="str">
        <f t="shared" si="380"/>
        <v/>
      </c>
      <c r="R1082" s="187" t="str">
        <f>IF($J1082="","",IF('5.手当・賞与配分の設計'!$O$4=1,ROUNDUP((J1082+$L1082)*$R$5,-1),ROUNDUP(J1082*$R$5,-1)))</f>
        <v/>
      </c>
      <c r="S1082" s="202" t="str">
        <f>IF($J1082="","",IF('5.手当・賞与配分の設計'!$O$4=1,ROUNDUP(($J1082+$L1082)*$U$4*$S$3,-1),ROUNDUP($J1082*$U$4*$S$3,-1)))</f>
        <v/>
      </c>
      <c r="T1082" s="186" t="str">
        <f>IF($J1082="","",IF('5.手当・賞与配分の設計'!$O$4=1,ROUNDUP(($J1082+$L1082)*$U$4*$T$3,-1),ROUNDUP($J1082*$U$4*$T$3,-1)))</f>
        <v/>
      </c>
      <c r="U1082" s="186" t="str">
        <f>IF($J1082="","",IF('5.手当・賞与配分の設計'!$O$4=1,ROUNDUP(($J1082+$L1082)*$U$4*$U$3,-1),ROUNDUP($J1082*$U$4*$U$3,-1)))</f>
        <v/>
      </c>
      <c r="V1082" s="186" t="str">
        <f>IF($J1082="","",IF('5.手当・賞与配分の設計'!$O$4=1,ROUNDUP(($J1082+$L1082)*$U$4*$V$3,-1),ROUNDUP($J1082*$U$4*$V$3,-1)))</f>
        <v/>
      </c>
      <c r="W1082" s="203" t="str">
        <f>IF($J1082="","",IF('5.手当・賞与配分の設計'!$O$4=1,ROUNDUP(($J1082+$L1082)*$U$4*$W$3,-1),ROUNDUP($J1082*$U$4*$W$3,-1)))</f>
        <v/>
      </c>
      <c r="X1082" s="128" t="str">
        <f t="shared" si="381"/>
        <v/>
      </c>
      <c r="Y1082" s="88" t="str">
        <f t="shared" si="372"/>
        <v/>
      </c>
      <c r="Z1082" s="88" t="str">
        <f t="shared" si="373"/>
        <v/>
      </c>
      <c r="AA1082" s="88" t="str">
        <f t="shared" si="374"/>
        <v/>
      </c>
      <c r="AB1082" s="201" t="str">
        <f t="shared" si="375"/>
        <v/>
      </c>
    </row>
    <row r="1083" spans="5:28" ht="18" customHeight="1">
      <c r="E1083" s="178" t="str">
        <f t="shared" si="376"/>
        <v>E-3</v>
      </c>
      <c r="F1083" s="124">
        <f t="shared" si="367"/>
        <v>0</v>
      </c>
      <c r="G1083" s="124" t="str">
        <f t="shared" si="368"/>
        <v/>
      </c>
      <c r="H1083" s="124" t="str">
        <f t="shared" si="369"/>
        <v/>
      </c>
      <c r="I1083" s="179">
        <v>37</v>
      </c>
      <c r="J1083" s="150" t="str">
        <f>IF($E1083="","",INDEX('3.サラリースケール'!$R$5:$BH$38,MATCH('7.グレード別年俸表の作成'!$E1083,'3.サラリースケール'!$R$5:$R$38,0),MATCH('7.グレード別年俸表の作成'!$I1083,'3.サラリースケール'!$R$5:$BH$5,0)))</f>
        <v/>
      </c>
      <c r="K1083" s="194" t="str">
        <f t="shared" si="370"/>
        <v/>
      </c>
      <c r="L1083" s="195" t="str">
        <f>IF($J1083="","",VLOOKUP($E1083,'6.モデル年俸表の作成'!$C$6:$F$48,4,0))</f>
        <v/>
      </c>
      <c r="M1083" s="196" t="str">
        <f t="shared" si="377"/>
        <v/>
      </c>
      <c r="N1083" s="197" t="str">
        <f t="shared" si="378"/>
        <v/>
      </c>
      <c r="O1083" s="219" t="str">
        <f t="shared" si="371"/>
        <v/>
      </c>
      <c r="P1083" s="198" t="str">
        <f t="shared" si="379"/>
        <v/>
      </c>
      <c r="Q1083" s="195" t="str">
        <f t="shared" si="380"/>
        <v/>
      </c>
      <c r="R1083" s="187" t="str">
        <f>IF($J1083="","",IF('5.手当・賞与配分の設計'!$O$4=1,ROUNDUP((J1083+$L1083)*$R$5,-1),ROUNDUP(J1083*$R$5,-1)))</f>
        <v/>
      </c>
      <c r="S1083" s="202" t="str">
        <f>IF($J1083="","",IF('5.手当・賞与配分の設計'!$O$4=1,ROUNDUP(($J1083+$L1083)*$U$4*$S$3,-1),ROUNDUP($J1083*$U$4*$S$3,-1)))</f>
        <v/>
      </c>
      <c r="T1083" s="186" t="str">
        <f>IF($J1083="","",IF('5.手当・賞与配分の設計'!$O$4=1,ROUNDUP(($J1083+$L1083)*$U$4*$T$3,-1),ROUNDUP($J1083*$U$4*$T$3,-1)))</f>
        <v/>
      </c>
      <c r="U1083" s="186" t="str">
        <f>IF($J1083="","",IF('5.手当・賞与配分の設計'!$O$4=1,ROUNDUP(($J1083+$L1083)*$U$4*$U$3,-1),ROUNDUP($J1083*$U$4*$U$3,-1)))</f>
        <v/>
      </c>
      <c r="V1083" s="186" t="str">
        <f>IF($J1083="","",IF('5.手当・賞与配分の設計'!$O$4=1,ROUNDUP(($J1083+$L1083)*$U$4*$V$3,-1),ROUNDUP($J1083*$U$4*$V$3,-1)))</f>
        <v/>
      </c>
      <c r="W1083" s="203" t="str">
        <f>IF($J1083="","",IF('5.手当・賞与配分の設計'!$O$4=1,ROUNDUP(($J1083+$L1083)*$U$4*$W$3,-1),ROUNDUP($J1083*$U$4*$W$3,-1)))</f>
        <v/>
      </c>
      <c r="X1083" s="128" t="str">
        <f t="shared" si="381"/>
        <v/>
      </c>
      <c r="Y1083" s="88" t="str">
        <f t="shared" si="372"/>
        <v/>
      </c>
      <c r="Z1083" s="88" t="str">
        <f t="shared" si="373"/>
        <v/>
      </c>
      <c r="AA1083" s="88" t="str">
        <f t="shared" si="374"/>
        <v/>
      </c>
      <c r="AB1083" s="201" t="str">
        <f t="shared" si="375"/>
        <v/>
      </c>
    </row>
    <row r="1084" spans="5:28" ht="18" customHeight="1">
      <c r="E1084" s="178" t="str">
        <f t="shared" si="376"/>
        <v>E-3</v>
      </c>
      <c r="F1084" s="124">
        <f t="shared" si="367"/>
        <v>0</v>
      </c>
      <c r="G1084" s="124" t="str">
        <f t="shared" si="368"/>
        <v/>
      </c>
      <c r="H1084" s="124" t="str">
        <f t="shared" si="369"/>
        <v/>
      </c>
      <c r="I1084" s="179">
        <v>38</v>
      </c>
      <c r="J1084" s="150" t="str">
        <f>IF($E1084="","",INDEX('3.サラリースケール'!$R$5:$BH$38,MATCH('7.グレード別年俸表の作成'!$E1084,'3.サラリースケール'!$R$5:$R$38,0),MATCH('7.グレード別年俸表の作成'!$I1084,'3.サラリースケール'!$R$5:$BH$5,0)))</f>
        <v/>
      </c>
      <c r="K1084" s="194" t="str">
        <f t="shared" si="370"/>
        <v/>
      </c>
      <c r="L1084" s="195" t="str">
        <f>IF($J1084="","",VLOOKUP($E1084,'6.モデル年俸表の作成'!$C$6:$F$48,4,0))</f>
        <v/>
      </c>
      <c r="M1084" s="196" t="str">
        <f t="shared" si="377"/>
        <v/>
      </c>
      <c r="N1084" s="197" t="str">
        <f t="shared" si="378"/>
        <v/>
      </c>
      <c r="O1084" s="219" t="str">
        <f t="shared" si="371"/>
        <v/>
      </c>
      <c r="P1084" s="198" t="str">
        <f t="shared" si="379"/>
        <v/>
      </c>
      <c r="Q1084" s="195" t="str">
        <f t="shared" si="380"/>
        <v/>
      </c>
      <c r="R1084" s="187" t="str">
        <f>IF($J1084="","",IF('5.手当・賞与配分の設計'!$O$4=1,ROUNDUP((J1084+$L1084)*$R$5,-1),ROUNDUP(J1084*$R$5,-1)))</f>
        <v/>
      </c>
      <c r="S1084" s="202" t="str">
        <f>IF($J1084="","",IF('5.手当・賞与配分の設計'!$O$4=1,ROUNDUP(($J1084+$L1084)*$U$4*$S$3,-1),ROUNDUP($J1084*$U$4*$S$3,-1)))</f>
        <v/>
      </c>
      <c r="T1084" s="186" t="str">
        <f>IF($J1084="","",IF('5.手当・賞与配分の設計'!$O$4=1,ROUNDUP(($J1084+$L1084)*$U$4*$T$3,-1),ROUNDUP($J1084*$U$4*$T$3,-1)))</f>
        <v/>
      </c>
      <c r="U1084" s="186" t="str">
        <f>IF($J1084="","",IF('5.手当・賞与配分の設計'!$O$4=1,ROUNDUP(($J1084+$L1084)*$U$4*$U$3,-1),ROUNDUP($J1084*$U$4*$U$3,-1)))</f>
        <v/>
      </c>
      <c r="V1084" s="186" t="str">
        <f>IF($J1084="","",IF('5.手当・賞与配分の設計'!$O$4=1,ROUNDUP(($J1084+$L1084)*$U$4*$V$3,-1),ROUNDUP($J1084*$U$4*$V$3,-1)))</f>
        <v/>
      </c>
      <c r="W1084" s="203" t="str">
        <f>IF($J1084="","",IF('5.手当・賞与配分の設計'!$O$4=1,ROUNDUP(($J1084+$L1084)*$U$4*$W$3,-1),ROUNDUP($J1084*$U$4*$W$3,-1)))</f>
        <v/>
      </c>
      <c r="X1084" s="128" t="str">
        <f t="shared" si="381"/>
        <v/>
      </c>
      <c r="Y1084" s="88" t="str">
        <f t="shared" si="372"/>
        <v/>
      </c>
      <c r="Z1084" s="88" t="str">
        <f t="shared" si="373"/>
        <v/>
      </c>
      <c r="AA1084" s="88" t="str">
        <f t="shared" si="374"/>
        <v/>
      </c>
      <c r="AB1084" s="201" t="str">
        <f t="shared" si="375"/>
        <v/>
      </c>
    </row>
    <row r="1085" spans="5:28" ht="18" customHeight="1">
      <c r="E1085" s="178" t="str">
        <f t="shared" si="376"/>
        <v>E-3</v>
      </c>
      <c r="F1085" s="124">
        <f t="shared" si="367"/>
        <v>0</v>
      </c>
      <c r="G1085" s="124" t="str">
        <f t="shared" si="368"/>
        <v/>
      </c>
      <c r="H1085" s="124" t="str">
        <f t="shared" si="369"/>
        <v/>
      </c>
      <c r="I1085" s="179">
        <v>39</v>
      </c>
      <c r="J1085" s="150" t="str">
        <f>IF($E1085="","",INDEX('3.サラリースケール'!$R$5:$BH$38,MATCH('7.グレード別年俸表の作成'!$E1085,'3.サラリースケール'!$R$5:$R$38,0),MATCH('7.グレード別年俸表の作成'!$I1085,'3.サラリースケール'!$R$5:$BH$5,0)))</f>
        <v/>
      </c>
      <c r="K1085" s="194" t="str">
        <f t="shared" si="370"/>
        <v/>
      </c>
      <c r="L1085" s="195" t="str">
        <f>IF($J1085="","",VLOOKUP($E1085,'6.モデル年俸表の作成'!$C$6:$F$48,4,0))</f>
        <v/>
      </c>
      <c r="M1085" s="196" t="str">
        <f t="shared" si="377"/>
        <v/>
      </c>
      <c r="N1085" s="197" t="str">
        <f t="shared" si="378"/>
        <v/>
      </c>
      <c r="O1085" s="219" t="str">
        <f t="shared" si="371"/>
        <v/>
      </c>
      <c r="P1085" s="198" t="str">
        <f t="shared" si="379"/>
        <v/>
      </c>
      <c r="Q1085" s="195" t="str">
        <f t="shared" si="380"/>
        <v/>
      </c>
      <c r="R1085" s="187" t="str">
        <f>IF($J1085="","",IF('5.手当・賞与配分の設計'!$O$4=1,ROUNDUP((J1085+$L1085)*$R$5,-1),ROUNDUP(J1085*$R$5,-1)))</f>
        <v/>
      </c>
      <c r="S1085" s="202" t="str">
        <f>IF($J1085="","",IF('5.手当・賞与配分の設計'!$O$4=1,ROUNDUP(($J1085+$L1085)*$U$4*$S$3,-1),ROUNDUP($J1085*$U$4*$S$3,-1)))</f>
        <v/>
      </c>
      <c r="T1085" s="186" t="str">
        <f>IF($J1085="","",IF('5.手当・賞与配分の設計'!$O$4=1,ROUNDUP(($J1085+$L1085)*$U$4*$T$3,-1),ROUNDUP($J1085*$U$4*$T$3,-1)))</f>
        <v/>
      </c>
      <c r="U1085" s="186" t="str">
        <f>IF($J1085="","",IF('5.手当・賞与配分の設計'!$O$4=1,ROUNDUP(($J1085+$L1085)*$U$4*$U$3,-1),ROUNDUP($J1085*$U$4*$U$3,-1)))</f>
        <v/>
      </c>
      <c r="V1085" s="186" t="str">
        <f>IF($J1085="","",IF('5.手当・賞与配分の設計'!$O$4=1,ROUNDUP(($J1085+$L1085)*$U$4*$V$3,-1),ROUNDUP($J1085*$U$4*$V$3,-1)))</f>
        <v/>
      </c>
      <c r="W1085" s="203" t="str">
        <f>IF($J1085="","",IF('5.手当・賞与配分の設計'!$O$4=1,ROUNDUP(($J1085+$L1085)*$U$4*$W$3,-1),ROUNDUP($J1085*$U$4*$W$3,-1)))</f>
        <v/>
      </c>
      <c r="X1085" s="128" t="str">
        <f t="shared" si="381"/>
        <v/>
      </c>
      <c r="Y1085" s="88" t="str">
        <f t="shared" si="372"/>
        <v/>
      </c>
      <c r="Z1085" s="88" t="str">
        <f t="shared" si="373"/>
        <v/>
      </c>
      <c r="AA1085" s="88" t="str">
        <f t="shared" si="374"/>
        <v/>
      </c>
      <c r="AB1085" s="201" t="str">
        <f t="shared" si="375"/>
        <v/>
      </c>
    </row>
    <row r="1086" spans="5:28" ht="18" customHeight="1">
      <c r="E1086" s="178" t="str">
        <f t="shared" si="376"/>
        <v>E-3</v>
      </c>
      <c r="F1086" s="124">
        <f t="shared" si="367"/>
        <v>0</v>
      </c>
      <c r="G1086" s="124" t="str">
        <f t="shared" si="368"/>
        <v/>
      </c>
      <c r="H1086" s="124" t="str">
        <f t="shared" si="369"/>
        <v/>
      </c>
      <c r="I1086" s="179">
        <v>40</v>
      </c>
      <c r="J1086" s="150" t="str">
        <f>IF($E1086="","",INDEX('3.サラリースケール'!$R$5:$BH$38,MATCH('7.グレード別年俸表の作成'!$E1086,'3.サラリースケール'!$R$5:$R$38,0),MATCH('7.グレード別年俸表の作成'!$I1086,'3.サラリースケール'!$R$5:$BH$5,0)))</f>
        <v/>
      </c>
      <c r="K1086" s="194" t="str">
        <f t="shared" si="370"/>
        <v/>
      </c>
      <c r="L1086" s="195" t="str">
        <f>IF($J1086="","",VLOOKUP($E1086,'6.モデル年俸表の作成'!$C$6:$F$48,4,0))</f>
        <v/>
      </c>
      <c r="M1086" s="196" t="str">
        <f t="shared" si="377"/>
        <v/>
      </c>
      <c r="N1086" s="197" t="str">
        <f t="shared" si="378"/>
        <v/>
      </c>
      <c r="O1086" s="219" t="str">
        <f t="shared" si="371"/>
        <v/>
      </c>
      <c r="P1086" s="198" t="str">
        <f t="shared" si="379"/>
        <v/>
      </c>
      <c r="Q1086" s="195" t="str">
        <f t="shared" si="380"/>
        <v/>
      </c>
      <c r="R1086" s="187" t="str">
        <f>IF($J1086="","",IF('5.手当・賞与配分の設計'!$O$4=1,ROUNDUP((J1086+$L1086)*$R$5,-1),ROUNDUP(J1086*$R$5,-1)))</f>
        <v/>
      </c>
      <c r="S1086" s="202" t="str">
        <f>IF($J1086="","",IF('5.手当・賞与配分の設計'!$O$4=1,ROUNDUP(($J1086+$L1086)*$U$4*$S$3,-1),ROUNDUP($J1086*$U$4*$S$3,-1)))</f>
        <v/>
      </c>
      <c r="T1086" s="186" t="str">
        <f>IF($J1086="","",IF('5.手当・賞与配分の設計'!$O$4=1,ROUNDUP(($J1086+$L1086)*$U$4*$T$3,-1),ROUNDUP($J1086*$U$4*$T$3,-1)))</f>
        <v/>
      </c>
      <c r="U1086" s="186" t="str">
        <f>IF($J1086="","",IF('5.手当・賞与配分の設計'!$O$4=1,ROUNDUP(($J1086+$L1086)*$U$4*$U$3,-1),ROUNDUP($J1086*$U$4*$U$3,-1)))</f>
        <v/>
      </c>
      <c r="V1086" s="186" t="str">
        <f>IF($J1086="","",IF('5.手当・賞与配分の設計'!$O$4=1,ROUNDUP(($J1086+$L1086)*$U$4*$V$3,-1),ROUNDUP($J1086*$U$4*$V$3,-1)))</f>
        <v/>
      </c>
      <c r="W1086" s="203" t="str">
        <f>IF($J1086="","",IF('5.手当・賞与配分の設計'!$O$4=1,ROUNDUP(($J1086+$L1086)*$U$4*$W$3,-1),ROUNDUP($J1086*$U$4*$W$3,-1)))</f>
        <v/>
      </c>
      <c r="X1086" s="128" t="str">
        <f t="shared" si="381"/>
        <v/>
      </c>
      <c r="Y1086" s="88" t="str">
        <f t="shared" si="372"/>
        <v/>
      </c>
      <c r="Z1086" s="88" t="str">
        <f t="shared" si="373"/>
        <v/>
      </c>
      <c r="AA1086" s="88" t="str">
        <f t="shared" si="374"/>
        <v/>
      </c>
      <c r="AB1086" s="201" t="str">
        <f t="shared" si="375"/>
        <v/>
      </c>
    </row>
    <row r="1087" spans="5:28" ht="18" customHeight="1">
      <c r="E1087" s="178" t="str">
        <f t="shared" si="376"/>
        <v>E-3</v>
      </c>
      <c r="F1087" s="124">
        <f t="shared" si="367"/>
        <v>0</v>
      </c>
      <c r="G1087" s="124" t="str">
        <f t="shared" si="368"/>
        <v/>
      </c>
      <c r="H1087" s="124" t="str">
        <f t="shared" si="369"/>
        <v/>
      </c>
      <c r="I1087" s="179">
        <v>41</v>
      </c>
      <c r="J1087" s="150" t="str">
        <f>IF($E1087="","",INDEX('3.サラリースケール'!$R$5:$BH$38,MATCH('7.グレード別年俸表の作成'!$E1087,'3.サラリースケール'!$R$5:$R$38,0),MATCH('7.グレード別年俸表の作成'!$I1087,'3.サラリースケール'!$R$5:$BH$5,0)))</f>
        <v/>
      </c>
      <c r="K1087" s="194" t="str">
        <f t="shared" si="370"/>
        <v/>
      </c>
      <c r="L1087" s="195" t="str">
        <f>IF($J1087="","",VLOOKUP($E1087,'6.モデル年俸表の作成'!$C$6:$F$48,4,0))</f>
        <v/>
      </c>
      <c r="M1087" s="196" t="str">
        <f t="shared" si="377"/>
        <v/>
      </c>
      <c r="N1087" s="197" t="str">
        <f t="shared" si="378"/>
        <v/>
      </c>
      <c r="O1087" s="219" t="str">
        <f t="shared" si="371"/>
        <v/>
      </c>
      <c r="P1087" s="198" t="str">
        <f t="shared" si="379"/>
        <v/>
      </c>
      <c r="Q1087" s="195" t="str">
        <f t="shared" si="380"/>
        <v/>
      </c>
      <c r="R1087" s="187" t="str">
        <f>IF($J1087="","",IF('5.手当・賞与配分の設計'!$O$4=1,ROUNDUP((J1087+$L1087)*$R$5,-1),ROUNDUP(J1087*$R$5,-1)))</f>
        <v/>
      </c>
      <c r="S1087" s="202" t="str">
        <f>IF($J1087="","",IF('5.手当・賞与配分の設計'!$O$4=1,ROUNDUP(($J1087+$L1087)*$U$4*$S$3,-1),ROUNDUP($J1087*$U$4*$S$3,-1)))</f>
        <v/>
      </c>
      <c r="T1087" s="186" t="str">
        <f>IF($J1087="","",IF('5.手当・賞与配分の設計'!$O$4=1,ROUNDUP(($J1087+$L1087)*$U$4*$T$3,-1),ROUNDUP($J1087*$U$4*$T$3,-1)))</f>
        <v/>
      </c>
      <c r="U1087" s="186" t="str">
        <f>IF($J1087="","",IF('5.手当・賞与配分の設計'!$O$4=1,ROUNDUP(($J1087+$L1087)*$U$4*$U$3,-1),ROUNDUP($J1087*$U$4*$U$3,-1)))</f>
        <v/>
      </c>
      <c r="V1087" s="186" t="str">
        <f>IF($J1087="","",IF('5.手当・賞与配分の設計'!$O$4=1,ROUNDUP(($J1087+$L1087)*$U$4*$V$3,-1),ROUNDUP($J1087*$U$4*$V$3,-1)))</f>
        <v/>
      </c>
      <c r="W1087" s="203" t="str">
        <f>IF($J1087="","",IF('5.手当・賞与配分の設計'!$O$4=1,ROUNDUP(($J1087+$L1087)*$U$4*$W$3,-1),ROUNDUP($J1087*$U$4*$W$3,-1)))</f>
        <v/>
      </c>
      <c r="X1087" s="128" t="str">
        <f t="shared" si="381"/>
        <v/>
      </c>
      <c r="Y1087" s="88" t="str">
        <f t="shared" si="372"/>
        <v/>
      </c>
      <c r="Z1087" s="88" t="str">
        <f t="shared" si="373"/>
        <v/>
      </c>
      <c r="AA1087" s="88" t="str">
        <f t="shared" si="374"/>
        <v/>
      </c>
      <c r="AB1087" s="201" t="str">
        <f t="shared" si="375"/>
        <v/>
      </c>
    </row>
    <row r="1088" spans="5:28" ht="18" customHeight="1">
      <c r="E1088" s="178" t="str">
        <f t="shared" si="376"/>
        <v>E-3</v>
      </c>
      <c r="F1088" s="124">
        <f t="shared" si="367"/>
        <v>0</v>
      </c>
      <c r="G1088" s="124" t="str">
        <f t="shared" si="368"/>
        <v/>
      </c>
      <c r="H1088" s="124" t="str">
        <f t="shared" si="369"/>
        <v/>
      </c>
      <c r="I1088" s="179">
        <v>42</v>
      </c>
      <c r="J1088" s="150" t="str">
        <f>IF($E1088="","",INDEX('3.サラリースケール'!$R$5:$BH$38,MATCH('7.グレード別年俸表の作成'!$E1088,'3.サラリースケール'!$R$5:$R$38,0),MATCH('7.グレード別年俸表の作成'!$I1088,'3.サラリースケール'!$R$5:$BH$5,0)))</f>
        <v/>
      </c>
      <c r="K1088" s="194" t="str">
        <f t="shared" si="370"/>
        <v/>
      </c>
      <c r="L1088" s="195" t="str">
        <f>IF($J1088="","",VLOOKUP($E1088,'6.モデル年俸表の作成'!$C$6:$F$48,4,0))</f>
        <v/>
      </c>
      <c r="M1088" s="196" t="str">
        <f t="shared" si="377"/>
        <v/>
      </c>
      <c r="N1088" s="197" t="str">
        <f t="shared" si="378"/>
        <v/>
      </c>
      <c r="O1088" s="219" t="str">
        <f t="shared" si="371"/>
        <v/>
      </c>
      <c r="P1088" s="198" t="str">
        <f t="shared" si="379"/>
        <v/>
      </c>
      <c r="Q1088" s="195" t="str">
        <f t="shared" si="380"/>
        <v/>
      </c>
      <c r="R1088" s="187" t="str">
        <f>IF($J1088="","",IF('5.手当・賞与配分の設計'!$O$4=1,ROUNDUP((J1088+$L1088)*$R$5,-1),ROUNDUP(J1088*$R$5,-1)))</f>
        <v/>
      </c>
      <c r="S1088" s="202" t="str">
        <f>IF($J1088="","",IF('5.手当・賞与配分の設計'!$O$4=1,ROUNDUP(($J1088+$L1088)*$U$4*$S$3,-1),ROUNDUP($J1088*$U$4*$S$3,-1)))</f>
        <v/>
      </c>
      <c r="T1088" s="186" t="str">
        <f>IF($J1088="","",IF('5.手当・賞与配分の設計'!$O$4=1,ROUNDUP(($J1088+$L1088)*$U$4*$T$3,-1),ROUNDUP($J1088*$U$4*$T$3,-1)))</f>
        <v/>
      </c>
      <c r="U1088" s="186" t="str">
        <f>IF($J1088="","",IF('5.手当・賞与配分の設計'!$O$4=1,ROUNDUP(($J1088+$L1088)*$U$4*$U$3,-1),ROUNDUP($J1088*$U$4*$U$3,-1)))</f>
        <v/>
      </c>
      <c r="V1088" s="186" t="str">
        <f>IF($J1088="","",IF('5.手当・賞与配分の設計'!$O$4=1,ROUNDUP(($J1088+$L1088)*$U$4*$V$3,-1),ROUNDUP($J1088*$U$4*$V$3,-1)))</f>
        <v/>
      </c>
      <c r="W1088" s="203" t="str">
        <f>IF($J1088="","",IF('5.手当・賞与配分の設計'!$O$4=1,ROUNDUP(($J1088+$L1088)*$U$4*$W$3,-1),ROUNDUP($J1088*$U$4*$W$3,-1)))</f>
        <v/>
      </c>
      <c r="X1088" s="128" t="str">
        <f t="shared" si="381"/>
        <v/>
      </c>
      <c r="Y1088" s="88" t="str">
        <f t="shared" si="372"/>
        <v/>
      </c>
      <c r="Z1088" s="88" t="str">
        <f t="shared" si="373"/>
        <v/>
      </c>
      <c r="AA1088" s="88" t="str">
        <f t="shared" si="374"/>
        <v/>
      </c>
      <c r="AB1088" s="201" t="str">
        <f t="shared" si="375"/>
        <v/>
      </c>
    </row>
    <row r="1089" spans="5:28" ht="18" customHeight="1">
      <c r="E1089" s="178" t="str">
        <f t="shared" si="376"/>
        <v>E-3</v>
      </c>
      <c r="F1089" s="204">
        <f t="shared" si="367"/>
        <v>0</v>
      </c>
      <c r="G1089" s="124" t="str">
        <f t="shared" si="368"/>
        <v/>
      </c>
      <c r="H1089" s="124" t="str">
        <f t="shared" si="369"/>
        <v/>
      </c>
      <c r="I1089" s="179">
        <v>43</v>
      </c>
      <c r="J1089" s="150" t="str">
        <f>IF($E1089="","",INDEX('3.サラリースケール'!$R$5:$BH$38,MATCH('7.グレード別年俸表の作成'!$E1089,'3.サラリースケール'!$R$5:$R$38,0),MATCH('7.グレード別年俸表の作成'!$I1089,'3.サラリースケール'!$R$5:$BH$5,0)))</f>
        <v/>
      </c>
      <c r="K1089" s="194" t="str">
        <f t="shared" si="370"/>
        <v/>
      </c>
      <c r="L1089" s="195" t="str">
        <f>IF($J1089="","",VLOOKUP($E1089,'6.モデル年俸表の作成'!$C$6:$F$48,4,0))</f>
        <v/>
      </c>
      <c r="M1089" s="196" t="str">
        <f t="shared" si="377"/>
        <v/>
      </c>
      <c r="N1089" s="197" t="str">
        <f t="shared" si="378"/>
        <v/>
      </c>
      <c r="O1089" s="219" t="str">
        <f t="shared" si="371"/>
        <v/>
      </c>
      <c r="P1089" s="198" t="str">
        <f t="shared" si="379"/>
        <v/>
      </c>
      <c r="Q1089" s="195" t="str">
        <f t="shared" si="380"/>
        <v/>
      </c>
      <c r="R1089" s="187" t="str">
        <f>IF($J1089="","",IF('5.手当・賞与配分の設計'!$O$4=1,ROUNDUP((J1089+$L1089)*$R$5,-1),ROUNDUP(J1089*$R$5,-1)))</f>
        <v/>
      </c>
      <c r="S1089" s="202" t="str">
        <f>IF($J1089="","",IF('5.手当・賞与配分の設計'!$O$4=1,ROUNDUP(($J1089+$L1089)*$U$4*$S$3,-1),ROUNDUP($J1089*$U$4*$S$3,-1)))</f>
        <v/>
      </c>
      <c r="T1089" s="186" t="str">
        <f>IF($J1089="","",IF('5.手当・賞与配分の設計'!$O$4=1,ROUNDUP(($J1089+$L1089)*$U$4*$T$3,-1),ROUNDUP($J1089*$U$4*$T$3,-1)))</f>
        <v/>
      </c>
      <c r="U1089" s="186" t="str">
        <f>IF($J1089="","",IF('5.手当・賞与配分の設計'!$O$4=1,ROUNDUP(($J1089+$L1089)*$U$4*$U$3,-1),ROUNDUP($J1089*$U$4*$U$3,-1)))</f>
        <v/>
      </c>
      <c r="V1089" s="186" t="str">
        <f>IF($J1089="","",IF('5.手当・賞与配分の設計'!$O$4=1,ROUNDUP(($J1089+$L1089)*$U$4*$V$3,-1),ROUNDUP($J1089*$U$4*$V$3,-1)))</f>
        <v/>
      </c>
      <c r="W1089" s="203" t="str">
        <f>IF($J1089="","",IF('5.手当・賞与配分の設計'!$O$4=1,ROUNDUP(($J1089+$L1089)*$U$4*$W$3,-1),ROUNDUP($J1089*$U$4*$W$3,-1)))</f>
        <v/>
      </c>
      <c r="X1089" s="128" t="str">
        <f t="shared" si="381"/>
        <v/>
      </c>
      <c r="Y1089" s="88" t="str">
        <f>IF($J1089="","",$Q1089+$R1089+T1089)</f>
        <v/>
      </c>
      <c r="Z1089" s="88" t="str">
        <f t="shared" si="373"/>
        <v/>
      </c>
      <c r="AA1089" s="88" t="str">
        <f t="shared" si="374"/>
        <v/>
      </c>
      <c r="AB1089" s="201" t="str">
        <f t="shared" si="375"/>
        <v/>
      </c>
    </row>
    <row r="1090" spans="5:28" ht="18" customHeight="1">
      <c r="E1090" s="178" t="str">
        <f t="shared" si="376"/>
        <v>E-3</v>
      </c>
      <c r="F1090" s="204">
        <f t="shared" si="367"/>
        <v>0</v>
      </c>
      <c r="G1090" s="124" t="str">
        <f t="shared" si="368"/>
        <v/>
      </c>
      <c r="H1090" s="124" t="str">
        <f t="shared" si="369"/>
        <v/>
      </c>
      <c r="I1090" s="179">
        <v>44</v>
      </c>
      <c r="J1090" s="150" t="str">
        <f>IF($E1090="","",INDEX('3.サラリースケール'!$R$5:$BH$38,MATCH('7.グレード別年俸表の作成'!$E1090,'3.サラリースケール'!$R$5:$R$38,0),MATCH('7.グレード別年俸表の作成'!$I1090,'3.サラリースケール'!$R$5:$BH$5,0)))</f>
        <v/>
      </c>
      <c r="K1090" s="194" t="str">
        <f t="shared" si="370"/>
        <v/>
      </c>
      <c r="L1090" s="195" t="str">
        <f>IF($J1090="","",VLOOKUP($E1090,'6.モデル年俸表の作成'!$C$6:$F$48,4,0))</f>
        <v/>
      </c>
      <c r="M1090" s="196" t="str">
        <f t="shared" si="377"/>
        <v/>
      </c>
      <c r="N1090" s="197" t="str">
        <f t="shared" si="378"/>
        <v/>
      </c>
      <c r="O1090" s="219" t="str">
        <f t="shared" si="371"/>
        <v/>
      </c>
      <c r="P1090" s="198" t="str">
        <f t="shared" si="379"/>
        <v/>
      </c>
      <c r="Q1090" s="195" t="str">
        <f t="shared" si="380"/>
        <v/>
      </c>
      <c r="R1090" s="187" t="str">
        <f>IF($J1090="","",IF('5.手当・賞与配分の設計'!$O$4=1,ROUNDUP((J1090+$L1090)*$R$5,-1),ROUNDUP(J1090*$R$5,-1)))</f>
        <v/>
      </c>
      <c r="S1090" s="202" t="str">
        <f>IF($J1090="","",IF('5.手当・賞与配分の設計'!$O$4=1,ROUNDUP(($J1090+$L1090)*$U$4*$S$3,-1),ROUNDUP($J1090*$U$4*$S$3,-1)))</f>
        <v/>
      </c>
      <c r="T1090" s="186" t="str">
        <f>IF($J1090="","",IF('5.手当・賞与配分の設計'!$O$4=1,ROUNDUP(($J1090+$L1090)*$U$4*$T$3,-1),ROUNDUP($J1090*$U$4*$T$3,-1)))</f>
        <v/>
      </c>
      <c r="U1090" s="186" t="str">
        <f>IF($J1090="","",IF('5.手当・賞与配分の設計'!$O$4=1,ROUNDUP(($J1090+$L1090)*$U$4*$U$3,-1),ROUNDUP($J1090*$U$4*$U$3,-1)))</f>
        <v/>
      </c>
      <c r="V1090" s="186" t="str">
        <f>IF($J1090="","",IF('5.手当・賞与配分の設計'!$O$4=1,ROUNDUP(($J1090+$L1090)*$U$4*$V$3,-1),ROUNDUP($J1090*$U$4*$V$3,-1)))</f>
        <v/>
      </c>
      <c r="W1090" s="203" t="str">
        <f>IF($J1090="","",IF('5.手当・賞与配分の設計'!$O$4=1,ROUNDUP(($J1090+$L1090)*$U$4*$W$3,-1),ROUNDUP($J1090*$U$4*$W$3,-1)))</f>
        <v/>
      </c>
      <c r="X1090" s="128" t="str">
        <f t="shared" si="381"/>
        <v/>
      </c>
      <c r="Y1090" s="88" t="str">
        <f t="shared" ref="Y1090:Y1105" si="382">IF($J1090="","",$Q1090+$R1090+T1090)</f>
        <v/>
      </c>
      <c r="Z1090" s="88" t="str">
        <f t="shared" si="373"/>
        <v/>
      </c>
      <c r="AA1090" s="88" t="str">
        <f t="shared" si="374"/>
        <v/>
      </c>
      <c r="AB1090" s="201" t="str">
        <f t="shared" si="375"/>
        <v/>
      </c>
    </row>
    <row r="1091" spans="5:28" ht="18" customHeight="1">
      <c r="E1091" s="178" t="str">
        <f t="shared" si="376"/>
        <v>E-3</v>
      </c>
      <c r="F1091" s="204">
        <f t="shared" si="367"/>
        <v>0</v>
      </c>
      <c r="G1091" s="124" t="str">
        <f t="shared" si="368"/>
        <v/>
      </c>
      <c r="H1091" s="124" t="str">
        <f t="shared" si="369"/>
        <v/>
      </c>
      <c r="I1091" s="179">
        <v>45</v>
      </c>
      <c r="J1091" s="150" t="str">
        <f>IF($E1091="","",INDEX('3.サラリースケール'!$R$5:$BH$38,MATCH('7.グレード別年俸表の作成'!$E1091,'3.サラリースケール'!$R$5:$R$38,0),MATCH('7.グレード別年俸表の作成'!$I1091,'3.サラリースケール'!$R$5:$BH$5,0)))</f>
        <v/>
      </c>
      <c r="K1091" s="194" t="str">
        <f t="shared" si="370"/>
        <v/>
      </c>
      <c r="L1091" s="195" t="str">
        <f>IF($J1091="","",VLOOKUP($E1091,'6.モデル年俸表の作成'!$C$6:$F$48,4,0))</f>
        <v/>
      </c>
      <c r="M1091" s="196" t="str">
        <f t="shared" si="377"/>
        <v/>
      </c>
      <c r="N1091" s="197" t="str">
        <f t="shared" si="378"/>
        <v/>
      </c>
      <c r="O1091" s="219" t="str">
        <f t="shared" si="371"/>
        <v/>
      </c>
      <c r="P1091" s="198" t="str">
        <f t="shared" si="379"/>
        <v/>
      </c>
      <c r="Q1091" s="195" t="str">
        <f t="shared" si="380"/>
        <v/>
      </c>
      <c r="R1091" s="187" t="str">
        <f>IF($J1091="","",IF('5.手当・賞与配分の設計'!$O$4=1,ROUNDUP((J1091+$L1091)*$R$5,-1),ROUNDUP(J1091*$R$5,-1)))</f>
        <v/>
      </c>
      <c r="S1091" s="202" t="str">
        <f>IF($J1091="","",IF('5.手当・賞与配分の設計'!$O$4=1,ROUNDUP(($J1091+$L1091)*$U$4*$S$3,-1),ROUNDUP($J1091*$U$4*$S$3,-1)))</f>
        <v/>
      </c>
      <c r="T1091" s="186" t="str">
        <f>IF($J1091="","",IF('5.手当・賞与配分の設計'!$O$4=1,ROUNDUP(($J1091+$L1091)*$U$4*$T$3,-1),ROUNDUP($J1091*$U$4*$T$3,-1)))</f>
        <v/>
      </c>
      <c r="U1091" s="186" t="str">
        <f>IF($J1091="","",IF('5.手当・賞与配分の設計'!$O$4=1,ROUNDUP(($J1091+$L1091)*$U$4*$U$3,-1),ROUNDUP($J1091*$U$4*$U$3,-1)))</f>
        <v/>
      </c>
      <c r="V1091" s="186" t="str">
        <f>IF($J1091="","",IF('5.手当・賞与配分の設計'!$O$4=1,ROUNDUP(($J1091+$L1091)*$U$4*$V$3,-1),ROUNDUP($J1091*$U$4*$V$3,-1)))</f>
        <v/>
      </c>
      <c r="W1091" s="203" t="str">
        <f>IF($J1091="","",IF('5.手当・賞与配分の設計'!$O$4=1,ROUNDUP(($J1091+$L1091)*$U$4*$W$3,-1),ROUNDUP($J1091*$U$4*$W$3,-1)))</f>
        <v/>
      </c>
      <c r="X1091" s="128" t="str">
        <f t="shared" si="381"/>
        <v/>
      </c>
      <c r="Y1091" s="88" t="str">
        <f t="shared" si="382"/>
        <v/>
      </c>
      <c r="Z1091" s="88" t="str">
        <f t="shared" si="373"/>
        <v/>
      </c>
      <c r="AA1091" s="88" t="str">
        <f t="shared" si="374"/>
        <v/>
      </c>
      <c r="AB1091" s="201" t="str">
        <f t="shared" si="375"/>
        <v/>
      </c>
    </row>
    <row r="1092" spans="5:28" ht="18" customHeight="1">
      <c r="E1092" s="178" t="str">
        <f t="shared" si="376"/>
        <v>E-3</v>
      </c>
      <c r="F1092" s="204">
        <f t="shared" si="367"/>
        <v>0</v>
      </c>
      <c r="G1092" s="124" t="str">
        <f t="shared" si="368"/>
        <v/>
      </c>
      <c r="H1092" s="124" t="str">
        <f t="shared" si="369"/>
        <v/>
      </c>
      <c r="I1092" s="179">
        <v>46</v>
      </c>
      <c r="J1092" s="150" t="str">
        <f>IF($E1092="","",INDEX('3.サラリースケール'!$R$5:$BH$38,MATCH('7.グレード別年俸表の作成'!$E1092,'3.サラリースケール'!$R$5:$R$38,0),MATCH('7.グレード別年俸表の作成'!$I1092,'3.サラリースケール'!$R$5:$BH$5,0)))</f>
        <v/>
      </c>
      <c r="K1092" s="194" t="str">
        <f t="shared" si="370"/>
        <v/>
      </c>
      <c r="L1092" s="195" t="str">
        <f>IF($J1092="","",VLOOKUP($E1092,'6.モデル年俸表の作成'!$C$6:$F$48,4,0))</f>
        <v/>
      </c>
      <c r="M1092" s="196" t="str">
        <f t="shared" si="377"/>
        <v/>
      </c>
      <c r="N1092" s="197" t="str">
        <f t="shared" si="378"/>
        <v/>
      </c>
      <c r="O1092" s="219" t="str">
        <f t="shared" si="371"/>
        <v/>
      </c>
      <c r="P1092" s="198" t="str">
        <f t="shared" si="379"/>
        <v/>
      </c>
      <c r="Q1092" s="195" t="str">
        <f t="shared" si="380"/>
        <v/>
      </c>
      <c r="R1092" s="187" t="str">
        <f>IF($J1092="","",IF('5.手当・賞与配分の設計'!$O$4=1,ROUNDUP((J1092+$L1092)*$R$5,-1),ROUNDUP(J1092*$R$5,-1)))</f>
        <v/>
      </c>
      <c r="S1092" s="202" t="str">
        <f>IF($J1092="","",IF('5.手当・賞与配分の設計'!$O$4=1,ROUNDUP(($J1092+$L1092)*$U$4*$S$3,-1),ROUNDUP($J1092*$U$4*$S$3,-1)))</f>
        <v/>
      </c>
      <c r="T1092" s="186" t="str">
        <f>IF($J1092="","",IF('5.手当・賞与配分の設計'!$O$4=1,ROUNDUP(($J1092+$L1092)*$U$4*$T$3,-1),ROUNDUP($J1092*$U$4*$T$3,-1)))</f>
        <v/>
      </c>
      <c r="U1092" s="186" t="str">
        <f>IF($J1092="","",IF('5.手当・賞与配分の設計'!$O$4=1,ROUNDUP(($J1092+$L1092)*$U$4*$U$3,-1),ROUNDUP($J1092*$U$4*$U$3,-1)))</f>
        <v/>
      </c>
      <c r="V1092" s="186" t="str">
        <f>IF($J1092="","",IF('5.手当・賞与配分の設計'!$O$4=1,ROUNDUP(($J1092+$L1092)*$U$4*$V$3,-1),ROUNDUP($J1092*$U$4*$V$3,-1)))</f>
        <v/>
      </c>
      <c r="W1092" s="203" t="str">
        <f>IF($J1092="","",IF('5.手当・賞与配分の設計'!$O$4=1,ROUNDUP(($J1092+$L1092)*$U$4*$W$3,-1),ROUNDUP($J1092*$U$4*$W$3,-1)))</f>
        <v/>
      </c>
      <c r="X1092" s="128" t="str">
        <f t="shared" si="381"/>
        <v/>
      </c>
      <c r="Y1092" s="88" t="str">
        <f t="shared" si="382"/>
        <v/>
      </c>
      <c r="Z1092" s="88" t="str">
        <f t="shared" si="373"/>
        <v/>
      </c>
      <c r="AA1092" s="88" t="str">
        <f t="shared" si="374"/>
        <v/>
      </c>
      <c r="AB1092" s="201" t="str">
        <f t="shared" si="375"/>
        <v/>
      </c>
    </row>
    <row r="1093" spans="5:28" ht="18" customHeight="1">
      <c r="E1093" s="178" t="str">
        <f t="shared" si="376"/>
        <v>E-3</v>
      </c>
      <c r="F1093" s="204">
        <f t="shared" si="367"/>
        <v>0</v>
      </c>
      <c r="G1093" s="124" t="str">
        <f t="shared" si="368"/>
        <v/>
      </c>
      <c r="H1093" s="124" t="str">
        <f t="shared" si="369"/>
        <v/>
      </c>
      <c r="I1093" s="179">
        <v>47</v>
      </c>
      <c r="J1093" s="150" t="str">
        <f>IF($E1093="","",INDEX('3.サラリースケール'!$R$5:$BH$38,MATCH('7.グレード別年俸表の作成'!$E1093,'3.サラリースケール'!$R$5:$R$38,0),MATCH('7.グレード別年俸表の作成'!$I1093,'3.サラリースケール'!$R$5:$BH$5,0)))</f>
        <v/>
      </c>
      <c r="K1093" s="194" t="str">
        <f t="shared" si="370"/>
        <v/>
      </c>
      <c r="L1093" s="195" t="str">
        <f>IF($J1093="","",VLOOKUP($E1093,'6.モデル年俸表の作成'!$C$6:$F$48,4,0))</f>
        <v/>
      </c>
      <c r="M1093" s="196" t="str">
        <f t="shared" si="377"/>
        <v/>
      </c>
      <c r="N1093" s="197" t="str">
        <f t="shared" si="378"/>
        <v/>
      </c>
      <c r="O1093" s="219" t="str">
        <f t="shared" si="371"/>
        <v/>
      </c>
      <c r="P1093" s="198" t="str">
        <f t="shared" si="379"/>
        <v/>
      </c>
      <c r="Q1093" s="195" t="str">
        <f t="shared" si="380"/>
        <v/>
      </c>
      <c r="R1093" s="187" t="str">
        <f>IF($J1093="","",IF('5.手当・賞与配分の設計'!$O$4=1,ROUNDUP((J1093+$L1093)*$R$5,-1),ROUNDUP(J1093*$R$5,-1)))</f>
        <v/>
      </c>
      <c r="S1093" s="202" t="str">
        <f>IF($J1093="","",IF('5.手当・賞与配分の設計'!$O$4=1,ROUNDUP(($J1093+$L1093)*$U$4*$S$3,-1),ROUNDUP($J1093*$U$4*$S$3,-1)))</f>
        <v/>
      </c>
      <c r="T1093" s="186" t="str">
        <f>IF($J1093="","",IF('5.手当・賞与配分の設計'!$O$4=1,ROUNDUP(($J1093+$L1093)*$U$4*$T$3,-1),ROUNDUP($J1093*$U$4*$T$3,-1)))</f>
        <v/>
      </c>
      <c r="U1093" s="186" t="str">
        <f>IF($J1093="","",IF('5.手当・賞与配分の設計'!$O$4=1,ROUNDUP(($J1093+$L1093)*$U$4*$U$3,-1),ROUNDUP($J1093*$U$4*$U$3,-1)))</f>
        <v/>
      </c>
      <c r="V1093" s="186" t="str">
        <f>IF($J1093="","",IF('5.手当・賞与配分の設計'!$O$4=1,ROUNDUP(($J1093+$L1093)*$U$4*$V$3,-1),ROUNDUP($J1093*$U$4*$V$3,-1)))</f>
        <v/>
      </c>
      <c r="W1093" s="203" t="str">
        <f>IF($J1093="","",IF('5.手当・賞与配分の設計'!$O$4=1,ROUNDUP(($J1093+$L1093)*$U$4*$W$3,-1),ROUNDUP($J1093*$U$4*$W$3,-1)))</f>
        <v/>
      </c>
      <c r="X1093" s="128" t="str">
        <f t="shared" si="381"/>
        <v/>
      </c>
      <c r="Y1093" s="88" t="str">
        <f t="shared" si="382"/>
        <v/>
      </c>
      <c r="Z1093" s="88" t="str">
        <f t="shared" si="373"/>
        <v/>
      </c>
      <c r="AA1093" s="88" t="str">
        <f t="shared" si="374"/>
        <v/>
      </c>
      <c r="AB1093" s="201" t="str">
        <f t="shared" si="375"/>
        <v/>
      </c>
    </row>
    <row r="1094" spans="5:28" ht="18" customHeight="1">
      <c r="E1094" s="178" t="str">
        <f t="shared" si="376"/>
        <v>E-3</v>
      </c>
      <c r="F1094" s="204">
        <f t="shared" si="367"/>
        <v>0</v>
      </c>
      <c r="G1094" s="124" t="str">
        <f t="shared" si="368"/>
        <v/>
      </c>
      <c r="H1094" s="124" t="str">
        <f t="shared" si="369"/>
        <v/>
      </c>
      <c r="I1094" s="179">
        <v>48</v>
      </c>
      <c r="J1094" s="150" t="str">
        <f>IF($E1094="","",INDEX('3.サラリースケール'!$R$5:$BH$38,MATCH('7.グレード別年俸表の作成'!$E1094,'3.サラリースケール'!$R$5:$R$38,0),MATCH('7.グレード別年俸表の作成'!$I1094,'3.サラリースケール'!$R$5:$BH$5,0)))</f>
        <v/>
      </c>
      <c r="K1094" s="194" t="str">
        <f t="shared" si="370"/>
        <v/>
      </c>
      <c r="L1094" s="195" t="str">
        <f>IF($J1094="","",VLOOKUP($E1094,'6.モデル年俸表の作成'!$C$6:$F$48,4,0))</f>
        <v/>
      </c>
      <c r="M1094" s="196" t="str">
        <f t="shared" si="377"/>
        <v/>
      </c>
      <c r="N1094" s="197" t="str">
        <f t="shared" si="378"/>
        <v/>
      </c>
      <c r="O1094" s="219" t="str">
        <f t="shared" si="371"/>
        <v/>
      </c>
      <c r="P1094" s="198" t="str">
        <f t="shared" si="379"/>
        <v/>
      </c>
      <c r="Q1094" s="195" t="str">
        <f t="shared" si="380"/>
        <v/>
      </c>
      <c r="R1094" s="187" t="str">
        <f>IF($J1094="","",IF('5.手当・賞与配分の設計'!$O$4=1,ROUNDUP((J1094+$L1094)*$R$5,-1),ROUNDUP(J1094*$R$5,-1)))</f>
        <v/>
      </c>
      <c r="S1094" s="202" t="str">
        <f>IF($J1094="","",IF('5.手当・賞与配分の設計'!$O$4=1,ROUNDUP(($J1094+$L1094)*$U$4*$S$3,-1),ROUNDUP($J1094*$U$4*$S$3,-1)))</f>
        <v/>
      </c>
      <c r="T1094" s="186" t="str">
        <f>IF($J1094="","",IF('5.手当・賞与配分の設計'!$O$4=1,ROUNDUP(($J1094+$L1094)*$U$4*$T$3,-1),ROUNDUP($J1094*$U$4*$T$3,-1)))</f>
        <v/>
      </c>
      <c r="U1094" s="186" t="str">
        <f>IF($J1094="","",IF('5.手当・賞与配分の設計'!$O$4=1,ROUNDUP(($J1094+$L1094)*$U$4*$U$3,-1),ROUNDUP($J1094*$U$4*$U$3,-1)))</f>
        <v/>
      </c>
      <c r="V1094" s="186" t="str">
        <f>IF($J1094="","",IF('5.手当・賞与配分の設計'!$O$4=1,ROUNDUP(($J1094+$L1094)*$U$4*$V$3,-1),ROUNDUP($J1094*$U$4*$V$3,-1)))</f>
        <v/>
      </c>
      <c r="W1094" s="203" t="str">
        <f>IF($J1094="","",IF('5.手当・賞与配分の設計'!$O$4=1,ROUNDUP(($J1094+$L1094)*$U$4*$W$3,-1),ROUNDUP($J1094*$U$4*$W$3,-1)))</f>
        <v/>
      </c>
      <c r="X1094" s="128" t="str">
        <f t="shared" si="381"/>
        <v/>
      </c>
      <c r="Y1094" s="88" t="str">
        <f t="shared" si="382"/>
        <v/>
      </c>
      <c r="Z1094" s="88" t="str">
        <f t="shared" si="373"/>
        <v/>
      </c>
      <c r="AA1094" s="88" t="str">
        <f t="shared" si="374"/>
        <v/>
      </c>
      <c r="AB1094" s="201" t="str">
        <f t="shared" si="375"/>
        <v/>
      </c>
    </row>
    <row r="1095" spans="5:28" ht="18" customHeight="1">
      <c r="E1095" s="178" t="str">
        <f t="shared" si="376"/>
        <v>E-3</v>
      </c>
      <c r="F1095" s="204">
        <f t="shared" si="367"/>
        <v>0</v>
      </c>
      <c r="G1095" s="124" t="str">
        <f t="shared" si="368"/>
        <v/>
      </c>
      <c r="H1095" s="124" t="str">
        <f t="shared" si="369"/>
        <v/>
      </c>
      <c r="I1095" s="179">
        <v>49</v>
      </c>
      <c r="J1095" s="150" t="str">
        <f>IF($E1095="","",INDEX('3.サラリースケール'!$R$5:$BH$38,MATCH('7.グレード別年俸表の作成'!$E1095,'3.サラリースケール'!$R$5:$R$38,0),MATCH('7.グレード別年俸表の作成'!$I1095,'3.サラリースケール'!$R$5:$BH$5,0)))</f>
        <v/>
      </c>
      <c r="K1095" s="194" t="str">
        <f t="shared" si="370"/>
        <v/>
      </c>
      <c r="L1095" s="195" t="str">
        <f>IF($J1095="","",VLOOKUP($E1095,'6.モデル年俸表の作成'!$C$6:$F$48,4,0))</f>
        <v/>
      </c>
      <c r="M1095" s="196" t="str">
        <f t="shared" si="377"/>
        <v/>
      </c>
      <c r="N1095" s="197" t="str">
        <f t="shared" si="378"/>
        <v/>
      </c>
      <c r="O1095" s="219" t="str">
        <f t="shared" si="371"/>
        <v/>
      </c>
      <c r="P1095" s="198" t="str">
        <f t="shared" si="379"/>
        <v/>
      </c>
      <c r="Q1095" s="195" t="str">
        <f t="shared" si="380"/>
        <v/>
      </c>
      <c r="R1095" s="187" t="str">
        <f>IF($J1095="","",IF('5.手当・賞与配分の設計'!$O$4=1,ROUNDUP((J1095+$L1095)*$R$5,-1),ROUNDUP(J1095*$R$5,-1)))</f>
        <v/>
      </c>
      <c r="S1095" s="202" t="str">
        <f>IF($J1095="","",IF('5.手当・賞与配分の設計'!$O$4=1,ROUNDUP(($J1095+$L1095)*$U$4*$S$3,-1),ROUNDUP($J1095*$U$4*$S$3,-1)))</f>
        <v/>
      </c>
      <c r="T1095" s="186" t="str">
        <f>IF($J1095="","",IF('5.手当・賞与配分の設計'!$O$4=1,ROUNDUP(($J1095+$L1095)*$U$4*$T$3,-1),ROUNDUP($J1095*$U$4*$T$3,-1)))</f>
        <v/>
      </c>
      <c r="U1095" s="186" t="str">
        <f>IF($J1095="","",IF('5.手当・賞与配分の設計'!$O$4=1,ROUNDUP(($J1095+$L1095)*$U$4*$U$3,-1),ROUNDUP($J1095*$U$4*$U$3,-1)))</f>
        <v/>
      </c>
      <c r="V1095" s="186" t="str">
        <f>IF($J1095="","",IF('5.手当・賞与配分の設計'!$O$4=1,ROUNDUP(($J1095+$L1095)*$U$4*$V$3,-1),ROUNDUP($J1095*$U$4*$V$3,-1)))</f>
        <v/>
      </c>
      <c r="W1095" s="203" t="str">
        <f>IF($J1095="","",IF('5.手当・賞与配分の設計'!$O$4=1,ROUNDUP(($J1095+$L1095)*$U$4*$W$3,-1),ROUNDUP($J1095*$U$4*$W$3,-1)))</f>
        <v/>
      </c>
      <c r="X1095" s="128" t="str">
        <f t="shared" si="381"/>
        <v/>
      </c>
      <c r="Y1095" s="88" t="str">
        <f t="shared" si="382"/>
        <v/>
      </c>
      <c r="Z1095" s="88" t="str">
        <f t="shared" si="373"/>
        <v/>
      </c>
      <c r="AA1095" s="88" t="str">
        <f t="shared" si="374"/>
        <v/>
      </c>
      <c r="AB1095" s="201" t="str">
        <f t="shared" si="375"/>
        <v/>
      </c>
    </row>
    <row r="1096" spans="5:28" ht="18" customHeight="1">
      <c r="E1096" s="178" t="str">
        <f t="shared" si="376"/>
        <v>E-3</v>
      </c>
      <c r="F1096" s="204">
        <f t="shared" si="367"/>
        <v>0</v>
      </c>
      <c r="G1096" s="124" t="str">
        <f t="shared" si="368"/>
        <v/>
      </c>
      <c r="H1096" s="124" t="str">
        <f t="shared" si="369"/>
        <v/>
      </c>
      <c r="I1096" s="179">
        <v>50</v>
      </c>
      <c r="J1096" s="150" t="str">
        <f>IF($E1096="","",INDEX('3.サラリースケール'!$R$5:$BH$38,MATCH('7.グレード別年俸表の作成'!$E1096,'3.サラリースケール'!$R$5:$R$38,0),MATCH('7.グレード別年俸表の作成'!$I1096,'3.サラリースケール'!$R$5:$BH$5,0)))</f>
        <v/>
      </c>
      <c r="K1096" s="194" t="str">
        <f t="shared" si="370"/>
        <v/>
      </c>
      <c r="L1096" s="195" t="str">
        <f>IF($J1096="","",VLOOKUP($E1096,'6.モデル年俸表の作成'!$C$6:$F$48,4,0))</f>
        <v/>
      </c>
      <c r="M1096" s="196" t="str">
        <f t="shared" si="377"/>
        <v/>
      </c>
      <c r="N1096" s="197" t="str">
        <f t="shared" si="378"/>
        <v/>
      </c>
      <c r="O1096" s="219" t="str">
        <f t="shared" si="371"/>
        <v/>
      </c>
      <c r="P1096" s="198" t="str">
        <f t="shared" si="379"/>
        <v/>
      </c>
      <c r="Q1096" s="195" t="str">
        <f t="shared" si="380"/>
        <v/>
      </c>
      <c r="R1096" s="187" t="str">
        <f>IF($J1096="","",IF('5.手当・賞与配分の設計'!$O$4=1,ROUNDUP((J1096+$L1096)*$R$5,-1),ROUNDUP(J1096*$R$5,-1)))</f>
        <v/>
      </c>
      <c r="S1096" s="202" t="str">
        <f>IF($J1096="","",IF('5.手当・賞与配分の設計'!$O$4=1,ROUNDUP(($J1096+$L1096)*$U$4*$S$3,-1),ROUNDUP($J1096*$U$4*$S$3,-1)))</f>
        <v/>
      </c>
      <c r="T1096" s="186" t="str">
        <f>IF($J1096="","",IF('5.手当・賞与配分の設計'!$O$4=1,ROUNDUP(($J1096+$L1096)*$U$4*$T$3,-1),ROUNDUP($J1096*$U$4*$T$3,-1)))</f>
        <v/>
      </c>
      <c r="U1096" s="186" t="str">
        <f>IF($J1096="","",IF('5.手当・賞与配分の設計'!$O$4=1,ROUNDUP(($J1096+$L1096)*$U$4*$U$3,-1),ROUNDUP($J1096*$U$4*$U$3,-1)))</f>
        <v/>
      </c>
      <c r="V1096" s="186" t="str">
        <f>IF($J1096="","",IF('5.手当・賞与配分の設計'!$O$4=1,ROUNDUP(($J1096+$L1096)*$U$4*$V$3,-1),ROUNDUP($J1096*$U$4*$V$3,-1)))</f>
        <v/>
      </c>
      <c r="W1096" s="203" t="str">
        <f>IF($J1096="","",IF('5.手当・賞与配分の設計'!$O$4=1,ROUNDUP(($J1096+$L1096)*$U$4*$W$3,-1),ROUNDUP($J1096*$U$4*$W$3,-1)))</f>
        <v/>
      </c>
      <c r="X1096" s="128" t="str">
        <f t="shared" si="381"/>
        <v/>
      </c>
      <c r="Y1096" s="88" t="str">
        <f t="shared" si="382"/>
        <v/>
      </c>
      <c r="Z1096" s="88" t="str">
        <f t="shared" si="373"/>
        <v/>
      </c>
      <c r="AA1096" s="88" t="str">
        <f t="shared" si="374"/>
        <v/>
      </c>
      <c r="AB1096" s="201" t="str">
        <f t="shared" si="375"/>
        <v/>
      </c>
    </row>
    <row r="1097" spans="5:28" ht="18" customHeight="1">
      <c r="E1097" s="178" t="str">
        <f t="shared" si="376"/>
        <v>E-3</v>
      </c>
      <c r="F1097" s="204">
        <f t="shared" si="367"/>
        <v>0</v>
      </c>
      <c r="G1097" s="124" t="str">
        <f t="shared" si="368"/>
        <v/>
      </c>
      <c r="H1097" s="124" t="str">
        <f t="shared" si="369"/>
        <v/>
      </c>
      <c r="I1097" s="179">
        <v>51</v>
      </c>
      <c r="J1097" s="150" t="str">
        <f>IF($E1097="","",INDEX('3.サラリースケール'!$R$5:$BH$38,MATCH('7.グレード別年俸表の作成'!$E1097,'3.サラリースケール'!$R$5:$R$38,0),MATCH('7.グレード別年俸表の作成'!$I1097,'3.サラリースケール'!$R$5:$BH$5,0)))</f>
        <v/>
      </c>
      <c r="K1097" s="194" t="str">
        <f t="shared" si="370"/>
        <v/>
      </c>
      <c r="L1097" s="195" t="str">
        <f>IF($J1097="","",VLOOKUP($E1097,'6.モデル年俸表の作成'!$C$6:$F$48,4,0))</f>
        <v/>
      </c>
      <c r="M1097" s="196" t="str">
        <f t="shared" si="377"/>
        <v/>
      </c>
      <c r="N1097" s="197" t="str">
        <f t="shared" si="378"/>
        <v/>
      </c>
      <c r="O1097" s="219" t="str">
        <f t="shared" si="371"/>
        <v/>
      </c>
      <c r="P1097" s="198" t="str">
        <f t="shared" si="379"/>
        <v/>
      </c>
      <c r="Q1097" s="195" t="str">
        <f t="shared" si="380"/>
        <v/>
      </c>
      <c r="R1097" s="187" t="str">
        <f>IF($J1097="","",IF('5.手当・賞与配分の設計'!$O$4=1,ROUNDUP((J1097+$L1097)*$R$5,-1),ROUNDUP(J1097*$R$5,-1)))</f>
        <v/>
      </c>
      <c r="S1097" s="202" t="str">
        <f>IF($J1097="","",IF('5.手当・賞与配分の設計'!$O$4=1,ROUNDUP(($J1097+$L1097)*$U$4*$S$3,-1),ROUNDUP($J1097*$U$4*$S$3,-1)))</f>
        <v/>
      </c>
      <c r="T1097" s="186" t="str">
        <f>IF($J1097="","",IF('5.手当・賞与配分の設計'!$O$4=1,ROUNDUP(($J1097+$L1097)*$U$4*$T$3,-1),ROUNDUP($J1097*$U$4*$T$3,-1)))</f>
        <v/>
      </c>
      <c r="U1097" s="186" t="str">
        <f>IF($J1097="","",IF('5.手当・賞与配分の設計'!$O$4=1,ROUNDUP(($J1097+$L1097)*$U$4*$U$3,-1),ROUNDUP($J1097*$U$4*$U$3,-1)))</f>
        <v/>
      </c>
      <c r="V1097" s="186" t="str">
        <f>IF($J1097="","",IF('5.手当・賞与配分の設計'!$O$4=1,ROUNDUP(($J1097+$L1097)*$U$4*$V$3,-1),ROUNDUP($J1097*$U$4*$V$3,-1)))</f>
        <v/>
      </c>
      <c r="W1097" s="203" t="str">
        <f>IF($J1097="","",IF('5.手当・賞与配分の設計'!$O$4=1,ROUNDUP(($J1097+$L1097)*$U$4*$W$3,-1),ROUNDUP($J1097*$U$4*$W$3,-1)))</f>
        <v/>
      </c>
      <c r="X1097" s="128" t="str">
        <f t="shared" si="381"/>
        <v/>
      </c>
      <c r="Y1097" s="88" t="str">
        <f t="shared" si="382"/>
        <v/>
      </c>
      <c r="Z1097" s="88" t="str">
        <f t="shared" si="373"/>
        <v/>
      </c>
      <c r="AA1097" s="88" t="str">
        <f t="shared" si="374"/>
        <v/>
      </c>
      <c r="AB1097" s="201" t="str">
        <f t="shared" si="375"/>
        <v/>
      </c>
    </row>
    <row r="1098" spans="5:28" ht="18" customHeight="1">
      <c r="E1098" s="178" t="str">
        <f t="shared" si="376"/>
        <v>E-3</v>
      </c>
      <c r="F1098" s="204">
        <f t="shared" si="367"/>
        <v>1</v>
      </c>
      <c r="G1098" s="124">
        <f t="shared" si="368"/>
        <v>1</v>
      </c>
      <c r="H1098" s="124" t="str">
        <f t="shared" si="369"/>
        <v>E-3-1</v>
      </c>
      <c r="I1098" s="179">
        <v>52</v>
      </c>
      <c r="J1098" s="150">
        <f>IF($E1098="","",INDEX('3.サラリースケール'!$R$5:$BH$38,MATCH('7.グレード別年俸表の作成'!$E1098,'3.サラリースケール'!$R$5:$R$38,0),MATCH('7.グレード別年俸表の作成'!$I1098,'3.サラリースケール'!$R$5:$BH$5,0)))</f>
        <v>557800</v>
      </c>
      <c r="K1098" s="194" t="str">
        <f t="shared" si="370"/>
        <v/>
      </c>
      <c r="L1098" s="195">
        <f>IF($J1098="","",VLOOKUP($E1098,'6.モデル年俸表の作成'!$C$6:$F$48,4,0))</f>
        <v>111600</v>
      </c>
      <c r="M1098" s="196">
        <f t="shared" si="377"/>
        <v>0.2</v>
      </c>
      <c r="N1098" s="197">
        <f t="shared" si="378"/>
        <v>111560</v>
      </c>
      <c r="O1098" s="219">
        <f t="shared" si="371"/>
        <v>27</v>
      </c>
      <c r="P1098" s="198">
        <f t="shared" si="379"/>
        <v>780960</v>
      </c>
      <c r="Q1098" s="195">
        <f t="shared" si="380"/>
        <v>9371520</v>
      </c>
      <c r="R1098" s="187">
        <f>IF($J1098="","",IF('5.手当・賞与配分の設計'!$O$4=1,ROUNDUP((J1098+$L1098)*$R$5,-1),ROUNDUP(J1098*$R$5,-1)))</f>
        <v>1338800</v>
      </c>
      <c r="S1098" s="202">
        <f>IF($J1098="","",IF('5.手当・賞与配分の設計'!$O$4=1,ROUNDUP(($J1098+$L1098)*$U$4*$S$3,-1),ROUNDUP($J1098*$U$4*$S$3,-1)))</f>
        <v>2008200</v>
      </c>
      <c r="T1098" s="186">
        <f>IF($J1098="","",IF('5.手当・賞与配分の設計'!$O$4=1,ROUNDUP(($J1098+$L1098)*$U$4*$T$3,-1),ROUNDUP($J1098*$U$4*$T$3,-1)))</f>
        <v>1840850</v>
      </c>
      <c r="U1098" s="186">
        <f>IF($J1098="","",IF('5.手当・賞与配分の設計'!$O$4=1,ROUNDUP(($J1098+$L1098)*$U$4*$U$3,-1),ROUNDUP($J1098*$U$4*$U$3,-1)))</f>
        <v>1673500</v>
      </c>
      <c r="V1098" s="186">
        <f>IF($J1098="","",IF('5.手当・賞与配分の設計'!$O$4=1,ROUNDUP(($J1098+$L1098)*$U$4*$V$3,-1),ROUNDUP($J1098*$U$4*$V$3,-1)))</f>
        <v>1506150</v>
      </c>
      <c r="W1098" s="203">
        <f>IF($J1098="","",IF('5.手当・賞与配分の設計'!$O$4=1,ROUNDUP(($J1098+$L1098)*$U$4*$W$3,-1),ROUNDUP($J1098*$U$4*$W$3,-1)))</f>
        <v>1338800</v>
      </c>
      <c r="X1098" s="128">
        <f t="shared" si="381"/>
        <v>12718520</v>
      </c>
      <c r="Y1098" s="88">
        <f t="shared" si="382"/>
        <v>12551170</v>
      </c>
      <c r="Z1098" s="88">
        <f t="shared" si="373"/>
        <v>12383820</v>
      </c>
      <c r="AA1098" s="88">
        <f t="shared" si="374"/>
        <v>12216470</v>
      </c>
      <c r="AB1098" s="201">
        <f t="shared" si="375"/>
        <v>12049120</v>
      </c>
    </row>
    <row r="1099" spans="5:28" ht="18" customHeight="1">
      <c r="E1099" s="178" t="str">
        <f t="shared" si="376"/>
        <v>E-3</v>
      </c>
      <c r="F1099" s="204">
        <f t="shared" si="367"/>
        <v>2</v>
      </c>
      <c r="G1099" s="124">
        <f t="shared" si="368"/>
        <v>2</v>
      </c>
      <c r="H1099" s="124" t="str">
        <f t="shared" si="369"/>
        <v>E-3-2</v>
      </c>
      <c r="I1099" s="179">
        <v>53</v>
      </c>
      <c r="J1099" s="150">
        <f>IF($E1099="","",INDEX('3.サラリースケール'!$R$5:$BH$38,MATCH('7.グレード別年俸表の作成'!$E1099,'3.サラリースケール'!$R$5:$R$38,0),MATCH('7.グレード別年俸表の作成'!$I1099,'3.サラリースケール'!$R$5:$BH$5,0)))</f>
        <v>564200</v>
      </c>
      <c r="K1099" s="194">
        <f t="shared" si="370"/>
        <v>6400</v>
      </c>
      <c r="L1099" s="195">
        <f>IF($J1099="","",VLOOKUP($E1099,'6.モデル年俸表の作成'!$C$6:$F$48,4,0))</f>
        <v>111600</v>
      </c>
      <c r="M1099" s="196">
        <f t="shared" si="377"/>
        <v>0.2</v>
      </c>
      <c r="N1099" s="197">
        <f t="shared" si="378"/>
        <v>112840</v>
      </c>
      <c r="O1099" s="219">
        <f t="shared" si="371"/>
        <v>27</v>
      </c>
      <c r="P1099" s="198">
        <f t="shared" si="379"/>
        <v>788640</v>
      </c>
      <c r="Q1099" s="195">
        <f t="shared" si="380"/>
        <v>9463680</v>
      </c>
      <c r="R1099" s="187">
        <f>IF($J1099="","",IF('5.手当・賞与配分の設計'!$O$4=1,ROUNDUP((J1099+$L1099)*$R$5,-1),ROUNDUP(J1099*$R$5,-1)))</f>
        <v>1351600</v>
      </c>
      <c r="S1099" s="202">
        <f>IF($J1099="","",IF('5.手当・賞与配分の設計'!$O$4=1,ROUNDUP(($J1099+$L1099)*$U$4*$S$3,-1),ROUNDUP($J1099*$U$4*$S$3,-1)))</f>
        <v>2027400</v>
      </c>
      <c r="T1099" s="186">
        <f>IF($J1099="","",IF('5.手当・賞与配分の設計'!$O$4=1,ROUNDUP(($J1099+$L1099)*$U$4*$T$3,-1),ROUNDUP($J1099*$U$4*$T$3,-1)))</f>
        <v>1858450</v>
      </c>
      <c r="U1099" s="186">
        <f>IF($J1099="","",IF('5.手当・賞与配分の設計'!$O$4=1,ROUNDUP(($J1099+$L1099)*$U$4*$U$3,-1),ROUNDUP($J1099*$U$4*$U$3,-1)))</f>
        <v>1689500</v>
      </c>
      <c r="V1099" s="186">
        <f>IF($J1099="","",IF('5.手当・賞与配分の設計'!$O$4=1,ROUNDUP(($J1099+$L1099)*$U$4*$V$3,-1),ROUNDUP($J1099*$U$4*$V$3,-1)))</f>
        <v>1520550</v>
      </c>
      <c r="W1099" s="203">
        <f>IF($J1099="","",IF('5.手当・賞与配分の設計'!$O$4=1,ROUNDUP(($J1099+$L1099)*$U$4*$W$3,-1),ROUNDUP($J1099*$U$4*$W$3,-1)))</f>
        <v>1351600</v>
      </c>
      <c r="X1099" s="128">
        <f t="shared" si="381"/>
        <v>12842680</v>
      </c>
      <c r="Y1099" s="88">
        <f t="shared" si="382"/>
        <v>12673730</v>
      </c>
      <c r="Z1099" s="88">
        <f t="shared" si="373"/>
        <v>12504780</v>
      </c>
      <c r="AA1099" s="88">
        <f t="shared" si="374"/>
        <v>12335830</v>
      </c>
      <c r="AB1099" s="201">
        <f t="shared" si="375"/>
        <v>12166880</v>
      </c>
    </row>
    <row r="1100" spans="5:28" ht="18" customHeight="1">
      <c r="E1100" s="178" t="str">
        <f t="shared" si="376"/>
        <v>E-3</v>
      </c>
      <c r="F1100" s="204">
        <f t="shared" si="367"/>
        <v>3</v>
      </c>
      <c r="G1100" s="124">
        <f t="shared" si="368"/>
        <v>3</v>
      </c>
      <c r="H1100" s="124" t="str">
        <f t="shared" si="369"/>
        <v>E-3-3</v>
      </c>
      <c r="I1100" s="179">
        <v>54</v>
      </c>
      <c r="J1100" s="150">
        <f>IF($E1100="","",INDEX('3.サラリースケール'!$R$5:$BH$38,MATCH('7.グレード別年俸表の作成'!$E1100,'3.サラリースケール'!$R$5:$R$38,0),MATCH('7.グレード別年俸表の作成'!$I1100,'3.サラリースケール'!$R$5:$BH$5,0)))</f>
        <v>570600</v>
      </c>
      <c r="K1100" s="194">
        <f t="shared" si="370"/>
        <v>6400</v>
      </c>
      <c r="L1100" s="195">
        <f>IF($J1100="","",VLOOKUP($E1100,'6.モデル年俸表の作成'!$C$6:$F$48,4,0))</f>
        <v>111600</v>
      </c>
      <c r="M1100" s="196">
        <f t="shared" si="377"/>
        <v>0.2</v>
      </c>
      <c r="N1100" s="197">
        <f t="shared" si="378"/>
        <v>114120</v>
      </c>
      <c r="O1100" s="219">
        <f t="shared" si="371"/>
        <v>27</v>
      </c>
      <c r="P1100" s="198">
        <f t="shared" si="379"/>
        <v>796320</v>
      </c>
      <c r="Q1100" s="195">
        <f t="shared" si="380"/>
        <v>9555840</v>
      </c>
      <c r="R1100" s="187">
        <f>IF($J1100="","",IF('5.手当・賞与配分の設計'!$O$4=1,ROUNDUP((J1100+$L1100)*$R$5,-1),ROUNDUP(J1100*$R$5,-1)))</f>
        <v>1364400</v>
      </c>
      <c r="S1100" s="202">
        <f>IF($J1100="","",IF('5.手当・賞与配分の設計'!$O$4=1,ROUNDUP(($J1100+$L1100)*$U$4*$S$3,-1),ROUNDUP($J1100*$U$4*$S$3,-1)))</f>
        <v>2046600</v>
      </c>
      <c r="T1100" s="186">
        <f>IF($J1100="","",IF('5.手当・賞与配分の設計'!$O$4=1,ROUNDUP(($J1100+$L1100)*$U$4*$T$3,-1),ROUNDUP($J1100*$U$4*$T$3,-1)))</f>
        <v>1876050</v>
      </c>
      <c r="U1100" s="186">
        <f>IF($J1100="","",IF('5.手当・賞与配分の設計'!$O$4=1,ROUNDUP(($J1100+$L1100)*$U$4*$U$3,-1),ROUNDUP($J1100*$U$4*$U$3,-1)))</f>
        <v>1705500</v>
      </c>
      <c r="V1100" s="186">
        <f>IF($J1100="","",IF('5.手当・賞与配分の設計'!$O$4=1,ROUNDUP(($J1100+$L1100)*$U$4*$V$3,-1),ROUNDUP($J1100*$U$4*$V$3,-1)))</f>
        <v>1534950</v>
      </c>
      <c r="W1100" s="203">
        <f>IF($J1100="","",IF('5.手当・賞与配分の設計'!$O$4=1,ROUNDUP(($J1100+$L1100)*$U$4*$W$3,-1),ROUNDUP($J1100*$U$4*$W$3,-1)))</f>
        <v>1364400</v>
      </c>
      <c r="X1100" s="128">
        <f t="shared" si="381"/>
        <v>12966840</v>
      </c>
      <c r="Y1100" s="88">
        <f t="shared" si="382"/>
        <v>12796290</v>
      </c>
      <c r="Z1100" s="88">
        <f t="shared" si="373"/>
        <v>12625740</v>
      </c>
      <c r="AA1100" s="88">
        <f t="shared" si="374"/>
        <v>12455190</v>
      </c>
      <c r="AB1100" s="201">
        <f t="shared" si="375"/>
        <v>12284640</v>
      </c>
    </row>
    <row r="1101" spans="5:28" ht="18" customHeight="1">
      <c r="E1101" s="178" t="str">
        <f t="shared" si="376"/>
        <v>E-3</v>
      </c>
      <c r="F1101" s="204">
        <f t="shared" si="367"/>
        <v>4</v>
      </c>
      <c r="G1101" s="124">
        <f t="shared" si="368"/>
        <v>4</v>
      </c>
      <c r="H1101" s="124" t="str">
        <f t="shared" si="369"/>
        <v>E-3-4</v>
      </c>
      <c r="I1101" s="179">
        <v>55</v>
      </c>
      <c r="J1101" s="150">
        <f>IF($E1101="","",INDEX('3.サラリースケール'!$R$5:$BH$38,MATCH('7.グレード別年俸表の作成'!$E1101,'3.サラリースケール'!$R$5:$R$38,0),MATCH('7.グレード別年俸表の作成'!$I1101,'3.サラリースケール'!$R$5:$BH$5,0)))</f>
        <v>577000</v>
      </c>
      <c r="K1101" s="194">
        <f t="shared" si="370"/>
        <v>6400</v>
      </c>
      <c r="L1101" s="195">
        <f>IF($J1101="","",VLOOKUP($E1101,'6.モデル年俸表の作成'!$C$6:$F$48,4,0))</f>
        <v>111600</v>
      </c>
      <c r="M1101" s="196">
        <f t="shared" si="377"/>
        <v>0.2</v>
      </c>
      <c r="N1101" s="197">
        <f t="shared" si="378"/>
        <v>115400</v>
      </c>
      <c r="O1101" s="219">
        <f t="shared" si="371"/>
        <v>27</v>
      </c>
      <c r="P1101" s="198">
        <f t="shared" si="379"/>
        <v>804000</v>
      </c>
      <c r="Q1101" s="195">
        <f t="shared" si="380"/>
        <v>9648000</v>
      </c>
      <c r="R1101" s="187">
        <f>IF($J1101="","",IF('5.手当・賞与配分の設計'!$O$4=1,ROUNDUP((J1101+$L1101)*$R$5,-1),ROUNDUP(J1101*$R$5,-1)))</f>
        <v>1377200</v>
      </c>
      <c r="S1101" s="202">
        <f>IF($J1101="","",IF('5.手当・賞与配分の設計'!$O$4=1,ROUNDUP(($J1101+$L1101)*$U$4*$S$3,-1),ROUNDUP($J1101*$U$4*$S$3,-1)))</f>
        <v>2065800</v>
      </c>
      <c r="T1101" s="186">
        <f>IF($J1101="","",IF('5.手当・賞与配分の設計'!$O$4=1,ROUNDUP(($J1101+$L1101)*$U$4*$T$3,-1),ROUNDUP($J1101*$U$4*$T$3,-1)))</f>
        <v>1893650</v>
      </c>
      <c r="U1101" s="186">
        <f>IF($J1101="","",IF('5.手当・賞与配分の設計'!$O$4=1,ROUNDUP(($J1101+$L1101)*$U$4*$U$3,-1),ROUNDUP($J1101*$U$4*$U$3,-1)))</f>
        <v>1721500</v>
      </c>
      <c r="V1101" s="186">
        <f>IF($J1101="","",IF('5.手当・賞与配分の設計'!$O$4=1,ROUNDUP(($J1101+$L1101)*$U$4*$V$3,-1),ROUNDUP($J1101*$U$4*$V$3,-1)))</f>
        <v>1549350</v>
      </c>
      <c r="W1101" s="203">
        <f>IF($J1101="","",IF('5.手当・賞与配分の設計'!$O$4=1,ROUNDUP(($J1101+$L1101)*$U$4*$W$3,-1),ROUNDUP($J1101*$U$4*$W$3,-1)))</f>
        <v>1377200</v>
      </c>
      <c r="X1101" s="128">
        <f t="shared" si="381"/>
        <v>13091000</v>
      </c>
      <c r="Y1101" s="88">
        <f t="shared" si="382"/>
        <v>12918850</v>
      </c>
      <c r="Z1101" s="88">
        <f t="shared" si="373"/>
        <v>12746700</v>
      </c>
      <c r="AA1101" s="88">
        <f t="shared" si="374"/>
        <v>12574550</v>
      </c>
      <c r="AB1101" s="201">
        <f t="shared" si="375"/>
        <v>12402400</v>
      </c>
    </row>
    <row r="1102" spans="5:28" ht="18" customHeight="1">
      <c r="E1102" s="178" t="str">
        <f t="shared" si="376"/>
        <v>E-3</v>
      </c>
      <c r="F1102" s="204">
        <f t="shared" si="367"/>
        <v>5</v>
      </c>
      <c r="G1102" s="124">
        <f t="shared" si="368"/>
        <v>5</v>
      </c>
      <c r="H1102" s="124" t="str">
        <f t="shared" si="369"/>
        <v>E-3-5</v>
      </c>
      <c r="I1102" s="179">
        <v>56</v>
      </c>
      <c r="J1102" s="150">
        <f>IF($E1102="","",INDEX('3.サラリースケール'!$R$5:$BH$38,MATCH('7.グレード別年俸表の作成'!$E1102,'3.サラリースケール'!$R$5:$R$38,0),MATCH('7.グレード別年俸表の作成'!$I1102,'3.サラリースケール'!$R$5:$BH$5,0)))</f>
        <v>583400</v>
      </c>
      <c r="K1102" s="194">
        <f t="shared" si="370"/>
        <v>6400</v>
      </c>
      <c r="L1102" s="195">
        <f>IF($J1102="","",VLOOKUP($E1102,'6.モデル年俸表の作成'!$C$6:$F$48,4,0))</f>
        <v>111600</v>
      </c>
      <c r="M1102" s="196">
        <f t="shared" si="377"/>
        <v>0.2</v>
      </c>
      <c r="N1102" s="197">
        <f t="shared" si="378"/>
        <v>116680</v>
      </c>
      <c r="O1102" s="219">
        <f t="shared" si="371"/>
        <v>27</v>
      </c>
      <c r="P1102" s="198">
        <f t="shared" si="379"/>
        <v>811680</v>
      </c>
      <c r="Q1102" s="195">
        <f t="shared" si="380"/>
        <v>9740160</v>
      </c>
      <c r="R1102" s="187">
        <f>IF($J1102="","",IF('5.手当・賞与配分の設計'!$O$4=1,ROUNDUP((J1102+$L1102)*$R$5,-1),ROUNDUP(J1102*$R$5,-1)))</f>
        <v>1390000</v>
      </c>
      <c r="S1102" s="202">
        <f>IF($J1102="","",IF('5.手当・賞与配分の設計'!$O$4=1,ROUNDUP(($J1102+$L1102)*$U$4*$S$3,-1),ROUNDUP($J1102*$U$4*$S$3,-1)))</f>
        <v>2085000</v>
      </c>
      <c r="T1102" s="186">
        <f>IF($J1102="","",IF('5.手当・賞与配分の設計'!$O$4=1,ROUNDUP(($J1102+$L1102)*$U$4*$T$3,-1),ROUNDUP($J1102*$U$4*$T$3,-1)))</f>
        <v>1911250</v>
      </c>
      <c r="U1102" s="186">
        <f>IF($J1102="","",IF('5.手当・賞与配分の設計'!$O$4=1,ROUNDUP(($J1102+$L1102)*$U$4*$U$3,-1),ROUNDUP($J1102*$U$4*$U$3,-1)))</f>
        <v>1737500</v>
      </c>
      <c r="V1102" s="186">
        <f>IF($J1102="","",IF('5.手当・賞与配分の設計'!$O$4=1,ROUNDUP(($J1102+$L1102)*$U$4*$V$3,-1),ROUNDUP($J1102*$U$4*$V$3,-1)))</f>
        <v>1563750</v>
      </c>
      <c r="W1102" s="203">
        <f>IF($J1102="","",IF('5.手当・賞与配分の設計'!$O$4=1,ROUNDUP(($J1102+$L1102)*$U$4*$W$3,-1),ROUNDUP($J1102*$U$4*$W$3,-1)))</f>
        <v>1390000</v>
      </c>
      <c r="X1102" s="128">
        <f t="shared" si="381"/>
        <v>13215160</v>
      </c>
      <c r="Y1102" s="88">
        <f t="shared" si="382"/>
        <v>13041410</v>
      </c>
      <c r="Z1102" s="88">
        <f t="shared" si="373"/>
        <v>12867660</v>
      </c>
      <c r="AA1102" s="88">
        <f t="shared" si="374"/>
        <v>12693910</v>
      </c>
      <c r="AB1102" s="201">
        <f t="shared" si="375"/>
        <v>12520160</v>
      </c>
    </row>
    <row r="1103" spans="5:28" ht="18" customHeight="1">
      <c r="E1103" s="178" t="str">
        <f t="shared" si="376"/>
        <v>E-3</v>
      </c>
      <c r="F1103" s="204">
        <f t="shared" si="367"/>
        <v>6</v>
      </c>
      <c r="G1103" s="124">
        <f t="shared" si="368"/>
        <v>6</v>
      </c>
      <c r="H1103" s="124" t="str">
        <f t="shared" si="369"/>
        <v>E-3-6</v>
      </c>
      <c r="I1103" s="179">
        <v>57</v>
      </c>
      <c r="J1103" s="150">
        <f>IF($E1103="","",INDEX('3.サラリースケール'!$R$5:$BH$38,MATCH('7.グレード別年俸表の作成'!$E1103,'3.サラリースケール'!$R$5:$R$38,0),MATCH('7.グレード別年俸表の作成'!$I1103,'3.サラリースケール'!$R$5:$BH$5,0)))</f>
        <v>589800</v>
      </c>
      <c r="K1103" s="194">
        <f t="shared" si="370"/>
        <v>6400</v>
      </c>
      <c r="L1103" s="195">
        <f>IF($J1103="","",VLOOKUP($E1103,'6.モデル年俸表の作成'!$C$6:$F$48,4,0))</f>
        <v>111600</v>
      </c>
      <c r="M1103" s="196">
        <f t="shared" si="377"/>
        <v>0.2</v>
      </c>
      <c r="N1103" s="197">
        <f t="shared" si="378"/>
        <v>117960</v>
      </c>
      <c r="O1103" s="219">
        <f t="shared" si="371"/>
        <v>27</v>
      </c>
      <c r="P1103" s="198">
        <f t="shared" si="379"/>
        <v>819360</v>
      </c>
      <c r="Q1103" s="195">
        <f t="shared" si="380"/>
        <v>9832320</v>
      </c>
      <c r="R1103" s="187">
        <f>IF($J1103="","",IF('5.手当・賞与配分の設計'!$O$4=1,ROUNDUP((J1103+$L1103)*$R$5,-1),ROUNDUP(J1103*$R$5,-1)))</f>
        <v>1402800</v>
      </c>
      <c r="S1103" s="202">
        <f>IF($J1103="","",IF('5.手当・賞与配分の設計'!$O$4=1,ROUNDUP(($J1103+$L1103)*$U$4*$S$3,-1),ROUNDUP($J1103*$U$4*$S$3,-1)))</f>
        <v>2104200</v>
      </c>
      <c r="T1103" s="186">
        <f>IF($J1103="","",IF('5.手当・賞与配分の設計'!$O$4=1,ROUNDUP(($J1103+$L1103)*$U$4*$T$3,-1),ROUNDUP($J1103*$U$4*$T$3,-1)))</f>
        <v>1928850</v>
      </c>
      <c r="U1103" s="186">
        <f>IF($J1103="","",IF('5.手当・賞与配分の設計'!$O$4=1,ROUNDUP(($J1103+$L1103)*$U$4*$U$3,-1),ROUNDUP($J1103*$U$4*$U$3,-1)))</f>
        <v>1753500</v>
      </c>
      <c r="V1103" s="186">
        <f>IF($J1103="","",IF('5.手当・賞与配分の設計'!$O$4=1,ROUNDUP(($J1103+$L1103)*$U$4*$V$3,-1),ROUNDUP($J1103*$U$4*$V$3,-1)))</f>
        <v>1578150</v>
      </c>
      <c r="W1103" s="203">
        <f>IF($J1103="","",IF('5.手当・賞与配分の設計'!$O$4=1,ROUNDUP(($J1103+$L1103)*$U$4*$W$3,-1),ROUNDUP($J1103*$U$4*$W$3,-1)))</f>
        <v>1402800</v>
      </c>
      <c r="X1103" s="128">
        <f t="shared" si="381"/>
        <v>13339320</v>
      </c>
      <c r="Y1103" s="88">
        <f t="shared" si="382"/>
        <v>13163970</v>
      </c>
      <c r="Z1103" s="88">
        <f t="shared" si="373"/>
        <v>12988620</v>
      </c>
      <c r="AA1103" s="88">
        <f t="shared" si="374"/>
        <v>12813270</v>
      </c>
      <c r="AB1103" s="201">
        <f t="shared" si="375"/>
        <v>12637920</v>
      </c>
    </row>
    <row r="1104" spans="5:28" ht="18" customHeight="1">
      <c r="E1104" s="178" t="str">
        <f t="shared" si="376"/>
        <v>E-3</v>
      </c>
      <c r="F1104" s="204">
        <f t="shared" si="367"/>
        <v>7</v>
      </c>
      <c r="G1104" s="124">
        <f t="shared" si="368"/>
        <v>7</v>
      </c>
      <c r="H1104" s="124" t="str">
        <f t="shared" si="369"/>
        <v>E-3-7</v>
      </c>
      <c r="I1104" s="179">
        <v>58</v>
      </c>
      <c r="J1104" s="150">
        <f>IF($E1104="","",INDEX('3.サラリースケール'!$R$5:$BH$38,MATCH('7.グレード別年俸表の作成'!$E1104,'3.サラリースケール'!$R$5:$R$38,0),MATCH('7.グレード別年俸表の作成'!$I1104,'3.サラリースケール'!$R$5:$BH$5,0)))</f>
        <v>596200</v>
      </c>
      <c r="K1104" s="194">
        <f t="shared" si="370"/>
        <v>6400</v>
      </c>
      <c r="L1104" s="195">
        <f>IF($J1104="","",VLOOKUP($E1104,'6.モデル年俸表の作成'!$C$6:$F$48,4,0))</f>
        <v>111600</v>
      </c>
      <c r="M1104" s="196">
        <f t="shared" si="377"/>
        <v>0.2</v>
      </c>
      <c r="N1104" s="197">
        <f t="shared" si="378"/>
        <v>119240</v>
      </c>
      <c r="O1104" s="219">
        <f t="shared" si="371"/>
        <v>27</v>
      </c>
      <c r="P1104" s="198">
        <f t="shared" si="379"/>
        <v>827040</v>
      </c>
      <c r="Q1104" s="195">
        <f t="shared" si="380"/>
        <v>9924480</v>
      </c>
      <c r="R1104" s="187">
        <f>IF($J1104="","",IF('5.手当・賞与配分の設計'!$O$4=1,ROUNDUP((J1104+$L1104)*$R$5,-1),ROUNDUP(J1104*$R$5,-1)))</f>
        <v>1415600</v>
      </c>
      <c r="S1104" s="202">
        <f>IF($J1104="","",IF('5.手当・賞与配分の設計'!$O$4=1,ROUNDUP(($J1104+$L1104)*$U$4*$S$3,-1),ROUNDUP($J1104*$U$4*$S$3,-1)))</f>
        <v>2123400</v>
      </c>
      <c r="T1104" s="186">
        <f>IF($J1104="","",IF('5.手当・賞与配分の設計'!$O$4=1,ROUNDUP(($J1104+$L1104)*$U$4*$T$3,-1),ROUNDUP($J1104*$U$4*$T$3,-1)))</f>
        <v>1946450</v>
      </c>
      <c r="U1104" s="186">
        <f>IF($J1104="","",IF('5.手当・賞与配分の設計'!$O$4=1,ROUNDUP(($J1104+$L1104)*$U$4*$U$3,-1),ROUNDUP($J1104*$U$4*$U$3,-1)))</f>
        <v>1769500</v>
      </c>
      <c r="V1104" s="186">
        <f>IF($J1104="","",IF('5.手当・賞与配分の設計'!$O$4=1,ROUNDUP(($J1104+$L1104)*$U$4*$V$3,-1),ROUNDUP($J1104*$U$4*$V$3,-1)))</f>
        <v>1592550</v>
      </c>
      <c r="W1104" s="203">
        <f>IF($J1104="","",IF('5.手当・賞与配分の設計'!$O$4=1,ROUNDUP(($J1104+$L1104)*$U$4*$W$3,-1),ROUNDUP($J1104*$U$4*$W$3,-1)))</f>
        <v>1415600</v>
      </c>
      <c r="X1104" s="128">
        <f t="shared" si="381"/>
        <v>13463480</v>
      </c>
      <c r="Y1104" s="88">
        <f t="shared" si="382"/>
        <v>13286530</v>
      </c>
      <c r="Z1104" s="88">
        <f t="shared" si="373"/>
        <v>13109580</v>
      </c>
      <c r="AA1104" s="88">
        <f t="shared" si="374"/>
        <v>12932630</v>
      </c>
      <c r="AB1104" s="201">
        <f t="shared" si="375"/>
        <v>12755680</v>
      </c>
    </row>
    <row r="1105" spans="5:28" ht="18" customHeight="1" thickBot="1">
      <c r="E1105" s="178" t="str">
        <f t="shared" si="376"/>
        <v>E-3</v>
      </c>
      <c r="F1105" s="204">
        <f t="shared" si="367"/>
        <v>7</v>
      </c>
      <c r="G1105" s="124">
        <f t="shared" si="368"/>
        <v>7</v>
      </c>
      <c r="H1105" s="124" t="str">
        <f t="shared" si="369"/>
        <v/>
      </c>
      <c r="I1105" s="179">
        <v>59</v>
      </c>
      <c r="J1105" s="205">
        <f>IF($E1105="","",INDEX('3.サラリースケール'!$R$5:$BH$38,MATCH('7.グレード別年俸表の作成'!$E1105,'3.サラリースケール'!$R$5:$R$38,0),MATCH('7.グレード別年俸表の作成'!$I1105,'3.サラリースケール'!$R$5:$BH$5,0)))</f>
        <v>602600</v>
      </c>
      <c r="K1105" s="206">
        <f t="shared" si="370"/>
        <v>6400</v>
      </c>
      <c r="L1105" s="207">
        <f>IF($J1105="","",VLOOKUP($E1105,'6.モデル年俸表の作成'!$C$6:$F$48,4,0))</f>
        <v>111600</v>
      </c>
      <c r="M1105" s="208">
        <f t="shared" si="377"/>
        <v>0.2</v>
      </c>
      <c r="N1105" s="209">
        <f t="shared" si="378"/>
        <v>120520</v>
      </c>
      <c r="O1105" s="220">
        <f t="shared" si="371"/>
        <v>27</v>
      </c>
      <c r="P1105" s="210">
        <f t="shared" si="379"/>
        <v>834720</v>
      </c>
      <c r="Q1105" s="207">
        <f t="shared" si="380"/>
        <v>10016640</v>
      </c>
      <c r="R1105" s="211">
        <f>IF($J1105="","",IF('5.手当・賞与配分の設計'!$O$4=1,ROUNDUP((J1105+$L1105)*$R$5,-1),ROUNDUP(J1105*$R$5,-1)))</f>
        <v>1428400</v>
      </c>
      <c r="S1105" s="212">
        <f>IF($J1105="","",IF('5.手当・賞与配分の設計'!$O$4=1,ROUNDUP(($J1105+$L1105)*$U$4*$S$3,-1),ROUNDUP($J1105*$U$4*$S$3,-1)))</f>
        <v>2142600</v>
      </c>
      <c r="T1105" s="213">
        <f>IF($J1105="","",IF('5.手当・賞与配分の設計'!$O$4=1,ROUNDUP(($J1105+$L1105)*$U$4*$T$3,-1),ROUNDUP($J1105*$U$4*$T$3,-1)))</f>
        <v>1964050</v>
      </c>
      <c r="U1105" s="213">
        <f>IF($J1105="","",IF('5.手当・賞与配分の設計'!$O$4=1,ROUNDUP(($J1105+$L1105)*$U$4*$U$3,-1),ROUNDUP($J1105*$U$4*$U$3,-1)))</f>
        <v>1785500</v>
      </c>
      <c r="V1105" s="213">
        <f>IF($J1105="","",IF('5.手当・賞与配分の設計'!$O$4=1,ROUNDUP(($J1105+$L1105)*$U$4*$V$3,-1),ROUNDUP($J1105*$U$4*$V$3,-1)))</f>
        <v>1606950</v>
      </c>
      <c r="W1105" s="214">
        <f>IF($J1105="","",IF('5.手当・賞与配分の設計'!$O$4=1,ROUNDUP(($J1105+$L1105)*$U$4*$W$3,-1),ROUNDUP($J1105*$U$4*$W$3,-1)))</f>
        <v>1428400</v>
      </c>
      <c r="X1105" s="215">
        <f t="shared" si="381"/>
        <v>13587640</v>
      </c>
      <c r="Y1105" s="216">
        <f t="shared" si="382"/>
        <v>13409090</v>
      </c>
      <c r="Z1105" s="216">
        <f t="shared" si="373"/>
        <v>13230540</v>
      </c>
      <c r="AA1105" s="216">
        <f t="shared" si="374"/>
        <v>13051990</v>
      </c>
      <c r="AB1105" s="217">
        <f t="shared" si="375"/>
        <v>12873440</v>
      </c>
    </row>
    <row r="1106" spans="5:28" ht="9" customHeight="1">
      <c r="M1106" s="99"/>
    </row>
    <row r="1107" spans="5:28" ht="20.100000000000001" customHeight="1" thickBot="1">
      <c r="E1107" s="102"/>
      <c r="F1107" s="102"/>
      <c r="G1107" s="102"/>
      <c r="H1107" s="102"/>
      <c r="L1107" s="102"/>
      <c r="O1107" s="98" t="s">
        <v>95</v>
      </c>
      <c r="S1107" s="218"/>
      <c r="T1107" s="218"/>
    </row>
    <row r="1108" spans="5:28" ht="23.1" customHeight="1" thickBot="1">
      <c r="E1108" s="161" t="s">
        <v>84</v>
      </c>
      <c r="F1108" s="162" t="s">
        <v>29</v>
      </c>
      <c r="G1108" s="537" t="s">
        <v>85</v>
      </c>
      <c r="H1108" s="537" t="s">
        <v>29</v>
      </c>
      <c r="I1108" s="539" t="s">
        <v>92</v>
      </c>
      <c r="J1108" s="543" t="s">
        <v>96</v>
      </c>
      <c r="K1108" s="535" t="s">
        <v>98</v>
      </c>
      <c r="L1108" s="541" t="s">
        <v>94</v>
      </c>
      <c r="M1108" s="531" t="s">
        <v>130</v>
      </c>
      <c r="N1108" s="532"/>
      <c r="O1108" s="163" t="str">
        <f>IF($E1109="","",'5.手当・賞与配分の設計'!$L$4)</f>
        <v/>
      </c>
      <c r="P1108" s="533" t="s">
        <v>89</v>
      </c>
      <c r="Q1108" s="535" t="s">
        <v>90</v>
      </c>
      <c r="R1108" s="164" t="s">
        <v>91</v>
      </c>
      <c r="S1108" s="524" t="s">
        <v>131</v>
      </c>
      <c r="T1108" s="525"/>
      <c r="U1108" s="526" t="str">
        <f>IF($E1109="","",'5.手当・賞与配分の設計'!$O$11)</f>
        <v/>
      </c>
      <c r="V1108" s="527"/>
      <c r="W1108" s="165"/>
      <c r="X1108" s="528" t="s">
        <v>132</v>
      </c>
      <c r="Y1108" s="529"/>
      <c r="Z1108" s="529"/>
      <c r="AA1108" s="529"/>
      <c r="AB1108" s="530"/>
    </row>
    <row r="1109" spans="5:28" ht="27.9" customHeight="1" thickBot="1">
      <c r="E1109" s="168" t="str">
        <f>IF(C$29="","",$C$29)</f>
        <v/>
      </c>
      <c r="F1109" s="162">
        <v>0</v>
      </c>
      <c r="G1109" s="538"/>
      <c r="H1109" s="538"/>
      <c r="I1109" s="540"/>
      <c r="J1109" s="544"/>
      <c r="K1109" s="536"/>
      <c r="L1109" s="542"/>
      <c r="M1109" s="169" t="str">
        <f>IF($E1109="","",VLOOKUP($E1109,'5.手当・賞与配分の設計'!$C$7:$L$48,8,0))</f>
        <v/>
      </c>
      <c r="N1109" s="170" t="s">
        <v>87</v>
      </c>
      <c r="O1109" s="171" t="s">
        <v>88</v>
      </c>
      <c r="P1109" s="534"/>
      <c r="Q1109" s="536"/>
      <c r="R1109" s="400" t="str">
        <f>IF($E1109="","",'5.手当・賞与配分の設計'!$N$11)</f>
        <v/>
      </c>
      <c r="S1109" s="172" t="str">
        <f>IF('5.手当・賞与配分の設計'!$N$16="","",'5.手当・賞与配分の設計'!$N$16)</f>
        <v>S</v>
      </c>
      <c r="T1109" s="173" t="str">
        <f>IF('5.手当・賞与配分の設計'!$N$17="","",'5.手当・賞与配分の設計'!$N$17)</f>
        <v>A</v>
      </c>
      <c r="U1109" s="174" t="str">
        <f>IF('5.手当・賞与配分の設計'!$N$18="","",'5.手当・賞与配分の設計'!$N$18)</f>
        <v>B</v>
      </c>
      <c r="V1109" s="174" t="str">
        <f>IF('5.手当・賞与配分の設計'!$N$19="","",'5.手当・賞与配分の設計'!$N$19)</f>
        <v>C</v>
      </c>
      <c r="W1109" s="175" t="str">
        <f>IF('5.手当・賞与配分の設計'!$N$20="","",'5.手当・賞与配分の設計'!$N$20)</f>
        <v>D</v>
      </c>
      <c r="X1109" s="176" t="str">
        <f>IF($E1109="","",$E1109&amp;"-"&amp;S1109)</f>
        <v/>
      </c>
      <c r="Y1109" s="170" t="str">
        <f>IF($E1109="","",$E1109&amp;"-"&amp;T1109)</f>
        <v/>
      </c>
      <c r="Z1109" s="170" t="str">
        <f>IF($E1109="","",$E1109&amp;"-"&amp;U1109)</f>
        <v/>
      </c>
      <c r="AA1109" s="170" t="str">
        <f>IF($E1109="","",$E1109&amp;"-"&amp;V1109)</f>
        <v/>
      </c>
      <c r="AB1109" s="177" t="str">
        <f>IF($E1109="","",$E1109&amp;"-"&amp;W1109)</f>
        <v/>
      </c>
    </row>
    <row r="1110" spans="5:28" ht="18" customHeight="1">
      <c r="E1110" s="178" t="str">
        <f>IF($E$1109="","",$E$1109)</f>
        <v/>
      </c>
      <c r="F1110" s="124">
        <f t="shared" ref="F1110:F1151" si="383">IF(J1110="",0,IF(AND(J1109&lt;J1110,J1110=J1111),F1109+1,IF(J1110&lt;J1111,F1109+1,F1109)))</f>
        <v>0</v>
      </c>
      <c r="G1110" s="124" t="str">
        <f t="shared" ref="G1110:G1151" si="384">IF(AND(F1110=0,J1110=""),"",IF(AND(F1110=0,J1110&gt;0),1,IF(F1110=0,"",F1110)))</f>
        <v/>
      </c>
      <c r="H1110" s="124" t="str">
        <f t="shared" ref="H1110:H1151" si="385">IF($G1110="","",IF(F1109&lt;F1110,$E1110&amp;"-"&amp;$G1110,""))</f>
        <v/>
      </c>
      <c r="I1110" s="179">
        <v>18</v>
      </c>
      <c r="J1110" s="180" t="str">
        <f>IF($E1110="","",INDEX('3.サラリースケール'!$R$5:$BH$38,MATCH('7.グレード別年俸表の作成'!$E1110,'3.サラリースケール'!$R$5:$R$38,0),MATCH('7.グレード別年俸表の作成'!$I1110,'3.サラリースケール'!$R$5:$BH$5,0)))</f>
        <v/>
      </c>
      <c r="K1110" s="181" t="str">
        <f t="shared" ref="K1110:K1151" si="386">IF($F1110&lt;=1,"",IF($J1109="",0,$J1110-$J1109))</f>
        <v/>
      </c>
      <c r="L1110" s="182" t="str">
        <f>IF($J1110="","",VLOOKUP($E1110,'6.モデル年俸表の作成'!$C$6:$F$48,4,0))</f>
        <v/>
      </c>
      <c r="M1110" s="183" t="str">
        <f>IF($G1110="","",$M$695)</f>
        <v/>
      </c>
      <c r="N1110" s="184" t="str">
        <f>IF($J1110="","",ROUNDUP((J1110*$M1110),-1))</f>
        <v/>
      </c>
      <c r="O1110" s="185" t="str">
        <f t="shared" ref="O1110:O1151" si="387">IF($J1110="","",ROUNDDOWN($N1110/($J1110/$O$4*1.25),0))</f>
        <v/>
      </c>
      <c r="P1110" s="186" t="str">
        <f>IF($J1110="","",$J1110+$L1110+$N1110)</f>
        <v/>
      </c>
      <c r="Q1110" s="182" t="str">
        <f>IF($J1110="","",$P1110*12)</f>
        <v/>
      </c>
      <c r="R1110" s="187" t="str">
        <f>IF($J1110="","",IF('5.手当・賞与配分の設計'!$O$4=1,ROUNDUP((J1110+$L1110)*$R$5,-1),ROUNDUP(J1110*$R$5,-1)))</f>
        <v/>
      </c>
      <c r="S1110" s="188" t="str">
        <f>IF($J1110="","",IF('5.手当・賞与配分の設計'!$O$4=1,ROUNDUP(($J1110+$L1110)*$U$4*$S$3,-1),ROUNDUP($J1110*$U$4*$S$3,-1)))</f>
        <v/>
      </c>
      <c r="T1110" s="189" t="str">
        <f>IF($J1110="","",IF('5.手当・賞与配分の設計'!$O$4=1,ROUNDUP(($J1110+$L1110)*$U$4*$T$3,-1),ROUNDUP($J1110*$U$4*$T$3,-1)))</f>
        <v/>
      </c>
      <c r="U1110" s="189" t="str">
        <f>IF($J1110="","",IF('5.手当・賞与配分の設計'!$O$4=1,ROUNDUP(($J1110+$L1110)*$U$4*$U$3,-1),ROUNDUP($J1110*$U$4*$U$3,-1)))</f>
        <v/>
      </c>
      <c r="V1110" s="189" t="str">
        <f>IF($J1110="","",IF('5.手当・賞与配分の設計'!$O$4=1,ROUNDUP(($J1110+$L1110)*$U$4*$V$3,-1),ROUNDUP($J1110*$U$4*$V$3,-1)))</f>
        <v/>
      </c>
      <c r="W1110" s="190" t="str">
        <f>IF($J1110="","",IF('5.手当・賞与配分の設計'!$O$4=1,ROUNDUP(($J1110+$L1110)*$U$4*$W$3,-1),ROUNDUP($J1110*$U$4*$W$3,-1)))</f>
        <v/>
      </c>
      <c r="X1110" s="191" t="str">
        <f>IF($J1110="","",$Q1110+$R1110+S1110)</f>
        <v/>
      </c>
      <c r="Y1110" s="152" t="str">
        <f t="shared" ref="Y1110:Y1134" si="388">IF($J1110="","",$Q1110+$R1110+T1110)</f>
        <v/>
      </c>
      <c r="Z1110" s="152" t="str">
        <f t="shared" ref="Z1110:Z1151" si="389">IF($J1110="","",$Q1110+$R1110+U1110)</f>
        <v/>
      </c>
      <c r="AA1110" s="152" t="str">
        <f t="shared" ref="AA1110:AA1151" si="390">IF($J1110="","",$Q1110+$R1110+V1110)</f>
        <v/>
      </c>
      <c r="AB1110" s="192" t="str">
        <f t="shared" ref="AB1110:AB1151" si="391">IF($J1110="","",$Q1110+$R1110+W1110)</f>
        <v/>
      </c>
    </row>
    <row r="1111" spans="5:28" ht="18" customHeight="1">
      <c r="E1111" s="178" t="str">
        <f t="shared" ref="E1111:E1151" si="392">IF($E$1109="","",$E$1109)</f>
        <v/>
      </c>
      <c r="F1111" s="124">
        <f t="shared" si="383"/>
        <v>0</v>
      </c>
      <c r="G1111" s="124" t="str">
        <f t="shared" si="384"/>
        <v/>
      </c>
      <c r="H1111" s="124" t="str">
        <f t="shared" si="385"/>
        <v/>
      </c>
      <c r="I1111" s="179">
        <v>19</v>
      </c>
      <c r="J1111" s="180" t="str">
        <f>IF($E1111="","",INDEX('3.サラリースケール'!$R$5:$BH$38,MATCH('7.グレード別年俸表の作成'!$E1111,'3.サラリースケール'!$R$5:$R$38,0),MATCH('7.グレード別年俸表の作成'!$I1111,'3.サラリースケール'!$R$5:$BH$5,0)))</f>
        <v/>
      </c>
      <c r="K1111" s="194" t="str">
        <f t="shared" si="386"/>
        <v/>
      </c>
      <c r="L1111" s="195" t="str">
        <f>IF($J1111="","",VLOOKUP($E1111,'6.モデル年俸表の作成'!$C$6:$F$48,4,0))</f>
        <v/>
      </c>
      <c r="M1111" s="196" t="str">
        <f t="shared" ref="M1111:M1151" si="393">IF($G1111="","",$M$695)</f>
        <v/>
      </c>
      <c r="N1111" s="197" t="str">
        <f t="shared" ref="N1111:N1151" si="394">IF($J1111="","",ROUNDUP((J1111*$M1111),-1))</f>
        <v/>
      </c>
      <c r="O1111" s="219" t="str">
        <f t="shared" si="387"/>
        <v/>
      </c>
      <c r="P1111" s="198" t="str">
        <f t="shared" ref="P1111:P1151" si="395">IF($J1111="","",$J1111+$L1111+$N1111)</f>
        <v/>
      </c>
      <c r="Q1111" s="195" t="str">
        <f t="shared" ref="Q1111:Q1151" si="396">IF($J1111="","",$P1111*12)</f>
        <v/>
      </c>
      <c r="R1111" s="187" t="str">
        <f>IF($J1111="","",IF('5.手当・賞与配分の設計'!$O$4=1,ROUNDUP((J1111+$L1111)*$R$5,-1),ROUNDUP(J1111*$R$5,-1)))</f>
        <v/>
      </c>
      <c r="S1111" s="199" t="str">
        <f>IF($J1111="","",IF('5.手当・賞与配分の設計'!$O$4=1,ROUNDUP(($J1111+$L1111)*$U$4*$S$3,-1),ROUNDUP($J1111*$U$4*$S$3,-1)))</f>
        <v/>
      </c>
      <c r="T1111" s="198" t="str">
        <f>IF($J1111="","",IF('5.手当・賞与配分の設計'!$O$4=1,ROUNDUP(($J1111+$L1111)*$U$4*$T$3,-1),ROUNDUP($J1111*$U$4*$T$3,-1)))</f>
        <v/>
      </c>
      <c r="U1111" s="198" t="str">
        <f>IF($J1111="","",IF('5.手当・賞与配分の設計'!$O$4=1,ROUNDUP(($J1111+$L1111)*$U$4*$U$3,-1),ROUNDUP($J1111*$U$4*$U$3,-1)))</f>
        <v/>
      </c>
      <c r="V1111" s="198" t="str">
        <f>IF($J1111="","",IF('5.手当・賞与配分の設計'!$O$4=1,ROUNDUP(($J1111+$L1111)*$U$4*$V$3,-1),ROUNDUP($J1111*$U$4*$V$3,-1)))</f>
        <v/>
      </c>
      <c r="W1111" s="200" t="str">
        <f>IF($J1111="","",IF('5.手当・賞与配分の設計'!$O$4=1,ROUNDUP(($J1111+$L1111)*$U$4*$W$3,-1),ROUNDUP($J1111*$U$4*$W$3,-1)))</f>
        <v/>
      </c>
      <c r="X1111" s="128" t="str">
        <f>IF($J1111="","",$Q1111+$R1111+S1111)</f>
        <v/>
      </c>
      <c r="Y1111" s="88" t="str">
        <f t="shared" si="388"/>
        <v/>
      </c>
      <c r="Z1111" s="88" t="str">
        <f t="shared" si="389"/>
        <v/>
      </c>
      <c r="AA1111" s="88" t="str">
        <f t="shared" si="390"/>
        <v/>
      </c>
      <c r="AB1111" s="201" t="str">
        <f t="shared" si="391"/>
        <v/>
      </c>
    </row>
    <row r="1112" spans="5:28" ht="18" customHeight="1">
      <c r="E1112" s="178" t="str">
        <f>IF($E$1109="","",$E$1109)</f>
        <v/>
      </c>
      <c r="F1112" s="124">
        <f t="shared" si="383"/>
        <v>0</v>
      </c>
      <c r="G1112" s="124" t="str">
        <f t="shared" si="384"/>
        <v/>
      </c>
      <c r="H1112" s="124" t="str">
        <f t="shared" si="385"/>
        <v/>
      </c>
      <c r="I1112" s="179">
        <v>20</v>
      </c>
      <c r="J1112" s="150" t="str">
        <f>IF($E1112="","",INDEX('3.サラリースケール'!$R$5:$BH$38,MATCH('7.グレード別年俸表の作成'!$E1112,'3.サラリースケール'!$R$5:$R$38,0),MATCH('7.グレード別年俸表の作成'!$I1112,'3.サラリースケール'!$R$5:$BH$5,0)))</f>
        <v/>
      </c>
      <c r="K1112" s="194" t="str">
        <f t="shared" si="386"/>
        <v/>
      </c>
      <c r="L1112" s="195" t="str">
        <f>IF($J1112="","",VLOOKUP($E1112,'6.モデル年俸表の作成'!$C$6:$F$48,4,0))</f>
        <v/>
      </c>
      <c r="M1112" s="196" t="str">
        <f t="shared" si="393"/>
        <v/>
      </c>
      <c r="N1112" s="197" t="str">
        <f t="shared" si="394"/>
        <v/>
      </c>
      <c r="O1112" s="219" t="str">
        <f t="shared" si="387"/>
        <v/>
      </c>
      <c r="P1112" s="198" t="str">
        <f t="shared" si="395"/>
        <v/>
      </c>
      <c r="Q1112" s="195" t="str">
        <f t="shared" si="396"/>
        <v/>
      </c>
      <c r="R1112" s="187" t="str">
        <f>IF($J1112="","",IF('5.手当・賞与配分の設計'!$O$4=1,ROUNDUP((J1112+$L1112)*$R$5,-1),ROUNDUP(J1112*$R$5,-1)))</f>
        <v/>
      </c>
      <c r="S1112" s="199" t="str">
        <f>IF($J1112="","",IF('5.手当・賞与配分の設計'!$O$4=1,ROUNDUP(($J1112+$L1112)*$U$4*$S$3,-1),ROUNDUP($J1112*$U$4*$S$3,-1)))</f>
        <v/>
      </c>
      <c r="T1112" s="198" t="str">
        <f>IF($J1112="","",IF('5.手当・賞与配分の設計'!$O$4=1,ROUNDUP(($J1112+$L1112)*$U$4*$T$3,-1),ROUNDUP($J1112*$U$4*$T$3,-1)))</f>
        <v/>
      </c>
      <c r="U1112" s="198" t="str">
        <f>IF($J1112="","",IF('5.手当・賞与配分の設計'!$O$4=1,ROUNDUP(($J1112+$L1112)*$U$4*$U$3,-1),ROUNDUP($J1112*$U$4*$U$3,-1)))</f>
        <v/>
      </c>
      <c r="V1112" s="198" t="str">
        <f>IF($J1112="","",IF('5.手当・賞与配分の設計'!$O$4=1,ROUNDUP(($J1112+$L1112)*$U$4*$V$3,-1),ROUNDUP($J1112*$U$4*$V$3,-1)))</f>
        <v/>
      </c>
      <c r="W1112" s="200" t="str">
        <f>IF($J1112="","",IF('5.手当・賞与配分の設計'!$O$4=1,ROUNDUP(($J1112+$L1112)*$U$4*$W$3,-1),ROUNDUP($J1112*$U$4*$W$3,-1)))</f>
        <v/>
      </c>
      <c r="X1112" s="128" t="str">
        <f>IF($J1112="","",$Q1112+$R1112+S1112)</f>
        <v/>
      </c>
      <c r="Y1112" s="88" t="str">
        <f t="shared" si="388"/>
        <v/>
      </c>
      <c r="Z1112" s="88" t="str">
        <f t="shared" si="389"/>
        <v/>
      </c>
      <c r="AA1112" s="88" t="str">
        <f t="shared" si="390"/>
        <v/>
      </c>
      <c r="AB1112" s="201" t="str">
        <f t="shared" si="391"/>
        <v/>
      </c>
    </row>
    <row r="1113" spans="5:28" ht="18" customHeight="1">
      <c r="E1113" s="178" t="str">
        <f t="shared" si="392"/>
        <v/>
      </c>
      <c r="F1113" s="124">
        <f t="shared" si="383"/>
        <v>0</v>
      </c>
      <c r="G1113" s="124" t="str">
        <f t="shared" si="384"/>
        <v/>
      </c>
      <c r="H1113" s="124" t="str">
        <f t="shared" si="385"/>
        <v/>
      </c>
      <c r="I1113" s="179">
        <v>21</v>
      </c>
      <c r="J1113" s="150" t="str">
        <f>IF($E1113="","",INDEX('3.サラリースケール'!$R$5:$BH$38,MATCH('7.グレード別年俸表の作成'!$E1113,'3.サラリースケール'!$R$5:$R$38,0),MATCH('7.グレード別年俸表の作成'!$I1113,'3.サラリースケール'!$R$5:$BH$5,0)))</f>
        <v/>
      </c>
      <c r="K1113" s="194" t="str">
        <f t="shared" si="386"/>
        <v/>
      </c>
      <c r="L1113" s="195" t="str">
        <f>IF($J1113="","",VLOOKUP($E1113,'6.モデル年俸表の作成'!$C$6:$F$48,4,0))</f>
        <v/>
      </c>
      <c r="M1113" s="196" t="str">
        <f t="shared" si="393"/>
        <v/>
      </c>
      <c r="N1113" s="197" t="str">
        <f t="shared" si="394"/>
        <v/>
      </c>
      <c r="O1113" s="219" t="str">
        <f t="shared" si="387"/>
        <v/>
      </c>
      <c r="P1113" s="198" t="str">
        <f t="shared" si="395"/>
        <v/>
      </c>
      <c r="Q1113" s="195" t="str">
        <f t="shared" si="396"/>
        <v/>
      </c>
      <c r="R1113" s="187" t="str">
        <f>IF($J1113="","",IF('5.手当・賞与配分の設計'!$O$4=1,ROUNDUP((J1113+$L1113)*$R$5,-1),ROUNDUP(J1113*$R$5,-1)))</f>
        <v/>
      </c>
      <c r="S1113" s="202" t="str">
        <f>IF($J1113="","",IF('5.手当・賞与配分の設計'!$O$4=1,ROUNDUP(($J1113+$L1113)*$U$4*$S$3,-1),ROUNDUP($J1113*$U$4*$S$3,-1)))</f>
        <v/>
      </c>
      <c r="T1113" s="186" t="str">
        <f>IF($J1113="","",IF('5.手当・賞与配分の設計'!$O$4=1,ROUNDUP(($J1113+$L1113)*$U$4*$T$3,-1),ROUNDUP($J1113*$U$4*$T$3,-1)))</f>
        <v/>
      </c>
      <c r="U1113" s="186" t="str">
        <f>IF($J1113="","",IF('5.手当・賞与配分の設計'!$O$4=1,ROUNDUP(($J1113+$L1113)*$U$4*$U$3,-1),ROUNDUP($J1113*$U$4*$U$3,-1)))</f>
        <v/>
      </c>
      <c r="V1113" s="186" t="str">
        <f>IF($J1113="","",IF('5.手当・賞与配分の設計'!$O$4=1,ROUNDUP(($J1113+$L1113)*$U$4*$V$3,-1),ROUNDUP($J1113*$U$4*$V$3,-1)))</f>
        <v/>
      </c>
      <c r="W1113" s="203" t="str">
        <f>IF($J1113="","",IF('5.手当・賞与配分の設計'!$O$4=1,ROUNDUP(($J1113+$L1113)*$U$4*$W$3,-1),ROUNDUP($J1113*$U$4*$W$3,-1)))</f>
        <v/>
      </c>
      <c r="X1113" s="128" t="str">
        <f t="shared" ref="X1113:X1151" si="397">IF($J1113="","",$Q1113+$R1113+S1113)</f>
        <v/>
      </c>
      <c r="Y1113" s="88" t="str">
        <f t="shared" si="388"/>
        <v/>
      </c>
      <c r="Z1113" s="88" t="str">
        <f t="shared" si="389"/>
        <v/>
      </c>
      <c r="AA1113" s="88" t="str">
        <f t="shared" si="390"/>
        <v/>
      </c>
      <c r="AB1113" s="201" t="str">
        <f t="shared" si="391"/>
        <v/>
      </c>
    </row>
    <row r="1114" spans="5:28" ht="18" customHeight="1">
      <c r="E1114" s="178" t="str">
        <f t="shared" si="392"/>
        <v/>
      </c>
      <c r="F1114" s="124">
        <f t="shared" si="383"/>
        <v>0</v>
      </c>
      <c r="G1114" s="124" t="str">
        <f t="shared" si="384"/>
        <v/>
      </c>
      <c r="H1114" s="124" t="str">
        <f t="shared" si="385"/>
        <v/>
      </c>
      <c r="I1114" s="179">
        <v>22</v>
      </c>
      <c r="J1114" s="150" t="str">
        <f>IF($E1114="","",INDEX('3.サラリースケール'!$R$5:$BH$38,MATCH('7.グレード別年俸表の作成'!$E1114,'3.サラリースケール'!$R$5:$R$38,0),MATCH('7.グレード別年俸表の作成'!$I1114,'3.サラリースケール'!$R$5:$BH$5,0)))</f>
        <v/>
      </c>
      <c r="K1114" s="194" t="str">
        <f t="shared" si="386"/>
        <v/>
      </c>
      <c r="L1114" s="195" t="str">
        <f>IF($J1114="","",VLOOKUP($E1114,'6.モデル年俸表の作成'!$C$6:$F$48,4,0))</f>
        <v/>
      </c>
      <c r="M1114" s="196" t="str">
        <f t="shared" si="393"/>
        <v/>
      </c>
      <c r="N1114" s="197" t="str">
        <f t="shared" si="394"/>
        <v/>
      </c>
      <c r="O1114" s="219" t="str">
        <f t="shared" si="387"/>
        <v/>
      </c>
      <c r="P1114" s="198" t="str">
        <f t="shared" si="395"/>
        <v/>
      </c>
      <c r="Q1114" s="195" t="str">
        <f t="shared" si="396"/>
        <v/>
      </c>
      <c r="R1114" s="187" t="str">
        <f>IF($J1114="","",IF('5.手当・賞与配分の設計'!$O$4=1,ROUNDUP((J1114+$L1114)*$R$5,-1),ROUNDUP(J1114*$R$5,-1)))</f>
        <v/>
      </c>
      <c r="S1114" s="202" t="str">
        <f>IF($J1114="","",IF('5.手当・賞与配分の設計'!$O$4=1,ROUNDUP(($J1114+$L1114)*$U$4*$S$3,-1),ROUNDUP($J1114*$U$4*$S$3,-1)))</f>
        <v/>
      </c>
      <c r="T1114" s="186" t="str">
        <f>IF($J1114="","",IF('5.手当・賞与配分の設計'!$O$4=1,ROUNDUP(($J1114+$L1114)*$U$4*$T$3,-1),ROUNDUP($J1114*$U$4*$T$3,-1)))</f>
        <v/>
      </c>
      <c r="U1114" s="186" t="str">
        <f>IF($J1114="","",IF('5.手当・賞与配分の設計'!$O$4=1,ROUNDUP(($J1114+$L1114)*$U$4*$U$3,-1),ROUNDUP($J1114*$U$4*$U$3,-1)))</f>
        <v/>
      </c>
      <c r="V1114" s="186" t="str">
        <f>IF($J1114="","",IF('5.手当・賞与配分の設計'!$O$4=1,ROUNDUP(($J1114+$L1114)*$U$4*$V$3,-1),ROUNDUP($J1114*$U$4*$V$3,-1)))</f>
        <v/>
      </c>
      <c r="W1114" s="203" t="str">
        <f>IF($J1114="","",IF('5.手当・賞与配分の設計'!$O$4=1,ROUNDUP(($J1114+$L1114)*$U$4*$W$3,-1),ROUNDUP($J1114*$U$4*$W$3,-1)))</f>
        <v/>
      </c>
      <c r="X1114" s="128" t="str">
        <f t="shared" si="397"/>
        <v/>
      </c>
      <c r="Y1114" s="88" t="str">
        <f t="shared" si="388"/>
        <v/>
      </c>
      <c r="Z1114" s="88" t="str">
        <f t="shared" si="389"/>
        <v/>
      </c>
      <c r="AA1114" s="88" t="str">
        <f t="shared" si="390"/>
        <v/>
      </c>
      <c r="AB1114" s="201" t="str">
        <f t="shared" si="391"/>
        <v/>
      </c>
    </row>
    <row r="1115" spans="5:28" ht="18" customHeight="1">
      <c r="E1115" s="178" t="str">
        <f t="shared" si="392"/>
        <v/>
      </c>
      <c r="F1115" s="124">
        <f t="shared" si="383"/>
        <v>0</v>
      </c>
      <c r="G1115" s="124" t="str">
        <f t="shared" si="384"/>
        <v/>
      </c>
      <c r="H1115" s="124" t="str">
        <f t="shared" si="385"/>
        <v/>
      </c>
      <c r="I1115" s="179">
        <v>23</v>
      </c>
      <c r="J1115" s="150" t="str">
        <f>IF($E1115="","",INDEX('3.サラリースケール'!$R$5:$BH$38,MATCH('7.グレード別年俸表の作成'!$E1115,'3.サラリースケール'!$R$5:$R$38,0),MATCH('7.グレード別年俸表の作成'!$I1115,'3.サラリースケール'!$R$5:$BH$5,0)))</f>
        <v/>
      </c>
      <c r="K1115" s="194" t="str">
        <f t="shared" si="386"/>
        <v/>
      </c>
      <c r="L1115" s="195" t="str">
        <f>IF($J1115="","",VLOOKUP($E1115,'6.モデル年俸表の作成'!$C$6:$F$48,4,0))</f>
        <v/>
      </c>
      <c r="M1115" s="196" t="str">
        <f t="shared" si="393"/>
        <v/>
      </c>
      <c r="N1115" s="197" t="str">
        <f t="shared" si="394"/>
        <v/>
      </c>
      <c r="O1115" s="219" t="str">
        <f>IF($J1115="","",ROUNDDOWN($N1115/($J1115/$O$4*1.25),0))</f>
        <v/>
      </c>
      <c r="P1115" s="198" t="str">
        <f t="shared" si="395"/>
        <v/>
      </c>
      <c r="Q1115" s="195" t="str">
        <f t="shared" si="396"/>
        <v/>
      </c>
      <c r="R1115" s="187" t="str">
        <f>IF($J1115="","",IF('5.手当・賞与配分の設計'!$O$4=1,ROUNDUP((J1115+$L1115)*$R$5,-1),ROUNDUP(J1115*$R$5,-1)))</f>
        <v/>
      </c>
      <c r="S1115" s="202" t="str">
        <f>IF($J1115="","",IF('5.手当・賞与配分の設計'!$O$4=1,ROUNDUP(($J1115+$L1115)*$U$4*$S$3,-1),ROUNDUP($J1115*$U$4*$S$3,-1)))</f>
        <v/>
      </c>
      <c r="T1115" s="186" t="str">
        <f>IF($J1115="","",IF('5.手当・賞与配分の設計'!$O$4=1,ROUNDUP(($J1115+$L1115)*$U$4*$T$3,-1),ROUNDUP($J1115*$U$4*$T$3,-1)))</f>
        <v/>
      </c>
      <c r="U1115" s="186" t="str">
        <f>IF($J1115="","",IF('5.手当・賞与配分の設計'!$O$4=1,ROUNDUP(($J1115+$L1115)*$U$4*$U$3,-1),ROUNDUP($J1115*$U$4*$U$3,-1)))</f>
        <v/>
      </c>
      <c r="V1115" s="186" t="str">
        <f>IF($J1115="","",IF('5.手当・賞与配分の設計'!$O$4=1,ROUNDUP(($J1115+$L1115)*$U$4*$V$3,-1),ROUNDUP($J1115*$U$4*$V$3,-1)))</f>
        <v/>
      </c>
      <c r="W1115" s="203" t="str">
        <f>IF($J1115="","",IF('5.手当・賞与配分の設計'!$O$4=1,ROUNDUP(($J1115+$L1115)*$U$4*$W$3,-1),ROUNDUP($J1115*$U$4*$W$3,-1)))</f>
        <v/>
      </c>
      <c r="X1115" s="128" t="str">
        <f t="shared" si="397"/>
        <v/>
      </c>
      <c r="Y1115" s="88" t="str">
        <f t="shared" si="388"/>
        <v/>
      </c>
      <c r="Z1115" s="88" t="str">
        <f t="shared" si="389"/>
        <v/>
      </c>
      <c r="AA1115" s="88" t="str">
        <f t="shared" si="390"/>
        <v/>
      </c>
      <c r="AB1115" s="201" t="str">
        <f t="shared" si="391"/>
        <v/>
      </c>
    </row>
    <row r="1116" spans="5:28" ht="18" customHeight="1">
      <c r="E1116" s="178" t="str">
        <f t="shared" si="392"/>
        <v/>
      </c>
      <c r="F1116" s="124">
        <f t="shared" si="383"/>
        <v>0</v>
      </c>
      <c r="G1116" s="124" t="str">
        <f t="shared" si="384"/>
        <v/>
      </c>
      <c r="H1116" s="124" t="str">
        <f t="shared" si="385"/>
        <v/>
      </c>
      <c r="I1116" s="179">
        <v>24</v>
      </c>
      <c r="J1116" s="150" t="str">
        <f>IF($E1116="","",INDEX('3.サラリースケール'!$R$5:$BH$38,MATCH('7.グレード別年俸表の作成'!$E1116,'3.サラリースケール'!$R$5:$R$38,0),MATCH('7.グレード別年俸表の作成'!$I1116,'3.サラリースケール'!$R$5:$BH$5,0)))</f>
        <v/>
      </c>
      <c r="K1116" s="194" t="str">
        <f t="shared" si="386"/>
        <v/>
      </c>
      <c r="L1116" s="195" t="str">
        <f>IF($J1116="","",VLOOKUP($E1116,'6.モデル年俸表の作成'!$C$6:$F$48,4,0))</f>
        <v/>
      </c>
      <c r="M1116" s="196" t="str">
        <f t="shared" si="393"/>
        <v/>
      </c>
      <c r="N1116" s="197" t="str">
        <f t="shared" si="394"/>
        <v/>
      </c>
      <c r="O1116" s="219" t="str">
        <f t="shared" si="387"/>
        <v/>
      </c>
      <c r="P1116" s="198" t="str">
        <f t="shared" si="395"/>
        <v/>
      </c>
      <c r="Q1116" s="195" t="str">
        <f t="shared" si="396"/>
        <v/>
      </c>
      <c r="R1116" s="187" t="str">
        <f>IF($J1116="","",IF('5.手当・賞与配分の設計'!$O$4=1,ROUNDUP((J1116+$L1116)*$R$5,-1),ROUNDUP(J1116*$R$5,-1)))</f>
        <v/>
      </c>
      <c r="S1116" s="202" t="str">
        <f>IF($J1116="","",IF('5.手当・賞与配分の設計'!$O$4=1,ROUNDUP(($J1116+$L1116)*$U$4*$S$3,-1),ROUNDUP($J1116*$U$4*$S$3,-1)))</f>
        <v/>
      </c>
      <c r="T1116" s="186" t="str">
        <f>IF($J1116="","",IF('5.手当・賞与配分の設計'!$O$4=1,ROUNDUP(($J1116+$L1116)*$U$4*$T$3,-1),ROUNDUP($J1116*$U$4*$T$3,-1)))</f>
        <v/>
      </c>
      <c r="U1116" s="186" t="str">
        <f>IF($J1116="","",IF('5.手当・賞与配分の設計'!$O$4=1,ROUNDUP(($J1116+$L1116)*$U$4*$U$3,-1),ROUNDUP($J1116*$U$4*$U$3,-1)))</f>
        <v/>
      </c>
      <c r="V1116" s="186" t="str">
        <f>IF($J1116="","",IF('5.手当・賞与配分の設計'!$O$4=1,ROUNDUP(($J1116+$L1116)*$U$4*$V$3,-1),ROUNDUP($J1116*$U$4*$V$3,-1)))</f>
        <v/>
      </c>
      <c r="W1116" s="203" t="str">
        <f>IF($J1116="","",IF('5.手当・賞与配分の設計'!$O$4=1,ROUNDUP(($J1116+$L1116)*$U$4*$W$3,-1),ROUNDUP($J1116*$U$4*$W$3,-1)))</f>
        <v/>
      </c>
      <c r="X1116" s="128" t="str">
        <f t="shared" si="397"/>
        <v/>
      </c>
      <c r="Y1116" s="88" t="str">
        <f t="shared" si="388"/>
        <v/>
      </c>
      <c r="Z1116" s="88" t="str">
        <f t="shared" si="389"/>
        <v/>
      </c>
      <c r="AA1116" s="88" t="str">
        <f t="shared" si="390"/>
        <v/>
      </c>
      <c r="AB1116" s="201" t="str">
        <f t="shared" si="391"/>
        <v/>
      </c>
    </row>
    <row r="1117" spans="5:28" ht="18" customHeight="1">
      <c r="E1117" s="178" t="str">
        <f t="shared" si="392"/>
        <v/>
      </c>
      <c r="F1117" s="124">
        <f t="shared" si="383"/>
        <v>0</v>
      </c>
      <c r="G1117" s="124" t="str">
        <f t="shared" si="384"/>
        <v/>
      </c>
      <c r="H1117" s="124" t="str">
        <f t="shared" si="385"/>
        <v/>
      </c>
      <c r="I1117" s="179">
        <v>25</v>
      </c>
      <c r="J1117" s="150" t="str">
        <f>IF($E1117="","",INDEX('3.サラリースケール'!$R$5:$BH$38,MATCH('7.グレード別年俸表の作成'!$E1117,'3.サラリースケール'!$R$5:$R$38,0),MATCH('7.グレード別年俸表の作成'!$I1117,'3.サラリースケール'!$R$5:$BH$5,0)))</f>
        <v/>
      </c>
      <c r="K1117" s="194" t="str">
        <f t="shared" si="386"/>
        <v/>
      </c>
      <c r="L1117" s="195" t="str">
        <f>IF($J1117="","",VLOOKUP($E1117,'6.モデル年俸表の作成'!$C$6:$F$48,4,0))</f>
        <v/>
      </c>
      <c r="M1117" s="196" t="str">
        <f t="shared" si="393"/>
        <v/>
      </c>
      <c r="N1117" s="197" t="str">
        <f t="shared" si="394"/>
        <v/>
      </c>
      <c r="O1117" s="219" t="str">
        <f t="shared" si="387"/>
        <v/>
      </c>
      <c r="P1117" s="198" t="str">
        <f t="shared" si="395"/>
        <v/>
      </c>
      <c r="Q1117" s="195" t="str">
        <f t="shared" si="396"/>
        <v/>
      </c>
      <c r="R1117" s="187" t="str">
        <f>IF($J1117="","",IF('5.手当・賞与配分の設計'!$O$4=1,ROUNDUP((J1117+$L1117)*$R$5,-1),ROUNDUP(J1117*$R$5,-1)))</f>
        <v/>
      </c>
      <c r="S1117" s="202" t="str">
        <f>IF($J1117="","",IF('5.手当・賞与配分の設計'!$O$4=1,ROUNDUP(($J1117+$L1117)*$U$4*$S$3,-1),ROUNDUP($J1117*$U$4*$S$3,-1)))</f>
        <v/>
      </c>
      <c r="T1117" s="186" t="str">
        <f>IF($J1117="","",IF('5.手当・賞与配分の設計'!$O$4=1,ROUNDUP(($J1117+$L1117)*$U$4*$T$3,-1),ROUNDUP($J1117*$U$4*$T$3,-1)))</f>
        <v/>
      </c>
      <c r="U1117" s="186" t="str">
        <f>IF($J1117="","",IF('5.手当・賞与配分の設計'!$O$4=1,ROUNDUP(($J1117+$L1117)*$U$4*$U$3,-1),ROUNDUP($J1117*$U$4*$U$3,-1)))</f>
        <v/>
      </c>
      <c r="V1117" s="186" t="str">
        <f>IF($J1117="","",IF('5.手当・賞与配分の設計'!$O$4=1,ROUNDUP(($J1117+$L1117)*$U$4*$V$3,-1),ROUNDUP($J1117*$U$4*$V$3,-1)))</f>
        <v/>
      </c>
      <c r="W1117" s="203" t="str">
        <f>IF($J1117="","",IF('5.手当・賞与配分の設計'!$O$4=1,ROUNDUP(($J1117+$L1117)*$U$4*$W$3,-1),ROUNDUP($J1117*$U$4*$W$3,-1)))</f>
        <v/>
      </c>
      <c r="X1117" s="128" t="str">
        <f t="shared" si="397"/>
        <v/>
      </c>
      <c r="Y1117" s="88" t="str">
        <f t="shared" si="388"/>
        <v/>
      </c>
      <c r="Z1117" s="88" t="str">
        <f t="shared" si="389"/>
        <v/>
      </c>
      <c r="AA1117" s="88" t="str">
        <f t="shared" si="390"/>
        <v/>
      </c>
      <c r="AB1117" s="201" t="str">
        <f t="shared" si="391"/>
        <v/>
      </c>
    </row>
    <row r="1118" spans="5:28" ht="18" customHeight="1">
      <c r="E1118" s="178" t="str">
        <f t="shared" si="392"/>
        <v/>
      </c>
      <c r="F1118" s="124">
        <f t="shared" si="383"/>
        <v>0</v>
      </c>
      <c r="G1118" s="124" t="str">
        <f t="shared" si="384"/>
        <v/>
      </c>
      <c r="H1118" s="124" t="str">
        <f t="shared" si="385"/>
        <v/>
      </c>
      <c r="I1118" s="179">
        <v>26</v>
      </c>
      <c r="J1118" s="150" t="str">
        <f>IF($E1118="","",INDEX('3.サラリースケール'!$R$5:$BH$38,MATCH('7.グレード別年俸表の作成'!$E1118,'3.サラリースケール'!$R$5:$R$38,0),MATCH('7.グレード別年俸表の作成'!$I1118,'3.サラリースケール'!$R$5:$BH$5,0)))</f>
        <v/>
      </c>
      <c r="K1118" s="194" t="str">
        <f t="shared" si="386"/>
        <v/>
      </c>
      <c r="L1118" s="195" t="str">
        <f>IF($J1118="","",VLOOKUP($E1118,'6.モデル年俸表の作成'!$C$6:$F$48,4,0))</f>
        <v/>
      </c>
      <c r="M1118" s="196" t="str">
        <f t="shared" si="393"/>
        <v/>
      </c>
      <c r="N1118" s="197" t="str">
        <f t="shared" si="394"/>
        <v/>
      </c>
      <c r="O1118" s="219" t="str">
        <f t="shared" si="387"/>
        <v/>
      </c>
      <c r="P1118" s="198" t="str">
        <f t="shared" si="395"/>
        <v/>
      </c>
      <c r="Q1118" s="195" t="str">
        <f t="shared" si="396"/>
        <v/>
      </c>
      <c r="R1118" s="187" t="str">
        <f>IF($J1118="","",IF('5.手当・賞与配分の設計'!$O$4=1,ROUNDUP((J1118+$L1118)*$R$5,-1),ROUNDUP(J1118*$R$5,-1)))</f>
        <v/>
      </c>
      <c r="S1118" s="202" t="str">
        <f>IF($J1118="","",IF('5.手当・賞与配分の設計'!$O$4=1,ROUNDUP(($J1118+$L1118)*$U$4*$S$3,-1),ROUNDUP($J1118*$U$4*$S$3,-1)))</f>
        <v/>
      </c>
      <c r="T1118" s="186" t="str">
        <f>IF($J1118="","",IF('5.手当・賞与配分の設計'!$O$4=1,ROUNDUP(($J1118+$L1118)*$U$4*$T$3,-1),ROUNDUP($J1118*$U$4*$T$3,-1)))</f>
        <v/>
      </c>
      <c r="U1118" s="186" t="str">
        <f>IF($J1118="","",IF('5.手当・賞与配分の設計'!$O$4=1,ROUNDUP(($J1118+$L1118)*$U$4*$U$3,-1),ROUNDUP($J1118*$U$4*$U$3,-1)))</f>
        <v/>
      </c>
      <c r="V1118" s="186" t="str">
        <f>IF($J1118="","",IF('5.手当・賞与配分の設計'!$O$4=1,ROUNDUP(($J1118+$L1118)*$U$4*$V$3,-1),ROUNDUP($J1118*$U$4*$V$3,-1)))</f>
        <v/>
      </c>
      <c r="W1118" s="203" t="str">
        <f>IF($J1118="","",IF('5.手当・賞与配分の設計'!$O$4=1,ROUNDUP(($J1118+$L1118)*$U$4*$W$3,-1),ROUNDUP($J1118*$U$4*$W$3,-1)))</f>
        <v/>
      </c>
      <c r="X1118" s="128" t="str">
        <f t="shared" si="397"/>
        <v/>
      </c>
      <c r="Y1118" s="88" t="str">
        <f t="shared" si="388"/>
        <v/>
      </c>
      <c r="Z1118" s="88" t="str">
        <f t="shared" si="389"/>
        <v/>
      </c>
      <c r="AA1118" s="88" t="str">
        <f t="shared" si="390"/>
        <v/>
      </c>
      <c r="AB1118" s="201" t="str">
        <f t="shared" si="391"/>
        <v/>
      </c>
    </row>
    <row r="1119" spans="5:28" ht="18" customHeight="1">
      <c r="E1119" s="178" t="str">
        <f t="shared" si="392"/>
        <v/>
      </c>
      <c r="F1119" s="124">
        <f t="shared" si="383"/>
        <v>0</v>
      </c>
      <c r="G1119" s="124" t="str">
        <f t="shared" si="384"/>
        <v/>
      </c>
      <c r="H1119" s="124" t="str">
        <f t="shared" si="385"/>
        <v/>
      </c>
      <c r="I1119" s="179">
        <v>27</v>
      </c>
      <c r="J1119" s="150" t="str">
        <f>IF($E1119="","",INDEX('3.サラリースケール'!$R$5:$BH$38,MATCH('7.グレード別年俸表の作成'!$E1119,'3.サラリースケール'!$R$5:$R$38,0),MATCH('7.グレード別年俸表の作成'!$I1119,'3.サラリースケール'!$R$5:$BH$5,0)))</f>
        <v/>
      </c>
      <c r="K1119" s="194" t="str">
        <f t="shared" si="386"/>
        <v/>
      </c>
      <c r="L1119" s="195" t="str">
        <f>IF($J1119="","",VLOOKUP($E1119,'6.モデル年俸表の作成'!$C$6:$F$48,4,0))</f>
        <v/>
      </c>
      <c r="M1119" s="196" t="str">
        <f t="shared" si="393"/>
        <v/>
      </c>
      <c r="N1119" s="197" t="str">
        <f t="shared" si="394"/>
        <v/>
      </c>
      <c r="O1119" s="219" t="str">
        <f t="shared" si="387"/>
        <v/>
      </c>
      <c r="P1119" s="198" t="str">
        <f t="shared" si="395"/>
        <v/>
      </c>
      <c r="Q1119" s="195" t="str">
        <f t="shared" si="396"/>
        <v/>
      </c>
      <c r="R1119" s="187" t="str">
        <f>IF($J1119="","",IF('5.手当・賞与配分の設計'!$O$4=1,ROUNDUP((J1119+$L1119)*$R$5,-1),ROUNDUP(J1119*$R$5,-1)))</f>
        <v/>
      </c>
      <c r="S1119" s="202" t="str">
        <f>IF($J1119="","",IF('5.手当・賞与配分の設計'!$O$4=1,ROUNDUP(($J1119+$L1119)*$U$4*$S$3,-1),ROUNDUP($J1119*$U$4*$S$3,-1)))</f>
        <v/>
      </c>
      <c r="T1119" s="186" t="str">
        <f>IF($J1119="","",IF('5.手当・賞与配分の設計'!$O$4=1,ROUNDUP(($J1119+$L1119)*$U$4*$T$3,-1),ROUNDUP($J1119*$U$4*$T$3,-1)))</f>
        <v/>
      </c>
      <c r="U1119" s="186" t="str">
        <f>IF($J1119="","",IF('5.手当・賞与配分の設計'!$O$4=1,ROUNDUP(($J1119+$L1119)*$U$4*$U$3,-1),ROUNDUP($J1119*$U$4*$U$3,-1)))</f>
        <v/>
      </c>
      <c r="V1119" s="186" t="str">
        <f>IF($J1119="","",IF('5.手当・賞与配分の設計'!$O$4=1,ROUNDUP(($J1119+$L1119)*$U$4*$V$3,-1),ROUNDUP($J1119*$U$4*$V$3,-1)))</f>
        <v/>
      </c>
      <c r="W1119" s="203" t="str">
        <f>IF($J1119="","",IF('5.手当・賞与配分の設計'!$O$4=1,ROUNDUP(($J1119+$L1119)*$U$4*$W$3,-1),ROUNDUP($J1119*$U$4*$W$3,-1)))</f>
        <v/>
      </c>
      <c r="X1119" s="128" t="str">
        <f t="shared" si="397"/>
        <v/>
      </c>
      <c r="Y1119" s="88" t="str">
        <f t="shared" si="388"/>
        <v/>
      </c>
      <c r="Z1119" s="88" t="str">
        <f t="shared" si="389"/>
        <v/>
      </c>
      <c r="AA1119" s="88" t="str">
        <f t="shared" si="390"/>
        <v/>
      </c>
      <c r="AB1119" s="201" t="str">
        <f t="shared" si="391"/>
        <v/>
      </c>
    </row>
    <row r="1120" spans="5:28" ht="18" customHeight="1">
      <c r="E1120" s="178" t="str">
        <f t="shared" si="392"/>
        <v/>
      </c>
      <c r="F1120" s="124">
        <f t="shared" si="383"/>
        <v>0</v>
      </c>
      <c r="G1120" s="124" t="str">
        <f t="shared" si="384"/>
        <v/>
      </c>
      <c r="H1120" s="124" t="str">
        <f t="shared" si="385"/>
        <v/>
      </c>
      <c r="I1120" s="179">
        <v>28</v>
      </c>
      <c r="J1120" s="150" t="str">
        <f>IF($E1120="","",INDEX('3.サラリースケール'!$R$5:$BH$38,MATCH('7.グレード別年俸表の作成'!$E1120,'3.サラリースケール'!$R$5:$R$38,0),MATCH('7.グレード別年俸表の作成'!$I1120,'3.サラリースケール'!$R$5:$BH$5,0)))</f>
        <v/>
      </c>
      <c r="K1120" s="194" t="str">
        <f t="shared" si="386"/>
        <v/>
      </c>
      <c r="L1120" s="195" t="str">
        <f>IF($J1120="","",VLOOKUP($E1120,'6.モデル年俸表の作成'!$C$6:$F$48,4,0))</f>
        <v/>
      </c>
      <c r="M1120" s="196" t="str">
        <f t="shared" si="393"/>
        <v/>
      </c>
      <c r="N1120" s="197" t="str">
        <f t="shared" si="394"/>
        <v/>
      </c>
      <c r="O1120" s="219" t="str">
        <f t="shared" si="387"/>
        <v/>
      </c>
      <c r="P1120" s="198" t="str">
        <f t="shared" si="395"/>
        <v/>
      </c>
      <c r="Q1120" s="195" t="str">
        <f t="shared" si="396"/>
        <v/>
      </c>
      <c r="R1120" s="187" t="str">
        <f>IF($J1120="","",IF('5.手当・賞与配分の設計'!$O$4=1,ROUNDUP((J1120+$L1120)*$R$5,-1),ROUNDUP(J1120*$R$5,-1)))</f>
        <v/>
      </c>
      <c r="S1120" s="202" t="str">
        <f>IF($J1120="","",IF('5.手当・賞与配分の設計'!$O$4=1,ROUNDUP(($J1120+$L1120)*$U$4*$S$3,-1),ROUNDUP($J1120*$U$4*$S$3,-1)))</f>
        <v/>
      </c>
      <c r="T1120" s="186" t="str">
        <f>IF($J1120="","",IF('5.手当・賞与配分の設計'!$O$4=1,ROUNDUP(($J1120+$L1120)*$U$4*$T$3,-1),ROUNDUP($J1120*$U$4*$T$3,-1)))</f>
        <v/>
      </c>
      <c r="U1120" s="186" t="str">
        <f>IF($J1120="","",IF('5.手当・賞与配分の設計'!$O$4=1,ROUNDUP(($J1120+$L1120)*$U$4*$U$3,-1),ROUNDUP($J1120*$U$4*$U$3,-1)))</f>
        <v/>
      </c>
      <c r="V1120" s="186" t="str">
        <f>IF($J1120="","",IF('5.手当・賞与配分の設計'!$O$4=1,ROUNDUP(($J1120+$L1120)*$U$4*$V$3,-1),ROUNDUP($J1120*$U$4*$V$3,-1)))</f>
        <v/>
      </c>
      <c r="W1120" s="203" t="str">
        <f>IF($J1120="","",IF('5.手当・賞与配分の設計'!$O$4=1,ROUNDUP(($J1120+$L1120)*$U$4*$W$3,-1),ROUNDUP($J1120*$U$4*$W$3,-1)))</f>
        <v/>
      </c>
      <c r="X1120" s="128" t="str">
        <f t="shared" si="397"/>
        <v/>
      </c>
      <c r="Y1120" s="88" t="str">
        <f t="shared" si="388"/>
        <v/>
      </c>
      <c r="Z1120" s="88" t="str">
        <f t="shared" si="389"/>
        <v/>
      </c>
      <c r="AA1120" s="88" t="str">
        <f t="shared" si="390"/>
        <v/>
      </c>
      <c r="AB1120" s="201" t="str">
        <f t="shared" si="391"/>
        <v/>
      </c>
    </row>
    <row r="1121" spans="5:28" ht="18" customHeight="1">
      <c r="E1121" s="178" t="str">
        <f t="shared" si="392"/>
        <v/>
      </c>
      <c r="F1121" s="124">
        <f t="shared" si="383"/>
        <v>0</v>
      </c>
      <c r="G1121" s="124" t="str">
        <f t="shared" si="384"/>
        <v/>
      </c>
      <c r="H1121" s="124" t="str">
        <f t="shared" si="385"/>
        <v/>
      </c>
      <c r="I1121" s="179">
        <v>29</v>
      </c>
      <c r="J1121" s="150" t="str">
        <f>IF($E1121="","",INDEX('3.サラリースケール'!$R$5:$BH$38,MATCH('7.グレード別年俸表の作成'!$E1121,'3.サラリースケール'!$R$5:$R$38,0),MATCH('7.グレード別年俸表の作成'!$I1121,'3.サラリースケール'!$R$5:$BH$5,0)))</f>
        <v/>
      </c>
      <c r="K1121" s="194" t="str">
        <f t="shared" si="386"/>
        <v/>
      </c>
      <c r="L1121" s="195" t="str">
        <f>IF($J1121="","",VLOOKUP($E1121,'6.モデル年俸表の作成'!$C$6:$F$48,4,0))</f>
        <v/>
      </c>
      <c r="M1121" s="196" t="str">
        <f t="shared" si="393"/>
        <v/>
      </c>
      <c r="N1121" s="197" t="str">
        <f t="shared" si="394"/>
        <v/>
      </c>
      <c r="O1121" s="219" t="str">
        <f t="shared" si="387"/>
        <v/>
      </c>
      <c r="P1121" s="198" t="str">
        <f t="shared" si="395"/>
        <v/>
      </c>
      <c r="Q1121" s="195" t="str">
        <f t="shared" si="396"/>
        <v/>
      </c>
      <c r="R1121" s="187" t="str">
        <f>IF($J1121="","",IF('5.手当・賞与配分の設計'!$O$4=1,ROUNDUP((J1121+$L1121)*$R$5,-1),ROUNDUP(J1121*$R$5,-1)))</f>
        <v/>
      </c>
      <c r="S1121" s="202" t="str">
        <f>IF($J1121="","",IF('5.手当・賞与配分の設計'!$O$4=1,ROUNDUP(($J1121+$L1121)*$U$4*$S$3,-1),ROUNDUP($J1121*$U$4*$S$3,-1)))</f>
        <v/>
      </c>
      <c r="T1121" s="186" t="str">
        <f>IF($J1121="","",IF('5.手当・賞与配分の設計'!$O$4=1,ROUNDUP(($J1121+$L1121)*$U$4*$T$3,-1),ROUNDUP($J1121*$U$4*$T$3,-1)))</f>
        <v/>
      </c>
      <c r="U1121" s="186" t="str">
        <f>IF($J1121="","",IF('5.手当・賞与配分の設計'!$O$4=1,ROUNDUP(($J1121+$L1121)*$U$4*$U$3,-1),ROUNDUP($J1121*$U$4*$U$3,-1)))</f>
        <v/>
      </c>
      <c r="V1121" s="186" t="str">
        <f>IF($J1121="","",IF('5.手当・賞与配分の設計'!$O$4=1,ROUNDUP(($J1121+$L1121)*$U$4*$V$3,-1),ROUNDUP($J1121*$U$4*$V$3,-1)))</f>
        <v/>
      </c>
      <c r="W1121" s="203" t="str">
        <f>IF($J1121="","",IF('5.手当・賞与配分の設計'!$O$4=1,ROUNDUP(($J1121+$L1121)*$U$4*$W$3,-1),ROUNDUP($J1121*$U$4*$W$3,-1)))</f>
        <v/>
      </c>
      <c r="X1121" s="128" t="str">
        <f t="shared" si="397"/>
        <v/>
      </c>
      <c r="Y1121" s="88" t="str">
        <f t="shared" si="388"/>
        <v/>
      </c>
      <c r="Z1121" s="88" t="str">
        <f t="shared" si="389"/>
        <v/>
      </c>
      <c r="AA1121" s="88" t="str">
        <f t="shared" si="390"/>
        <v/>
      </c>
      <c r="AB1121" s="201" t="str">
        <f t="shared" si="391"/>
        <v/>
      </c>
    </row>
    <row r="1122" spans="5:28" ht="18" customHeight="1">
      <c r="E1122" s="178" t="str">
        <f t="shared" si="392"/>
        <v/>
      </c>
      <c r="F1122" s="124">
        <f t="shared" si="383"/>
        <v>0</v>
      </c>
      <c r="G1122" s="124" t="str">
        <f t="shared" si="384"/>
        <v/>
      </c>
      <c r="H1122" s="124" t="str">
        <f t="shared" si="385"/>
        <v/>
      </c>
      <c r="I1122" s="179">
        <v>30</v>
      </c>
      <c r="J1122" s="150" t="str">
        <f>IF($E1122="","",INDEX('3.サラリースケール'!$R$5:$BH$38,MATCH('7.グレード別年俸表の作成'!$E1122,'3.サラリースケール'!$R$5:$R$38,0),MATCH('7.グレード別年俸表の作成'!$I1122,'3.サラリースケール'!$R$5:$BH$5,0)))</f>
        <v/>
      </c>
      <c r="K1122" s="194" t="str">
        <f t="shared" si="386"/>
        <v/>
      </c>
      <c r="L1122" s="195" t="str">
        <f>IF($J1122="","",VLOOKUP($E1122,'6.モデル年俸表の作成'!$C$6:$F$48,4,0))</f>
        <v/>
      </c>
      <c r="M1122" s="196" t="str">
        <f t="shared" si="393"/>
        <v/>
      </c>
      <c r="N1122" s="197" t="str">
        <f t="shared" si="394"/>
        <v/>
      </c>
      <c r="O1122" s="219" t="str">
        <f t="shared" si="387"/>
        <v/>
      </c>
      <c r="P1122" s="198" t="str">
        <f t="shared" si="395"/>
        <v/>
      </c>
      <c r="Q1122" s="195" t="str">
        <f t="shared" si="396"/>
        <v/>
      </c>
      <c r="R1122" s="187" t="str">
        <f>IF($J1122="","",IF('5.手当・賞与配分の設計'!$O$4=1,ROUNDUP((J1122+$L1122)*$R$5,-1),ROUNDUP(J1122*$R$5,-1)))</f>
        <v/>
      </c>
      <c r="S1122" s="202" t="str">
        <f>IF($J1122="","",IF('5.手当・賞与配分の設計'!$O$4=1,ROUNDUP(($J1122+$L1122)*$U$4*$S$3,-1),ROUNDUP($J1122*$U$4*$S$3,-1)))</f>
        <v/>
      </c>
      <c r="T1122" s="186" t="str">
        <f>IF($J1122="","",IF('5.手当・賞与配分の設計'!$O$4=1,ROUNDUP(($J1122+$L1122)*$U$4*$T$3,-1),ROUNDUP($J1122*$U$4*$T$3,-1)))</f>
        <v/>
      </c>
      <c r="U1122" s="186" t="str">
        <f>IF($J1122="","",IF('5.手当・賞与配分の設計'!$O$4=1,ROUNDUP(($J1122+$L1122)*$U$4*$U$3,-1),ROUNDUP($J1122*$U$4*$U$3,-1)))</f>
        <v/>
      </c>
      <c r="V1122" s="186" t="str">
        <f>IF($J1122="","",IF('5.手当・賞与配分の設計'!$O$4=1,ROUNDUP(($J1122+$L1122)*$U$4*$V$3,-1),ROUNDUP($J1122*$U$4*$V$3,-1)))</f>
        <v/>
      </c>
      <c r="W1122" s="203" t="str">
        <f>IF($J1122="","",IF('5.手当・賞与配分の設計'!$O$4=1,ROUNDUP(($J1122+$L1122)*$U$4*$W$3,-1),ROUNDUP($J1122*$U$4*$W$3,-1)))</f>
        <v/>
      </c>
      <c r="X1122" s="128" t="str">
        <f t="shared" si="397"/>
        <v/>
      </c>
      <c r="Y1122" s="88" t="str">
        <f t="shared" si="388"/>
        <v/>
      </c>
      <c r="Z1122" s="88" t="str">
        <f t="shared" si="389"/>
        <v/>
      </c>
      <c r="AA1122" s="88" t="str">
        <f t="shared" si="390"/>
        <v/>
      </c>
      <c r="AB1122" s="201" t="str">
        <f t="shared" si="391"/>
        <v/>
      </c>
    </row>
    <row r="1123" spans="5:28" ht="18" customHeight="1">
      <c r="E1123" s="178" t="str">
        <f t="shared" si="392"/>
        <v/>
      </c>
      <c r="F1123" s="124">
        <f t="shared" si="383"/>
        <v>0</v>
      </c>
      <c r="G1123" s="124" t="str">
        <f t="shared" si="384"/>
        <v/>
      </c>
      <c r="H1123" s="124" t="str">
        <f t="shared" si="385"/>
        <v/>
      </c>
      <c r="I1123" s="179">
        <v>31</v>
      </c>
      <c r="J1123" s="150" t="str">
        <f>IF($E1123="","",INDEX('3.サラリースケール'!$R$5:$BH$38,MATCH('7.グレード別年俸表の作成'!$E1123,'3.サラリースケール'!$R$5:$R$38,0),MATCH('7.グレード別年俸表の作成'!$I1123,'3.サラリースケール'!$R$5:$BH$5,0)))</f>
        <v/>
      </c>
      <c r="K1123" s="194" t="str">
        <f t="shared" si="386"/>
        <v/>
      </c>
      <c r="L1123" s="195" t="str">
        <f>IF($J1123="","",VLOOKUP($E1123,'6.モデル年俸表の作成'!$C$6:$F$48,4,0))</f>
        <v/>
      </c>
      <c r="M1123" s="196" t="str">
        <f t="shared" si="393"/>
        <v/>
      </c>
      <c r="N1123" s="197" t="str">
        <f t="shared" si="394"/>
        <v/>
      </c>
      <c r="O1123" s="219" t="str">
        <f t="shared" si="387"/>
        <v/>
      </c>
      <c r="P1123" s="198" t="str">
        <f t="shared" si="395"/>
        <v/>
      </c>
      <c r="Q1123" s="195" t="str">
        <f t="shared" si="396"/>
        <v/>
      </c>
      <c r="R1123" s="187" t="str">
        <f>IF($J1123="","",IF('5.手当・賞与配分の設計'!$O$4=1,ROUNDUP((J1123+$L1123)*$R$5,-1),ROUNDUP(J1123*$R$5,-1)))</f>
        <v/>
      </c>
      <c r="S1123" s="202" t="str">
        <f>IF($J1123="","",IF('5.手当・賞与配分の設計'!$O$4=1,ROUNDUP(($J1123+$L1123)*$U$4*$S$3,-1),ROUNDUP($J1123*$U$4*$S$3,-1)))</f>
        <v/>
      </c>
      <c r="T1123" s="186" t="str">
        <f>IF($J1123="","",IF('5.手当・賞与配分の設計'!$O$4=1,ROUNDUP(($J1123+$L1123)*$U$4*$T$3,-1),ROUNDUP($J1123*$U$4*$T$3,-1)))</f>
        <v/>
      </c>
      <c r="U1123" s="186" t="str">
        <f>IF($J1123="","",IF('5.手当・賞与配分の設計'!$O$4=1,ROUNDUP(($J1123+$L1123)*$U$4*$U$3,-1),ROUNDUP($J1123*$U$4*$U$3,-1)))</f>
        <v/>
      </c>
      <c r="V1123" s="186" t="str">
        <f>IF($J1123="","",IF('5.手当・賞与配分の設計'!$O$4=1,ROUNDUP(($J1123+$L1123)*$U$4*$V$3,-1),ROUNDUP($J1123*$U$4*$V$3,-1)))</f>
        <v/>
      </c>
      <c r="W1123" s="203" t="str">
        <f>IF($J1123="","",IF('5.手当・賞与配分の設計'!$O$4=1,ROUNDUP(($J1123+$L1123)*$U$4*$W$3,-1),ROUNDUP($J1123*$U$4*$W$3,-1)))</f>
        <v/>
      </c>
      <c r="X1123" s="128" t="str">
        <f t="shared" si="397"/>
        <v/>
      </c>
      <c r="Y1123" s="88" t="str">
        <f t="shared" si="388"/>
        <v/>
      </c>
      <c r="Z1123" s="88" t="str">
        <f t="shared" si="389"/>
        <v/>
      </c>
      <c r="AA1123" s="88" t="str">
        <f t="shared" si="390"/>
        <v/>
      </c>
      <c r="AB1123" s="201" t="str">
        <f t="shared" si="391"/>
        <v/>
      </c>
    </row>
    <row r="1124" spans="5:28" ht="18" customHeight="1">
      <c r="E1124" s="178" t="str">
        <f t="shared" si="392"/>
        <v/>
      </c>
      <c r="F1124" s="124">
        <f t="shared" si="383"/>
        <v>0</v>
      </c>
      <c r="G1124" s="124" t="str">
        <f t="shared" si="384"/>
        <v/>
      </c>
      <c r="H1124" s="124" t="str">
        <f t="shared" si="385"/>
        <v/>
      </c>
      <c r="I1124" s="179">
        <v>32</v>
      </c>
      <c r="J1124" s="150" t="str">
        <f>IF($E1124="","",INDEX('3.サラリースケール'!$R$5:$BH$38,MATCH('7.グレード別年俸表の作成'!$E1124,'3.サラリースケール'!$R$5:$R$38,0),MATCH('7.グレード別年俸表の作成'!$I1124,'3.サラリースケール'!$R$5:$BH$5,0)))</f>
        <v/>
      </c>
      <c r="K1124" s="194" t="str">
        <f t="shared" si="386"/>
        <v/>
      </c>
      <c r="L1124" s="195" t="str">
        <f>IF($J1124="","",VLOOKUP($E1124,'6.モデル年俸表の作成'!$C$6:$F$48,4,0))</f>
        <v/>
      </c>
      <c r="M1124" s="196" t="str">
        <f t="shared" si="393"/>
        <v/>
      </c>
      <c r="N1124" s="197" t="str">
        <f t="shared" si="394"/>
        <v/>
      </c>
      <c r="O1124" s="219" t="str">
        <f t="shared" si="387"/>
        <v/>
      </c>
      <c r="P1124" s="198" t="str">
        <f t="shared" si="395"/>
        <v/>
      </c>
      <c r="Q1124" s="195" t="str">
        <f t="shared" si="396"/>
        <v/>
      </c>
      <c r="R1124" s="187" t="str">
        <f>IF($J1124="","",IF('5.手当・賞与配分の設計'!$O$4=1,ROUNDUP((J1124+$L1124)*$R$5,-1),ROUNDUP(J1124*$R$5,-1)))</f>
        <v/>
      </c>
      <c r="S1124" s="202" t="str">
        <f>IF($J1124="","",IF('5.手当・賞与配分の設計'!$O$4=1,ROUNDUP(($J1124+$L1124)*$U$4*$S$3,-1),ROUNDUP($J1124*$U$4*$S$3,-1)))</f>
        <v/>
      </c>
      <c r="T1124" s="186" t="str">
        <f>IF($J1124="","",IF('5.手当・賞与配分の設計'!$O$4=1,ROUNDUP(($J1124+$L1124)*$U$4*$T$3,-1),ROUNDUP($J1124*$U$4*$T$3,-1)))</f>
        <v/>
      </c>
      <c r="U1124" s="186" t="str">
        <f>IF($J1124="","",IF('5.手当・賞与配分の設計'!$O$4=1,ROUNDUP(($J1124+$L1124)*$U$4*$U$3,-1),ROUNDUP($J1124*$U$4*$U$3,-1)))</f>
        <v/>
      </c>
      <c r="V1124" s="186" t="str">
        <f>IF($J1124="","",IF('5.手当・賞与配分の設計'!$O$4=1,ROUNDUP(($J1124+$L1124)*$U$4*$V$3,-1),ROUNDUP($J1124*$U$4*$V$3,-1)))</f>
        <v/>
      </c>
      <c r="W1124" s="203" t="str">
        <f>IF($J1124="","",IF('5.手当・賞与配分の設計'!$O$4=1,ROUNDUP(($J1124+$L1124)*$U$4*$W$3,-1),ROUNDUP($J1124*$U$4*$W$3,-1)))</f>
        <v/>
      </c>
      <c r="X1124" s="128" t="str">
        <f t="shared" si="397"/>
        <v/>
      </c>
      <c r="Y1124" s="88" t="str">
        <f t="shared" si="388"/>
        <v/>
      </c>
      <c r="Z1124" s="88" t="str">
        <f t="shared" si="389"/>
        <v/>
      </c>
      <c r="AA1124" s="88" t="str">
        <f t="shared" si="390"/>
        <v/>
      </c>
      <c r="AB1124" s="201" t="str">
        <f t="shared" si="391"/>
        <v/>
      </c>
    </row>
    <row r="1125" spans="5:28" ht="18" customHeight="1">
      <c r="E1125" s="178" t="str">
        <f t="shared" si="392"/>
        <v/>
      </c>
      <c r="F1125" s="124">
        <f t="shared" si="383"/>
        <v>0</v>
      </c>
      <c r="G1125" s="124" t="str">
        <f t="shared" si="384"/>
        <v/>
      </c>
      <c r="H1125" s="124" t="str">
        <f t="shared" si="385"/>
        <v/>
      </c>
      <c r="I1125" s="179">
        <v>33</v>
      </c>
      <c r="J1125" s="150" t="str">
        <f>IF($E1125="","",INDEX('3.サラリースケール'!$R$5:$BH$38,MATCH('7.グレード別年俸表の作成'!$E1125,'3.サラリースケール'!$R$5:$R$38,0),MATCH('7.グレード別年俸表の作成'!$I1125,'3.サラリースケール'!$R$5:$BH$5,0)))</f>
        <v/>
      </c>
      <c r="K1125" s="194" t="str">
        <f t="shared" si="386"/>
        <v/>
      </c>
      <c r="L1125" s="195" t="str">
        <f>IF($J1125="","",VLOOKUP($E1125,'6.モデル年俸表の作成'!$C$6:$F$48,4,0))</f>
        <v/>
      </c>
      <c r="M1125" s="196" t="str">
        <f t="shared" si="393"/>
        <v/>
      </c>
      <c r="N1125" s="197" t="str">
        <f t="shared" si="394"/>
        <v/>
      </c>
      <c r="O1125" s="219" t="str">
        <f t="shared" si="387"/>
        <v/>
      </c>
      <c r="P1125" s="198" t="str">
        <f t="shared" si="395"/>
        <v/>
      </c>
      <c r="Q1125" s="195" t="str">
        <f t="shared" si="396"/>
        <v/>
      </c>
      <c r="R1125" s="187" t="str">
        <f>IF($J1125="","",IF('5.手当・賞与配分の設計'!$O$4=1,ROUNDUP((J1125+$L1125)*$R$5,-1),ROUNDUP(J1125*$R$5,-1)))</f>
        <v/>
      </c>
      <c r="S1125" s="202" t="str">
        <f>IF($J1125="","",IF('5.手当・賞与配分の設計'!$O$4=1,ROUNDUP(($J1125+$L1125)*$U$4*$S$3,-1),ROUNDUP($J1125*$U$4*$S$3,-1)))</f>
        <v/>
      </c>
      <c r="T1125" s="186" t="str">
        <f>IF($J1125="","",IF('5.手当・賞与配分の設計'!$O$4=1,ROUNDUP(($J1125+$L1125)*$U$4*$T$3,-1),ROUNDUP($J1125*$U$4*$T$3,-1)))</f>
        <v/>
      </c>
      <c r="U1125" s="186" t="str">
        <f>IF($J1125="","",IF('5.手当・賞与配分の設計'!$O$4=1,ROUNDUP(($J1125+$L1125)*$U$4*$U$3,-1),ROUNDUP($J1125*$U$4*$U$3,-1)))</f>
        <v/>
      </c>
      <c r="V1125" s="186" t="str">
        <f>IF($J1125="","",IF('5.手当・賞与配分の設計'!$O$4=1,ROUNDUP(($J1125+$L1125)*$U$4*$V$3,-1),ROUNDUP($J1125*$U$4*$V$3,-1)))</f>
        <v/>
      </c>
      <c r="W1125" s="203" t="str">
        <f>IF($J1125="","",IF('5.手当・賞与配分の設計'!$O$4=1,ROUNDUP(($J1125+$L1125)*$U$4*$W$3,-1),ROUNDUP($J1125*$U$4*$W$3,-1)))</f>
        <v/>
      </c>
      <c r="X1125" s="128" t="str">
        <f t="shared" si="397"/>
        <v/>
      </c>
      <c r="Y1125" s="88" t="str">
        <f t="shared" si="388"/>
        <v/>
      </c>
      <c r="Z1125" s="88" t="str">
        <f t="shared" si="389"/>
        <v/>
      </c>
      <c r="AA1125" s="88" t="str">
        <f t="shared" si="390"/>
        <v/>
      </c>
      <c r="AB1125" s="201" t="str">
        <f t="shared" si="391"/>
        <v/>
      </c>
    </row>
    <row r="1126" spans="5:28" ht="18" customHeight="1">
      <c r="E1126" s="178" t="str">
        <f t="shared" si="392"/>
        <v/>
      </c>
      <c r="F1126" s="124">
        <f t="shared" si="383"/>
        <v>0</v>
      </c>
      <c r="G1126" s="124" t="str">
        <f t="shared" si="384"/>
        <v/>
      </c>
      <c r="H1126" s="124" t="str">
        <f t="shared" si="385"/>
        <v/>
      </c>
      <c r="I1126" s="179">
        <v>34</v>
      </c>
      <c r="J1126" s="150" t="str">
        <f>IF($E1126="","",INDEX('3.サラリースケール'!$R$5:$BH$38,MATCH('7.グレード別年俸表の作成'!$E1126,'3.サラリースケール'!$R$5:$R$38,0),MATCH('7.グレード別年俸表の作成'!$I1126,'3.サラリースケール'!$R$5:$BH$5,0)))</f>
        <v/>
      </c>
      <c r="K1126" s="194" t="str">
        <f t="shared" si="386"/>
        <v/>
      </c>
      <c r="L1126" s="195" t="str">
        <f>IF($J1126="","",VLOOKUP($E1126,'6.モデル年俸表の作成'!$C$6:$F$48,4,0))</f>
        <v/>
      </c>
      <c r="M1126" s="196" t="str">
        <f t="shared" si="393"/>
        <v/>
      </c>
      <c r="N1126" s="197" t="str">
        <f t="shared" si="394"/>
        <v/>
      </c>
      <c r="O1126" s="219" t="str">
        <f t="shared" si="387"/>
        <v/>
      </c>
      <c r="P1126" s="198" t="str">
        <f t="shared" si="395"/>
        <v/>
      </c>
      <c r="Q1126" s="195" t="str">
        <f t="shared" si="396"/>
        <v/>
      </c>
      <c r="R1126" s="187" t="str">
        <f>IF($J1126="","",IF('5.手当・賞与配分の設計'!$O$4=1,ROUNDUP((J1126+$L1126)*$R$5,-1),ROUNDUP(J1126*$R$5,-1)))</f>
        <v/>
      </c>
      <c r="S1126" s="202" t="str">
        <f>IF($J1126="","",IF('5.手当・賞与配分の設計'!$O$4=1,ROUNDUP(($J1126+$L1126)*$U$4*$S$3,-1),ROUNDUP($J1126*$U$4*$S$3,-1)))</f>
        <v/>
      </c>
      <c r="T1126" s="186" t="str">
        <f>IF($J1126="","",IF('5.手当・賞与配分の設計'!$O$4=1,ROUNDUP(($J1126+$L1126)*$U$4*$T$3,-1),ROUNDUP($J1126*$U$4*$T$3,-1)))</f>
        <v/>
      </c>
      <c r="U1126" s="186" t="str">
        <f>IF($J1126="","",IF('5.手当・賞与配分の設計'!$O$4=1,ROUNDUP(($J1126+$L1126)*$U$4*$U$3,-1),ROUNDUP($J1126*$U$4*$U$3,-1)))</f>
        <v/>
      </c>
      <c r="V1126" s="186" t="str">
        <f>IF($J1126="","",IF('5.手当・賞与配分の設計'!$O$4=1,ROUNDUP(($J1126+$L1126)*$U$4*$V$3,-1),ROUNDUP($J1126*$U$4*$V$3,-1)))</f>
        <v/>
      </c>
      <c r="W1126" s="203" t="str">
        <f>IF($J1126="","",IF('5.手当・賞与配分の設計'!$O$4=1,ROUNDUP(($J1126+$L1126)*$U$4*$W$3,-1),ROUNDUP($J1126*$U$4*$W$3,-1)))</f>
        <v/>
      </c>
      <c r="X1126" s="128" t="str">
        <f t="shared" si="397"/>
        <v/>
      </c>
      <c r="Y1126" s="88" t="str">
        <f t="shared" si="388"/>
        <v/>
      </c>
      <c r="Z1126" s="88" t="str">
        <f t="shared" si="389"/>
        <v/>
      </c>
      <c r="AA1126" s="88" t="str">
        <f t="shared" si="390"/>
        <v/>
      </c>
      <c r="AB1126" s="201" t="str">
        <f t="shared" si="391"/>
        <v/>
      </c>
    </row>
    <row r="1127" spans="5:28" ht="18" customHeight="1">
      <c r="E1127" s="178" t="str">
        <f t="shared" si="392"/>
        <v/>
      </c>
      <c r="F1127" s="124">
        <f t="shared" si="383"/>
        <v>0</v>
      </c>
      <c r="G1127" s="124" t="str">
        <f t="shared" si="384"/>
        <v/>
      </c>
      <c r="H1127" s="124" t="str">
        <f t="shared" si="385"/>
        <v/>
      </c>
      <c r="I1127" s="179">
        <v>35</v>
      </c>
      <c r="J1127" s="150" t="str">
        <f>IF($E1127="","",INDEX('3.サラリースケール'!$R$5:$BH$38,MATCH('7.グレード別年俸表の作成'!$E1127,'3.サラリースケール'!$R$5:$R$38,0),MATCH('7.グレード別年俸表の作成'!$I1127,'3.サラリースケール'!$R$5:$BH$5,0)))</f>
        <v/>
      </c>
      <c r="K1127" s="194" t="str">
        <f t="shared" si="386"/>
        <v/>
      </c>
      <c r="L1127" s="195" t="str">
        <f>IF($J1127="","",VLOOKUP($E1127,'6.モデル年俸表の作成'!$C$6:$F$48,4,0))</f>
        <v/>
      </c>
      <c r="M1127" s="196" t="str">
        <f t="shared" si="393"/>
        <v/>
      </c>
      <c r="N1127" s="197" t="str">
        <f t="shared" si="394"/>
        <v/>
      </c>
      <c r="O1127" s="219" t="str">
        <f t="shared" si="387"/>
        <v/>
      </c>
      <c r="P1127" s="198" t="str">
        <f t="shared" si="395"/>
        <v/>
      </c>
      <c r="Q1127" s="195" t="str">
        <f t="shared" si="396"/>
        <v/>
      </c>
      <c r="R1127" s="187" t="str">
        <f>IF($J1127="","",IF('5.手当・賞与配分の設計'!$O$4=1,ROUNDUP((J1127+$L1127)*$R$5,-1),ROUNDUP(J1127*$R$5,-1)))</f>
        <v/>
      </c>
      <c r="S1127" s="202" t="str">
        <f>IF($J1127="","",IF('5.手当・賞与配分の設計'!$O$4=1,ROUNDUP(($J1127+$L1127)*$U$4*$S$3,-1),ROUNDUP($J1127*$U$4*$S$3,-1)))</f>
        <v/>
      </c>
      <c r="T1127" s="186" t="str">
        <f>IF($J1127="","",IF('5.手当・賞与配分の設計'!$O$4=1,ROUNDUP(($J1127+$L1127)*$U$4*$T$3,-1),ROUNDUP($J1127*$U$4*$T$3,-1)))</f>
        <v/>
      </c>
      <c r="U1127" s="186" t="str">
        <f>IF($J1127="","",IF('5.手当・賞与配分の設計'!$O$4=1,ROUNDUP(($J1127+$L1127)*$U$4*$U$3,-1),ROUNDUP($J1127*$U$4*$U$3,-1)))</f>
        <v/>
      </c>
      <c r="V1127" s="186" t="str">
        <f>IF($J1127="","",IF('5.手当・賞与配分の設計'!$O$4=1,ROUNDUP(($J1127+$L1127)*$U$4*$V$3,-1),ROUNDUP($J1127*$U$4*$V$3,-1)))</f>
        <v/>
      </c>
      <c r="W1127" s="203" t="str">
        <f>IF($J1127="","",IF('5.手当・賞与配分の設計'!$O$4=1,ROUNDUP(($J1127+$L1127)*$U$4*$W$3,-1),ROUNDUP($J1127*$U$4*$W$3,-1)))</f>
        <v/>
      </c>
      <c r="X1127" s="128" t="str">
        <f t="shared" si="397"/>
        <v/>
      </c>
      <c r="Y1127" s="88" t="str">
        <f t="shared" si="388"/>
        <v/>
      </c>
      <c r="Z1127" s="88" t="str">
        <f t="shared" si="389"/>
        <v/>
      </c>
      <c r="AA1127" s="88" t="str">
        <f t="shared" si="390"/>
        <v/>
      </c>
      <c r="AB1127" s="201" t="str">
        <f t="shared" si="391"/>
        <v/>
      </c>
    </row>
    <row r="1128" spans="5:28" ht="18" customHeight="1">
      <c r="E1128" s="178" t="str">
        <f t="shared" si="392"/>
        <v/>
      </c>
      <c r="F1128" s="124">
        <f t="shared" si="383"/>
        <v>0</v>
      </c>
      <c r="G1128" s="124" t="str">
        <f t="shared" si="384"/>
        <v/>
      </c>
      <c r="H1128" s="124" t="str">
        <f t="shared" si="385"/>
        <v/>
      </c>
      <c r="I1128" s="179">
        <v>36</v>
      </c>
      <c r="J1128" s="150" t="str">
        <f>IF($E1128="","",INDEX('3.サラリースケール'!$R$5:$BH$38,MATCH('7.グレード別年俸表の作成'!$E1128,'3.サラリースケール'!$R$5:$R$38,0),MATCH('7.グレード別年俸表の作成'!$I1128,'3.サラリースケール'!$R$5:$BH$5,0)))</f>
        <v/>
      </c>
      <c r="K1128" s="194" t="str">
        <f t="shared" si="386"/>
        <v/>
      </c>
      <c r="L1128" s="195" t="str">
        <f>IF($J1128="","",VLOOKUP($E1128,'6.モデル年俸表の作成'!$C$6:$F$48,4,0))</f>
        <v/>
      </c>
      <c r="M1128" s="196" t="str">
        <f t="shared" si="393"/>
        <v/>
      </c>
      <c r="N1128" s="197" t="str">
        <f t="shared" si="394"/>
        <v/>
      </c>
      <c r="O1128" s="219" t="str">
        <f t="shared" si="387"/>
        <v/>
      </c>
      <c r="P1128" s="198" t="str">
        <f t="shared" si="395"/>
        <v/>
      </c>
      <c r="Q1128" s="195" t="str">
        <f t="shared" si="396"/>
        <v/>
      </c>
      <c r="R1128" s="187" t="str">
        <f>IF($J1128="","",IF('5.手当・賞与配分の設計'!$O$4=1,ROUNDUP((J1128+$L1128)*$R$5,-1),ROUNDUP(J1128*$R$5,-1)))</f>
        <v/>
      </c>
      <c r="S1128" s="202" t="str">
        <f>IF($J1128="","",IF('5.手当・賞与配分の設計'!$O$4=1,ROUNDUP(($J1128+$L1128)*$U$4*$S$3,-1),ROUNDUP($J1128*$U$4*$S$3,-1)))</f>
        <v/>
      </c>
      <c r="T1128" s="186" t="str">
        <f>IF($J1128="","",IF('5.手当・賞与配分の設計'!$O$4=1,ROUNDUP(($J1128+$L1128)*$U$4*$T$3,-1),ROUNDUP($J1128*$U$4*$T$3,-1)))</f>
        <v/>
      </c>
      <c r="U1128" s="186" t="str">
        <f>IF($J1128="","",IF('5.手当・賞与配分の設計'!$O$4=1,ROUNDUP(($J1128+$L1128)*$U$4*$U$3,-1),ROUNDUP($J1128*$U$4*$U$3,-1)))</f>
        <v/>
      </c>
      <c r="V1128" s="186" t="str">
        <f>IF($J1128="","",IF('5.手当・賞与配分の設計'!$O$4=1,ROUNDUP(($J1128+$L1128)*$U$4*$V$3,-1),ROUNDUP($J1128*$U$4*$V$3,-1)))</f>
        <v/>
      </c>
      <c r="W1128" s="203" t="str">
        <f>IF($J1128="","",IF('5.手当・賞与配分の設計'!$O$4=1,ROUNDUP(($J1128+$L1128)*$U$4*$W$3,-1),ROUNDUP($J1128*$U$4*$W$3,-1)))</f>
        <v/>
      </c>
      <c r="X1128" s="128" t="str">
        <f t="shared" si="397"/>
        <v/>
      </c>
      <c r="Y1128" s="88" t="str">
        <f t="shared" si="388"/>
        <v/>
      </c>
      <c r="Z1128" s="88" t="str">
        <f t="shared" si="389"/>
        <v/>
      </c>
      <c r="AA1128" s="88" t="str">
        <f t="shared" si="390"/>
        <v/>
      </c>
      <c r="AB1128" s="201" t="str">
        <f t="shared" si="391"/>
        <v/>
      </c>
    </row>
    <row r="1129" spans="5:28" ht="18" customHeight="1">
      <c r="E1129" s="178" t="str">
        <f t="shared" si="392"/>
        <v/>
      </c>
      <c r="F1129" s="124">
        <f t="shared" si="383"/>
        <v>0</v>
      </c>
      <c r="G1129" s="124" t="str">
        <f t="shared" si="384"/>
        <v/>
      </c>
      <c r="H1129" s="124" t="str">
        <f t="shared" si="385"/>
        <v/>
      </c>
      <c r="I1129" s="179">
        <v>37</v>
      </c>
      <c r="J1129" s="150" t="str">
        <f>IF($E1129="","",INDEX('3.サラリースケール'!$R$5:$BH$38,MATCH('7.グレード別年俸表の作成'!$E1129,'3.サラリースケール'!$R$5:$R$38,0),MATCH('7.グレード別年俸表の作成'!$I1129,'3.サラリースケール'!$R$5:$BH$5,0)))</f>
        <v/>
      </c>
      <c r="K1129" s="194" t="str">
        <f t="shared" si="386"/>
        <v/>
      </c>
      <c r="L1129" s="195" t="str">
        <f>IF($J1129="","",VLOOKUP($E1129,'6.モデル年俸表の作成'!$C$6:$F$48,4,0))</f>
        <v/>
      </c>
      <c r="M1129" s="196" t="str">
        <f t="shared" si="393"/>
        <v/>
      </c>
      <c r="N1129" s="197" t="str">
        <f t="shared" si="394"/>
        <v/>
      </c>
      <c r="O1129" s="219" t="str">
        <f t="shared" si="387"/>
        <v/>
      </c>
      <c r="P1129" s="198" t="str">
        <f t="shared" si="395"/>
        <v/>
      </c>
      <c r="Q1129" s="195" t="str">
        <f t="shared" si="396"/>
        <v/>
      </c>
      <c r="R1129" s="187" t="str">
        <f>IF($J1129="","",IF('5.手当・賞与配分の設計'!$O$4=1,ROUNDUP((J1129+$L1129)*$R$5,-1),ROUNDUP(J1129*$R$5,-1)))</f>
        <v/>
      </c>
      <c r="S1129" s="202" t="str">
        <f>IF($J1129="","",IF('5.手当・賞与配分の設計'!$O$4=1,ROUNDUP(($J1129+$L1129)*$U$4*$S$3,-1),ROUNDUP($J1129*$U$4*$S$3,-1)))</f>
        <v/>
      </c>
      <c r="T1129" s="186" t="str">
        <f>IF($J1129="","",IF('5.手当・賞与配分の設計'!$O$4=1,ROUNDUP(($J1129+$L1129)*$U$4*$T$3,-1),ROUNDUP($J1129*$U$4*$T$3,-1)))</f>
        <v/>
      </c>
      <c r="U1129" s="186" t="str">
        <f>IF($J1129="","",IF('5.手当・賞与配分の設計'!$O$4=1,ROUNDUP(($J1129+$L1129)*$U$4*$U$3,-1),ROUNDUP($J1129*$U$4*$U$3,-1)))</f>
        <v/>
      </c>
      <c r="V1129" s="186" t="str">
        <f>IF($J1129="","",IF('5.手当・賞与配分の設計'!$O$4=1,ROUNDUP(($J1129+$L1129)*$U$4*$V$3,-1),ROUNDUP($J1129*$U$4*$V$3,-1)))</f>
        <v/>
      </c>
      <c r="W1129" s="203" t="str">
        <f>IF($J1129="","",IF('5.手当・賞与配分の設計'!$O$4=1,ROUNDUP(($J1129+$L1129)*$U$4*$W$3,-1),ROUNDUP($J1129*$U$4*$W$3,-1)))</f>
        <v/>
      </c>
      <c r="X1129" s="128" t="str">
        <f t="shared" si="397"/>
        <v/>
      </c>
      <c r="Y1129" s="88" t="str">
        <f t="shared" si="388"/>
        <v/>
      </c>
      <c r="Z1129" s="88" t="str">
        <f t="shared" si="389"/>
        <v/>
      </c>
      <c r="AA1129" s="88" t="str">
        <f t="shared" si="390"/>
        <v/>
      </c>
      <c r="AB1129" s="201" t="str">
        <f t="shared" si="391"/>
        <v/>
      </c>
    </row>
    <row r="1130" spans="5:28" ht="18" customHeight="1">
      <c r="E1130" s="178" t="str">
        <f t="shared" si="392"/>
        <v/>
      </c>
      <c r="F1130" s="124">
        <f t="shared" si="383"/>
        <v>0</v>
      </c>
      <c r="G1130" s="124" t="str">
        <f t="shared" si="384"/>
        <v/>
      </c>
      <c r="H1130" s="124" t="str">
        <f t="shared" si="385"/>
        <v/>
      </c>
      <c r="I1130" s="179">
        <v>38</v>
      </c>
      <c r="J1130" s="150" t="str">
        <f>IF($E1130="","",INDEX('3.サラリースケール'!$R$5:$BH$38,MATCH('7.グレード別年俸表の作成'!$E1130,'3.サラリースケール'!$R$5:$R$38,0),MATCH('7.グレード別年俸表の作成'!$I1130,'3.サラリースケール'!$R$5:$BH$5,0)))</f>
        <v/>
      </c>
      <c r="K1130" s="194" t="str">
        <f t="shared" si="386"/>
        <v/>
      </c>
      <c r="L1130" s="195" t="str">
        <f>IF($J1130="","",VLOOKUP($E1130,'6.モデル年俸表の作成'!$C$6:$F$48,4,0))</f>
        <v/>
      </c>
      <c r="M1130" s="196" t="str">
        <f t="shared" si="393"/>
        <v/>
      </c>
      <c r="N1130" s="197" t="str">
        <f t="shared" si="394"/>
        <v/>
      </c>
      <c r="O1130" s="219" t="str">
        <f t="shared" si="387"/>
        <v/>
      </c>
      <c r="P1130" s="198" t="str">
        <f t="shared" si="395"/>
        <v/>
      </c>
      <c r="Q1130" s="195" t="str">
        <f t="shared" si="396"/>
        <v/>
      </c>
      <c r="R1130" s="187" t="str">
        <f>IF($J1130="","",IF('5.手当・賞与配分の設計'!$O$4=1,ROUNDUP((J1130+$L1130)*$R$5,-1),ROUNDUP(J1130*$R$5,-1)))</f>
        <v/>
      </c>
      <c r="S1130" s="202" t="str">
        <f>IF($J1130="","",IF('5.手当・賞与配分の設計'!$O$4=1,ROUNDUP(($J1130+$L1130)*$U$4*$S$3,-1),ROUNDUP($J1130*$U$4*$S$3,-1)))</f>
        <v/>
      </c>
      <c r="T1130" s="186" t="str">
        <f>IF($J1130="","",IF('5.手当・賞与配分の設計'!$O$4=1,ROUNDUP(($J1130+$L1130)*$U$4*$T$3,-1),ROUNDUP($J1130*$U$4*$T$3,-1)))</f>
        <v/>
      </c>
      <c r="U1130" s="186" t="str">
        <f>IF($J1130="","",IF('5.手当・賞与配分の設計'!$O$4=1,ROUNDUP(($J1130+$L1130)*$U$4*$U$3,-1),ROUNDUP($J1130*$U$4*$U$3,-1)))</f>
        <v/>
      </c>
      <c r="V1130" s="186" t="str">
        <f>IF($J1130="","",IF('5.手当・賞与配分の設計'!$O$4=1,ROUNDUP(($J1130+$L1130)*$U$4*$V$3,-1),ROUNDUP($J1130*$U$4*$V$3,-1)))</f>
        <v/>
      </c>
      <c r="W1130" s="203" t="str">
        <f>IF($J1130="","",IF('5.手当・賞与配分の設計'!$O$4=1,ROUNDUP(($J1130+$L1130)*$U$4*$W$3,-1),ROUNDUP($J1130*$U$4*$W$3,-1)))</f>
        <v/>
      </c>
      <c r="X1130" s="128" t="str">
        <f t="shared" si="397"/>
        <v/>
      </c>
      <c r="Y1130" s="88" t="str">
        <f t="shared" si="388"/>
        <v/>
      </c>
      <c r="Z1130" s="88" t="str">
        <f t="shared" si="389"/>
        <v/>
      </c>
      <c r="AA1130" s="88" t="str">
        <f t="shared" si="390"/>
        <v/>
      </c>
      <c r="AB1130" s="201" t="str">
        <f t="shared" si="391"/>
        <v/>
      </c>
    </row>
    <row r="1131" spans="5:28" ht="18" customHeight="1">
      <c r="E1131" s="178" t="str">
        <f t="shared" si="392"/>
        <v/>
      </c>
      <c r="F1131" s="124">
        <f t="shared" si="383"/>
        <v>0</v>
      </c>
      <c r="G1131" s="124" t="str">
        <f t="shared" si="384"/>
        <v/>
      </c>
      <c r="H1131" s="124" t="str">
        <f t="shared" si="385"/>
        <v/>
      </c>
      <c r="I1131" s="179">
        <v>39</v>
      </c>
      <c r="J1131" s="150" t="str">
        <f>IF($E1131="","",INDEX('3.サラリースケール'!$R$5:$BH$38,MATCH('7.グレード別年俸表の作成'!$E1131,'3.サラリースケール'!$R$5:$R$38,0),MATCH('7.グレード別年俸表の作成'!$I1131,'3.サラリースケール'!$R$5:$BH$5,0)))</f>
        <v/>
      </c>
      <c r="K1131" s="194" t="str">
        <f t="shared" si="386"/>
        <v/>
      </c>
      <c r="L1131" s="195" t="str">
        <f>IF($J1131="","",VLOOKUP($E1131,'6.モデル年俸表の作成'!$C$6:$F$48,4,0))</f>
        <v/>
      </c>
      <c r="M1131" s="196" t="str">
        <f t="shared" si="393"/>
        <v/>
      </c>
      <c r="N1131" s="197" t="str">
        <f t="shared" si="394"/>
        <v/>
      </c>
      <c r="O1131" s="219" t="str">
        <f t="shared" si="387"/>
        <v/>
      </c>
      <c r="P1131" s="198" t="str">
        <f t="shared" si="395"/>
        <v/>
      </c>
      <c r="Q1131" s="195" t="str">
        <f t="shared" si="396"/>
        <v/>
      </c>
      <c r="R1131" s="187" t="str">
        <f>IF($J1131="","",IF('5.手当・賞与配分の設計'!$O$4=1,ROUNDUP((J1131+$L1131)*$R$5,-1),ROUNDUP(J1131*$R$5,-1)))</f>
        <v/>
      </c>
      <c r="S1131" s="202" t="str">
        <f>IF($J1131="","",IF('5.手当・賞与配分の設計'!$O$4=1,ROUNDUP(($J1131+$L1131)*$U$4*$S$3,-1),ROUNDUP($J1131*$U$4*$S$3,-1)))</f>
        <v/>
      </c>
      <c r="T1131" s="186" t="str">
        <f>IF($J1131="","",IF('5.手当・賞与配分の設計'!$O$4=1,ROUNDUP(($J1131+$L1131)*$U$4*$T$3,-1),ROUNDUP($J1131*$U$4*$T$3,-1)))</f>
        <v/>
      </c>
      <c r="U1131" s="186" t="str">
        <f>IF($J1131="","",IF('5.手当・賞与配分の設計'!$O$4=1,ROUNDUP(($J1131+$L1131)*$U$4*$U$3,-1),ROUNDUP($J1131*$U$4*$U$3,-1)))</f>
        <v/>
      </c>
      <c r="V1131" s="186" t="str">
        <f>IF($J1131="","",IF('5.手当・賞与配分の設計'!$O$4=1,ROUNDUP(($J1131+$L1131)*$U$4*$V$3,-1),ROUNDUP($J1131*$U$4*$V$3,-1)))</f>
        <v/>
      </c>
      <c r="W1131" s="203" t="str">
        <f>IF($J1131="","",IF('5.手当・賞与配分の設計'!$O$4=1,ROUNDUP(($J1131+$L1131)*$U$4*$W$3,-1),ROUNDUP($J1131*$U$4*$W$3,-1)))</f>
        <v/>
      </c>
      <c r="X1131" s="128" t="str">
        <f t="shared" si="397"/>
        <v/>
      </c>
      <c r="Y1131" s="88" t="str">
        <f t="shared" si="388"/>
        <v/>
      </c>
      <c r="Z1131" s="88" t="str">
        <f t="shared" si="389"/>
        <v/>
      </c>
      <c r="AA1131" s="88" t="str">
        <f t="shared" si="390"/>
        <v/>
      </c>
      <c r="AB1131" s="201" t="str">
        <f t="shared" si="391"/>
        <v/>
      </c>
    </row>
    <row r="1132" spans="5:28" ht="18" customHeight="1">
      <c r="E1132" s="178" t="str">
        <f t="shared" si="392"/>
        <v/>
      </c>
      <c r="F1132" s="124">
        <f t="shared" si="383"/>
        <v>0</v>
      </c>
      <c r="G1132" s="124" t="str">
        <f t="shared" si="384"/>
        <v/>
      </c>
      <c r="H1132" s="124" t="str">
        <f t="shared" si="385"/>
        <v/>
      </c>
      <c r="I1132" s="179">
        <v>40</v>
      </c>
      <c r="J1132" s="150" t="str">
        <f>IF($E1132="","",INDEX('3.サラリースケール'!$R$5:$BH$38,MATCH('7.グレード別年俸表の作成'!$E1132,'3.サラリースケール'!$R$5:$R$38,0),MATCH('7.グレード別年俸表の作成'!$I1132,'3.サラリースケール'!$R$5:$BH$5,0)))</f>
        <v/>
      </c>
      <c r="K1132" s="194" t="str">
        <f t="shared" si="386"/>
        <v/>
      </c>
      <c r="L1132" s="195" t="str">
        <f>IF($J1132="","",VLOOKUP($E1132,'6.モデル年俸表の作成'!$C$6:$F$48,4,0))</f>
        <v/>
      </c>
      <c r="M1132" s="196" t="str">
        <f t="shared" si="393"/>
        <v/>
      </c>
      <c r="N1132" s="197" t="str">
        <f t="shared" si="394"/>
        <v/>
      </c>
      <c r="O1132" s="219" t="str">
        <f t="shared" si="387"/>
        <v/>
      </c>
      <c r="P1132" s="198" t="str">
        <f t="shared" si="395"/>
        <v/>
      </c>
      <c r="Q1132" s="195" t="str">
        <f t="shared" si="396"/>
        <v/>
      </c>
      <c r="R1132" s="187" t="str">
        <f>IF($J1132="","",IF('5.手当・賞与配分の設計'!$O$4=1,ROUNDUP((J1132+$L1132)*$R$5,-1),ROUNDUP(J1132*$R$5,-1)))</f>
        <v/>
      </c>
      <c r="S1132" s="202" t="str">
        <f>IF($J1132="","",IF('5.手当・賞与配分の設計'!$O$4=1,ROUNDUP(($J1132+$L1132)*$U$4*$S$3,-1),ROUNDUP($J1132*$U$4*$S$3,-1)))</f>
        <v/>
      </c>
      <c r="T1132" s="186" t="str">
        <f>IF($J1132="","",IF('5.手当・賞与配分の設計'!$O$4=1,ROUNDUP(($J1132+$L1132)*$U$4*$T$3,-1),ROUNDUP($J1132*$U$4*$T$3,-1)))</f>
        <v/>
      </c>
      <c r="U1132" s="186" t="str">
        <f>IF($J1132="","",IF('5.手当・賞与配分の設計'!$O$4=1,ROUNDUP(($J1132+$L1132)*$U$4*$U$3,-1),ROUNDUP($J1132*$U$4*$U$3,-1)))</f>
        <v/>
      </c>
      <c r="V1132" s="186" t="str">
        <f>IF($J1132="","",IF('5.手当・賞与配分の設計'!$O$4=1,ROUNDUP(($J1132+$L1132)*$U$4*$V$3,-1),ROUNDUP($J1132*$U$4*$V$3,-1)))</f>
        <v/>
      </c>
      <c r="W1132" s="203" t="str">
        <f>IF($J1132="","",IF('5.手当・賞与配分の設計'!$O$4=1,ROUNDUP(($J1132+$L1132)*$U$4*$W$3,-1),ROUNDUP($J1132*$U$4*$W$3,-1)))</f>
        <v/>
      </c>
      <c r="X1132" s="128" t="str">
        <f t="shared" si="397"/>
        <v/>
      </c>
      <c r="Y1132" s="88" t="str">
        <f t="shared" si="388"/>
        <v/>
      </c>
      <c r="Z1132" s="88" t="str">
        <f t="shared" si="389"/>
        <v/>
      </c>
      <c r="AA1132" s="88" t="str">
        <f t="shared" si="390"/>
        <v/>
      </c>
      <c r="AB1132" s="201" t="str">
        <f t="shared" si="391"/>
        <v/>
      </c>
    </row>
    <row r="1133" spans="5:28" ht="18" customHeight="1">
      <c r="E1133" s="178" t="str">
        <f t="shared" si="392"/>
        <v/>
      </c>
      <c r="F1133" s="124">
        <f t="shared" si="383"/>
        <v>0</v>
      </c>
      <c r="G1133" s="124" t="str">
        <f t="shared" si="384"/>
        <v/>
      </c>
      <c r="H1133" s="124" t="str">
        <f t="shared" si="385"/>
        <v/>
      </c>
      <c r="I1133" s="179">
        <v>41</v>
      </c>
      <c r="J1133" s="150" t="str">
        <f>IF($E1133="","",INDEX('3.サラリースケール'!$R$5:$BH$38,MATCH('7.グレード別年俸表の作成'!$E1133,'3.サラリースケール'!$R$5:$R$38,0),MATCH('7.グレード別年俸表の作成'!$I1133,'3.サラリースケール'!$R$5:$BH$5,0)))</f>
        <v/>
      </c>
      <c r="K1133" s="194" t="str">
        <f t="shared" si="386"/>
        <v/>
      </c>
      <c r="L1133" s="195" t="str">
        <f>IF($J1133="","",VLOOKUP($E1133,'6.モデル年俸表の作成'!$C$6:$F$48,4,0))</f>
        <v/>
      </c>
      <c r="M1133" s="196" t="str">
        <f t="shared" si="393"/>
        <v/>
      </c>
      <c r="N1133" s="197" t="str">
        <f t="shared" si="394"/>
        <v/>
      </c>
      <c r="O1133" s="219" t="str">
        <f t="shared" si="387"/>
        <v/>
      </c>
      <c r="P1133" s="198" t="str">
        <f t="shared" si="395"/>
        <v/>
      </c>
      <c r="Q1133" s="195" t="str">
        <f t="shared" si="396"/>
        <v/>
      </c>
      <c r="R1133" s="187" t="str">
        <f>IF($J1133="","",IF('5.手当・賞与配分の設計'!$O$4=1,ROUNDUP((J1133+$L1133)*$R$5,-1),ROUNDUP(J1133*$R$5,-1)))</f>
        <v/>
      </c>
      <c r="S1133" s="202" t="str">
        <f>IF($J1133="","",IF('5.手当・賞与配分の設計'!$O$4=1,ROUNDUP(($J1133+$L1133)*$U$4*$S$3,-1),ROUNDUP($J1133*$U$4*$S$3,-1)))</f>
        <v/>
      </c>
      <c r="T1133" s="186" t="str">
        <f>IF($J1133="","",IF('5.手当・賞与配分の設計'!$O$4=1,ROUNDUP(($J1133+$L1133)*$U$4*$T$3,-1),ROUNDUP($J1133*$U$4*$T$3,-1)))</f>
        <v/>
      </c>
      <c r="U1133" s="186" t="str">
        <f>IF($J1133="","",IF('5.手当・賞与配分の設計'!$O$4=1,ROUNDUP(($J1133+$L1133)*$U$4*$U$3,-1),ROUNDUP($J1133*$U$4*$U$3,-1)))</f>
        <v/>
      </c>
      <c r="V1133" s="186" t="str">
        <f>IF($J1133="","",IF('5.手当・賞与配分の設計'!$O$4=1,ROUNDUP(($J1133+$L1133)*$U$4*$V$3,-1),ROUNDUP($J1133*$U$4*$V$3,-1)))</f>
        <v/>
      </c>
      <c r="W1133" s="203" t="str">
        <f>IF($J1133="","",IF('5.手当・賞与配分の設計'!$O$4=1,ROUNDUP(($J1133+$L1133)*$U$4*$W$3,-1),ROUNDUP($J1133*$U$4*$W$3,-1)))</f>
        <v/>
      </c>
      <c r="X1133" s="128" t="str">
        <f t="shared" si="397"/>
        <v/>
      </c>
      <c r="Y1133" s="88" t="str">
        <f t="shared" si="388"/>
        <v/>
      </c>
      <c r="Z1133" s="88" t="str">
        <f t="shared" si="389"/>
        <v/>
      </c>
      <c r="AA1133" s="88" t="str">
        <f t="shared" si="390"/>
        <v/>
      </c>
      <c r="AB1133" s="201" t="str">
        <f t="shared" si="391"/>
        <v/>
      </c>
    </row>
    <row r="1134" spans="5:28" ht="18" customHeight="1">
      <c r="E1134" s="178" t="str">
        <f t="shared" si="392"/>
        <v/>
      </c>
      <c r="F1134" s="124">
        <f t="shared" si="383"/>
        <v>0</v>
      </c>
      <c r="G1134" s="124" t="str">
        <f t="shared" si="384"/>
        <v/>
      </c>
      <c r="H1134" s="124" t="str">
        <f t="shared" si="385"/>
        <v/>
      </c>
      <c r="I1134" s="179">
        <v>42</v>
      </c>
      <c r="J1134" s="150" t="str">
        <f>IF($E1134="","",INDEX('3.サラリースケール'!$R$5:$BH$38,MATCH('7.グレード別年俸表の作成'!$E1134,'3.サラリースケール'!$R$5:$R$38,0),MATCH('7.グレード別年俸表の作成'!$I1134,'3.サラリースケール'!$R$5:$BH$5,0)))</f>
        <v/>
      </c>
      <c r="K1134" s="194" t="str">
        <f t="shared" si="386"/>
        <v/>
      </c>
      <c r="L1134" s="195" t="str">
        <f>IF($J1134="","",VLOOKUP($E1134,'6.モデル年俸表の作成'!$C$6:$F$48,4,0))</f>
        <v/>
      </c>
      <c r="M1134" s="196" t="str">
        <f t="shared" si="393"/>
        <v/>
      </c>
      <c r="N1134" s="197" t="str">
        <f t="shared" si="394"/>
        <v/>
      </c>
      <c r="O1134" s="219" t="str">
        <f t="shared" si="387"/>
        <v/>
      </c>
      <c r="P1134" s="198" t="str">
        <f t="shared" si="395"/>
        <v/>
      </c>
      <c r="Q1134" s="195" t="str">
        <f t="shared" si="396"/>
        <v/>
      </c>
      <c r="R1134" s="187" t="str">
        <f>IF($J1134="","",IF('5.手当・賞与配分の設計'!$O$4=1,ROUNDUP((J1134+$L1134)*$R$5,-1),ROUNDUP(J1134*$R$5,-1)))</f>
        <v/>
      </c>
      <c r="S1134" s="202" t="str">
        <f>IF($J1134="","",IF('5.手当・賞与配分の設計'!$O$4=1,ROUNDUP(($J1134+$L1134)*$U$4*$S$3,-1),ROUNDUP($J1134*$U$4*$S$3,-1)))</f>
        <v/>
      </c>
      <c r="T1134" s="186" t="str">
        <f>IF($J1134="","",IF('5.手当・賞与配分の設計'!$O$4=1,ROUNDUP(($J1134+$L1134)*$U$4*$T$3,-1),ROUNDUP($J1134*$U$4*$T$3,-1)))</f>
        <v/>
      </c>
      <c r="U1134" s="186" t="str">
        <f>IF($J1134="","",IF('5.手当・賞与配分の設計'!$O$4=1,ROUNDUP(($J1134+$L1134)*$U$4*$U$3,-1),ROUNDUP($J1134*$U$4*$U$3,-1)))</f>
        <v/>
      </c>
      <c r="V1134" s="186" t="str">
        <f>IF($J1134="","",IF('5.手当・賞与配分の設計'!$O$4=1,ROUNDUP(($J1134+$L1134)*$U$4*$V$3,-1),ROUNDUP($J1134*$U$4*$V$3,-1)))</f>
        <v/>
      </c>
      <c r="W1134" s="203" t="str">
        <f>IF($J1134="","",IF('5.手当・賞与配分の設計'!$O$4=1,ROUNDUP(($J1134+$L1134)*$U$4*$W$3,-1),ROUNDUP($J1134*$U$4*$W$3,-1)))</f>
        <v/>
      </c>
      <c r="X1134" s="128" t="str">
        <f t="shared" si="397"/>
        <v/>
      </c>
      <c r="Y1134" s="88" t="str">
        <f t="shared" si="388"/>
        <v/>
      </c>
      <c r="Z1134" s="88" t="str">
        <f t="shared" si="389"/>
        <v/>
      </c>
      <c r="AA1134" s="88" t="str">
        <f t="shared" si="390"/>
        <v/>
      </c>
      <c r="AB1134" s="201" t="str">
        <f t="shared" si="391"/>
        <v/>
      </c>
    </row>
    <row r="1135" spans="5:28" ht="18" customHeight="1">
      <c r="E1135" s="178" t="str">
        <f t="shared" si="392"/>
        <v/>
      </c>
      <c r="F1135" s="204">
        <f t="shared" si="383"/>
        <v>0</v>
      </c>
      <c r="G1135" s="124" t="str">
        <f t="shared" si="384"/>
        <v/>
      </c>
      <c r="H1135" s="124" t="str">
        <f t="shared" si="385"/>
        <v/>
      </c>
      <c r="I1135" s="179">
        <v>43</v>
      </c>
      <c r="J1135" s="150" t="str">
        <f>IF($E1135="","",INDEX('3.サラリースケール'!$R$5:$BH$38,MATCH('7.グレード別年俸表の作成'!$E1135,'3.サラリースケール'!$R$5:$R$38,0),MATCH('7.グレード別年俸表の作成'!$I1135,'3.サラリースケール'!$R$5:$BH$5,0)))</f>
        <v/>
      </c>
      <c r="K1135" s="194" t="str">
        <f t="shared" si="386"/>
        <v/>
      </c>
      <c r="L1135" s="195" t="str">
        <f>IF($J1135="","",VLOOKUP($E1135,'6.モデル年俸表の作成'!$C$6:$F$48,4,0))</f>
        <v/>
      </c>
      <c r="M1135" s="196" t="str">
        <f t="shared" si="393"/>
        <v/>
      </c>
      <c r="N1135" s="197" t="str">
        <f t="shared" si="394"/>
        <v/>
      </c>
      <c r="O1135" s="219" t="str">
        <f t="shared" si="387"/>
        <v/>
      </c>
      <c r="P1135" s="198" t="str">
        <f t="shared" si="395"/>
        <v/>
      </c>
      <c r="Q1135" s="195" t="str">
        <f t="shared" si="396"/>
        <v/>
      </c>
      <c r="R1135" s="187" t="str">
        <f>IF($J1135="","",IF('5.手当・賞与配分の設計'!$O$4=1,ROUNDUP((J1135+$L1135)*$R$5,-1),ROUNDUP(J1135*$R$5,-1)))</f>
        <v/>
      </c>
      <c r="S1135" s="202" t="str">
        <f>IF($J1135="","",IF('5.手当・賞与配分の設計'!$O$4=1,ROUNDUP(($J1135+$L1135)*$U$4*$S$3,-1),ROUNDUP($J1135*$U$4*$S$3,-1)))</f>
        <v/>
      </c>
      <c r="T1135" s="186" t="str">
        <f>IF($J1135="","",IF('5.手当・賞与配分の設計'!$O$4=1,ROUNDUP(($J1135+$L1135)*$U$4*$T$3,-1),ROUNDUP($J1135*$U$4*$T$3,-1)))</f>
        <v/>
      </c>
      <c r="U1135" s="186" t="str">
        <f>IF($J1135="","",IF('5.手当・賞与配分の設計'!$O$4=1,ROUNDUP(($J1135+$L1135)*$U$4*$U$3,-1),ROUNDUP($J1135*$U$4*$U$3,-1)))</f>
        <v/>
      </c>
      <c r="V1135" s="186" t="str">
        <f>IF($J1135="","",IF('5.手当・賞与配分の設計'!$O$4=1,ROUNDUP(($J1135+$L1135)*$U$4*$V$3,-1),ROUNDUP($J1135*$U$4*$V$3,-1)))</f>
        <v/>
      </c>
      <c r="W1135" s="203" t="str">
        <f>IF($J1135="","",IF('5.手当・賞与配分の設計'!$O$4=1,ROUNDUP(($J1135+$L1135)*$U$4*$W$3,-1),ROUNDUP($J1135*$U$4*$W$3,-1)))</f>
        <v/>
      </c>
      <c r="X1135" s="128" t="str">
        <f t="shared" si="397"/>
        <v/>
      </c>
      <c r="Y1135" s="88" t="str">
        <f>IF($J1135="","",$Q1135+$R1135+T1135)</f>
        <v/>
      </c>
      <c r="Z1135" s="88" t="str">
        <f t="shared" si="389"/>
        <v/>
      </c>
      <c r="AA1135" s="88" t="str">
        <f t="shared" si="390"/>
        <v/>
      </c>
      <c r="AB1135" s="201" t="str">
        <f t="shared" si="391"/>
        <v/>
      </c>
    </row>
    <row r="1136" spans="5:28" ht="18" customHeight="1">
      <c r="E1136" s="178" t="str">
        <f t="shared" si="392"/>
        <v/>
      </c>
      <c r="F1136" s="204">
        <f t="shared" si="383"/>
        <v>0</v>
      </c>
      <c r="G1136" s="124" t="str">
        <f t="shared" si="384"/>
        <v/>
      </c>
      <c r="H1136" s="124" t="str">
        <f t="shared" si="385"/>
        <v/>
      </c>
      <c r="I1136" s="179">
        <v>44</v>
      </c>
      <c r="J1136" s="150" t="str">
        <f>IF($E1136="","",INDEX('3.サラリースケール'!$R$5:$BH$38,MATCH('7.グレード別年俸表の作成'!$E1136,'3.サラリースケール'!$R$5:$R$38,0),MATCH('7.グレード別年俸表の作成'!$I1136,'3.サラリースケール'!$R$5:$BH$5,0)))</f>
        <v/>
      </c>
      <c r="K1136" s="194" t="str">
        <f t="shared" si="386"/>
        <v/>
      </c>
      <c r="L1136" s="195" t="str">
        <f>IF($J1136="","",VLOOKUP($E1136,'6.モデル年俸表の作成'!$C$6:$F$48,4,0))</f>
        <v/>
      </c>
      <c r="M1136" s="196" t="str">
        <f t="shared" si="393"/>
        <v/>
      </c>
      <c r="N1136" s="197" t="str">
        <f t="shared" si="394"/>
        <v/>
      </c>
      <c r="O1136" s="219" t="str">
        <f t="shared" si="387"/>
        <v/>
      </c>
      <c r="P1136" s="198" t="str">
        <f t="shared" si="395"/>
        <v/>
      </c>
      <c r="Q1136" s="195" t="str">
        <f t="shared" si="396"/>
        <v/>
      </c>
      <c r="R1136" s="187" t="str">
        <f>IF($J1136="","",IF('5.手当・賞与配分の設計'!$O$4=1,ROUNDUP((J1136+$L1136)*$R$5,-1),ROUNDUP(J1136*$R$5,-1)))</f>
        <v/>
      </c>
      <c r="S1136" s="202" t="str">
        <f>IF($J1136="","",IF('5.手当・賞与配分の設計'!$O$4=1,ROUNDUP(($J1136+$L1136)*$U$4*$S$3,-1),ROUNDUP($J1136*$U$4*$S$3,-1)))</f>
        <v/>
      </c>
      <c r="T1136" s="186" t="str">
        <f>IF($J1136="","",IF('5.手当・賞与配分の設計'!$O$4=1,ROUNDUP(($J1136+$L1136)*$U$4*$T$3,-1),ROUNDUP($J1136*$U$4*$T$3,-1)))</f>
        <v/>
      </c>
      <c r="U1136" s="186" t="str">
        <f>IF($J1136="","",IF('5.手当・賞与配分の設計'!$O$4=1,ROUNDUP(($J1136+$L1136)*$U$4*$U$3,-1),ROUNDUP($J1136*$U$4*$U$3,-1)))</f>
        <v/>
      </c>
      <c r="V1136" s="186" t="str">
        <f>IF($J1136="","",IF('5.手当・賞与配分の設計'!$O$4=1,ROUNDUP(($J1136+$L1136)*$U$4*$V$3,-1),ROUNDUP($J1136*$U$4*$V$3,-1)))</f>
        <v/>
      </c>
      <c r="W1136" s="203" t="str">
        <f>IF($J1136="","",IF('5.手当・賞与配分の設計'!$O$4=1,ROUNDUP(($J1136+$L1136)*$U$4*$W$3,-1),ROUNDUP($J1136*$U$4*$W$3,-1)))</f>
        <v/>
      </c>
      <c r="X1136" s="128" t="str">
        <f t="shared" si="397"/>
        <v/>
      </c>
      <c r="Y1136" s="88" t="str">
        <f t="shared" ref="Y1136:Y1151" si="398">IF($J1136="","",$Q1136+$R1136+T1136)</f>
        <v/>
      </c>
      <c r="Z1136" s="88" t="str">
        <f t="shared" si="389"/>
        <v/>
      </c>
      <c r="AA1136" s="88" t="str">
        <f t="shared" si="390"/>
        <v/>
      </c>
      <c r="AB1136" s="201" t="str">
        <f t="shared" si="391"/>
        <v/>
      </c>
    </row>
    <row r="1137" spans="5:28" ht="18" customHeight="1">
      <c r="E1137" s="178" t="str">
        <f t="shared" si="392"/>
        <v/>
      </c>
      <c r="F1137" s="204">
        <f t="shared" si="383"/>
        <v>0</v>
      </c>
      <c r="G1137" s="124" t="str">
        <f t="shared" si="384"/>
        <v/>
      </c>
      <c r="H1137" s="124" t="str">
        <f t="shared" si="385"/>
        <v/>
      </c>
      <c r="I1137" s="179">
        <v>45</v>
      </c>
      <c r="J1137" s="150" t="str">
        <f>IF($E1137="","",INDEX('3.サラリースケール'!$R$5:$BH$38,MATCH('7.グレード別年俸表の作成'!$E1137,'3.サラリースケール'!$R$5:$R$38,0),MATCH('7.グレード別年俸表の作成'!$I1137,'3.サラリースケール'!$R$5:$BH$5,0)))</f>
        <v/>
      </c>
      <c r="K1137" s="194" t="str">
        <f t="shared" si="386"/>
        <v/>
      </c>
      <c r="L1137" s="195" t="str">
        <f>IF($J1137="","",VLOOKUP($E1137,'6.モデル年俸表の作成'!$C$6:$F$48,4,0))</f>
        <v/>
      </c>
      <c r="M1137" s="196" t="str">
        <f t="shared" si="393"/>
        <v/>
      </c>
      <c r="N1137" s="197" t="str">
        <f t="shared" si="394"/>
        <v/>
      </c>
      <c r="O1137" s="219" t="str">
        <f t="shared" si="387"/>
        <v/>
      </c>
      <c r="P1137" s="198" t="str">
        <f t="shared" si="395"/>
        <v/>
      </c>
      <c r="Q1137" s="195" t="str">
        <f t="shared" si="396"/>
        <v/>
      </c>
      <c r="R1137" s="187" t="str">
        <f>IF($J1137="","",IF('5.手当・賞与配分の設計'!$O$4=1,ROUNDUP((J1137+$L1137)*$R$5,-1),ROUNDUP(J1137*$R$5,-1)))</f>
        <v/>
      </c>
      <c r="S1137" s="202" t="str">
        <f>IF($J1137="","",IF('5.手当・賞与配分の設計'!$O$4=1,ROUNDUP(($J1137+$L1137)*$U$4*$S$3,-1),ROUNDUP($J1137*$U$4*$S$3,-1)))</f>
        <v/>
      </c>
      <c r="T1137" s="186" t="str">
        <f>IF($J1137="","",IF('5.手当・賞与配分の設計'!$O$4=1,ROUNDUP(($J1137+$L1137)*$U$4*$T$3,-1),ROUNDUP($J1137*$U$4*$T$3,-1)))</f>
        <v/>
      </c>
      <c r="U1137" s="186" t="str">
        <f>IF($J1137="","",IF('5.手当・賞与配分の設計'!$O$4=1,ROUNDUP(($J1137+$L1137)*$U$4*$U$3,-1),ROUNDUP($J1137*$U$4*$U$3,-1)))</f>
        <v/>
      </c>
      <c r="V1137" s="186" t="str">
        <f>IF($J1137="","",IF('5.手当・賞与配分の設計'!$O$4=1,ROUNDUP(($J1137+$L1137)*$U$4*$V$3,-1),ROUNDUP($J1137*$U$4*$V$3,-1)))</f>
        <v/>
      </c>
      <c r="W1137" s="203" t="str">
        <f>IF($J1137="","",IF('5.手当・賞与配分の設計'!$O$4=1,ROUNDUP(($J1137+$L1137)*$U$4*$W$3,-1),ROUNDUP($J1137*$U$4*$W$3,-1)))</f>
        <v/>
      </c>
      <c r="X1137" s="128" t="str">
        <f t="shared" si="397"/>
        <v/>
      </c>
      <c r="Y1137" s="88" t="str">
        <f t="shared" si="398"/>
        <v/>
      </c>
      <c r="Z1137" s="88" t="str">
        <f t="shared" si="389"/>
        <v/>
      </c>
      <c r="AA1137" s="88" t="str">
        <f t="shared" si="390"/>
        <v/>
      </c>
      <c r="AB1137" s="201" t="str">
        <f t="shared" si="391"/>
        <v/>
      </c>
    </row>
    <row r="1138" spans="5:28" ht="18" customHeight="1">
      <c r="E1138" s="178" t="str">
        <f t="shared" si="392"/>
        <v/>
      </c>
      <c r="F1138" s="204">
        <f t="shared" si="383"/>
        <v>0</v>
      </c>
      <c r="G1138" s="124" t="str">
        <f t="shared" si="384"/>
        <v/>
      </c>
      <c r="H1138" s="124" t="str">
        <f t="shared" si="385"/>
        <v/>
      </c>
      <c r="I1138" s="179">
        <v>46</v>
      </c>
      <c r="J1138" s="150" t="str">
        <f>IF($E1138="","",INDEX('3.サラリースケール'!$R$5:$BH$38,MATCH('7.グレード別年俸表の作成'!$E1138,'3.サラリースケール'!$R$5:$R$38,0),MATCH('7.グレード別年俸表の作成'!$I1138,'3.サラリースケール'!$R$5:$BH$5,0)))</f>
        <v/>
      </c>
      <c r="K1138" s="194" t="str">
        <f t="shared" si="386"/>
        <v/>
      </c>
      <c r="L1138" s="195" t="str">
        <f>IF($J1138="","",VLOOKUP($E1138,'6.モデル年俸表の作成'!$C$6:$F$48,4,0))</f>
        <v/>
      </c>
      <c r="M1138" s="196" t="str">
        <f t="shared" si="393"/>
        <v/>
      </c>
      <c r="N1138" s="197" t="str">
        <f t="shared" si="394"/>
        <v/>
      </c>
      <c r="O1138" s="219" t="str">
        <f t="shared" si="387"/>
        <v/>
      </c>
      <c r="P1138" s="198" t="str">
        <f t="shared" si="395"/>
        <v/>
      </c>
      <c r="Q1138" s="195" t="str">
        <f t="shared" si="396"/>
        <v/>
      </c>
      <c r="R1138" s="187" t="str">
        <f>IF($J1138="","",IF('5.手当・賞与配分の設計'!$O$4=1,ROUNDUP((J1138+$L1138)*$R$5,-1),ROUNDUP(J1138*$R$5,-1)))</f>
        <v/>
      </c>
      <c r="S1138" s="202" t="str">
        <f>IF($J1138="","",IF('5.手当・賞与配分の設計'!$O$4=1,ROUNDUP(($J1138+$L1138)*$U$4*$S$3,-1),ROUNDUP($J1138*$U$4*$S$3,-1)))</f>
        <v/>
      </c>
      <c r="T1138" s="186" t="str">
        <f>IF($J1138="","",IF('5.手当・賞与配分の設計'!$O$4=1,ROUNDUP(($J1138+$L1138)*$U$4*$T$3,-1),ROUNDUP($J1138*$U$4*$T$3,-1)))</f>
        <v/>
      </c>
      <c r="U1138" s="186" t="str">
        <f>IF($J1138="","",IF('5.手当・賞与配分の設計'!$O$4=1,ROUNDUP(($J1138+$L1138)*$U$4*$U$3,-1),ROUNDUP($J1138*$U$4*$U$3,-1)))</f>
        <v/>
      </c>
      <c r="V1138" s="186" t="str">
        <f>IF($J1138="","",IF('5.手当・賞与配分の設計'!$O$4=1,ROUNDUP(($J1138+$L1138)*$U$4*$V$3,-1),ROUNDUP($J1138*$U$4*$V$3,-1)))</f>
        <v/>
      </c>
      <c r="W1138" s="203" t="str">
        <f>IF($J1138="","",IF('5.手当・賞与配分の設計'!$O$4=1,ROUNDUP(($J1138+$L1138)*$U$4*$W$3,-1),ROUNDUP($J1138*$U$4*$W$3,-1)))</f>
        <v/>
      </c>
      <c r="X1138" s="128" t="str">
        <f t="shared" si="397"/>
        <v/>
      </c>
      <c r="Y1138" s="88" t="str">
        <f t="shared" si="398"/>
        <v/>
      </c>
      <c r="Z1138" s="88" t="str">
        <f t="shared" si="389"/>
        <v/>
      </c>
      <c r="AA1138" s="88" t="str">
        <f t="shared" si="390"/>
        <v/>
      </c>
      <c r="AB1138" s="201" t="str">
        <f t="shared" si="391"/>
        <v/>
      </c>
    </row>
    <row r="1139" spans="5:28" ht="18" customHeight="1">
      <c r="E1139" s="178" t="str">
        <f t="shared" si="392"/>
        <v/>
      </c>
      <c r="F1139" s="204">
        <f t="shared" si="383"/>
        <v>0</v>
      </c>
      <c r="G1139" s="124" t="str">
        <f t="shared" si="384"/>
        <v/>
      </c>
      <c r="H1139" s="124" t="str">
        <f t="shared" si="385"/>
        <v/>
      </c>
      <c r="I1139" s="179">
        <v>47</v>
      </c>
      <c r="J1139" s="150" t="str">
        <f>IF($E1139="","",INDEX('3.サラリースケール'!$R$5:$BH$38,MATCH('7.グレード別年俸表の作成'!$E1139,'3.サラリースケール'!$R$5:$R$38,0),MATCH('7.グレード別年俸表の作成'!$I1139,'3.サラリースケール'!$R$5:$BH$5,0)))</f>
        <v/>
      </c>
      <c r="K1139" s="194" t="str">
        <f t="shared" si="386"/>
        <v/>
      </c>
      <c r="L1139" s="195" t="str">
        <f>IF($J1139="","",VLOOKUP($E1139,'6.モデル年俸表の作成'!$C$6:$F$48,4,0))</f>
        <v/>
      </c>
      <c r="M1139" s="196" t="str">
        <f t="shared" si="393"/>
        <v/>
      </c>
      <c r="N1139" s="197" t="str">
        <f t="shared" si="394"/>
        <v/>
      </c>
      <c r="O1139" s="219" t="str">
        <f t="shared" si="387"/>
        <v/>
      </c>
      <c r="P1139" s="198" t="str">
        <f t="shared" si="395"/>
        <v/>
      </c>
      <c r="Q1139" s="195" t="str">
        <f t="shared" si="396"/>
        <v/>
      </c>
      <c r="R1139" s="187" t="str">
        <f>IF($J1139="","",IF('5.手当・賞与配分の設計'!$O$4=1,ROUNDUP((J1139+$L1139)*$R$5,-1),ROUNDUP(J1139*$R$5,-1)))</f>
        <v/>
      </c>
      <c r="S1139" s="202" t="str">
        <f>IF($J1139="","",IF('5.手当・賞与配分の設計'!$O$4=1,ROUNDUP(($J1139+$L1139)*$U$4*$S$3,-1),ROUNDUP($J1139*$U$4*$S$3,-1)))</f>
        <v/>
      </c>
      <c r="T1139" s="186" t="str">
        <f>IF($J1139="","",IF('5.手当・賞与配分の設計'!$O$4=1,ROUNDUP(($J1139+$L1139)*$U$4*$T$3,-1),ROUNDUP($J1139*$U$4*$T$3,-1)))</f>
        <v/>
      </c>
      <c r="U1139" s="186" t="str">
        <f>IF($J1139="","",IF('5.手当・賞与配分の設計'!$O$4=1,ROUNDUP(($J1139+$L1139)*$U$4*$U$3,-1),ROUNDUP($J1139*$U$4*$U$3,-1)))</f>
        <v/>
      </c>
      <c r="V1139" s="186" t="str">
        <f>IF($J1139="","",IF('5.手当・賞与配分の設計'!$O$4=1,ROUNDUP(($J1139+$L1139)*$U$4*$V$3,-1),ROUNDUP($J1139*$U$4*$V$3,-1)))</f>
        <v/>
      </c>
      <c r="W1139" s="203" t="str">
        <f>IF($J1139="","",IF('5.手当・賞与配分の設計'!$O$4=1,ROUNDUP(($J1139+$L1139)*$U$4*$W$3,-1),ROUNDUP($J1139*$U$4*$W$3,-1)))</f>
        <v/>
      </c>
      <c r="X1139" s="128" t="str">
        <f t="shared" si="397"/>
        <v/>
      </c>
      <c r="Y1139" s="88" t="str">
        <f t="shared" si="398"/>
        <v/>
      </c>
      <c r="Z1139" s="88" t="str">
        <f t="shared" si="389"/>
        <v/>
      </c>
      <c r="AA1139" s="88" t="str">
        <f t="shared" si="390"/>
        <v/>
      </c>
      <c r="AB1139" s="201" t="str">
        <f t="shared" si="391"/>
        <v/>
      </c>
    </row>
    <row r="1140" spans="5:28" ht="18" customHeight="1">
      <c r="E1140" s="178" t="str">
        <f t="shared" si="392"/>
        <v/>
      </c>
      <c r="F1140" s="204">
        <f t="shared" si="383"/>
        <v>0</v>
      </c>
      <c r="G1140" s="124" t="str">
        <f t="shared" si="384"/>
        <v/>
      </c>
      <c r="H1140" s="124" t="str">
        <f t="shared" si="385"/>
        <v/>
      </c>
      <c r="I1140" s="179">
        <v>48</v>
      </c>
      <c r="J1140" s="150" t="str">
        <f>IF($E1140="","",INDEX('3.サラリースケール'!$R$5:$BH$38,MATCH('7.グレード別年俸表の作成'!$E1140,'3.サラリースケール'!$R$5:$R$38,0),MATCH('7.グレード別年俸表の作成'!$I1140,'3.サラリースケール'!$R$5:$BH$5,0)))</f>
        <v/>
      </c>
      <c r="K1140" s="194" t="str">
        <f t="shared" si="386"/>
        <v/>
      </c>
      <c r="L1140" s="195" t="str">
        <f>IF($J1140="","",VLOOKUP($E1140,'6.モデル年俸表の作成'!$C$6:$F$48,4,0))</f>
        <v/>
      </c>
      <c r="M1140" s="196" t="str">
        <f t="shared" si="393"/>
        <v/>
      </c>
      <c r="N1140" s="197" t="str">
        <f t="shared" si="394"/>
        <v/>
      </c>
      <c r="O1140" s="219" t="str">
        <f t="shared" si="387"/>
        <v/>
      </c>
      <c r="P1140" s="198" t="str">
        <f t="shared" si="395"/>
        <v/>
      </c>
      <c r="Q1140" s="195" t="str">
        <f t="shared" si="396"/>
        <v/>
      </c>
      <c r="R1140" s="187" t="str">
        <f>IF($J1140="","",IF('5.手当・賞与配分の設計'!$O$4=1,ROUNDUP((J1140+$L1140)*$R$5,-1),ROUNDUP(J1140*$R$5,-1)))</f>
        <v/>
      </c>
      <c r="S1140" s="202" t="str">
        <f>IF($J1140="","",IF('5.手当・賞与配分の設計'!$O$4=1,ROUNDUP(($J1140+$L1140)*$U$4*$S$3,-1),ROUNDUP($J1140*$U$4*$S$3,-1)))</f>
        <v/>
      </c>
      <c r="T1140" s="186" t="str">
        <f>IF($J1140="","",IF('5.手当・賞与配分の設計'!$O$4=1,ROUNDUP(($J1140+$L1140)*$U$4*$T$3,-1),ROUNDUP($J1140*$U$4*$T$3,-1)))</f>
        <v/>
      </c>
      <c r="U1140" s="186" t="str">
        <f>IF($J1140="","",IF('5.手当・賞与配分の設計'!$O$4=1,ROUNDUP(($J1140+$L1140)*$U$4*$U$3,-1),ROUNDUP($J1140*$U$4*$U$3,-1)))</f>
        <v/>
      </c>
      <c r="V1140" s="186" t="str">
        <f>IF($J1140="","",IF('5.手当・賞与配分の設計'!$O$4=1,ROUNDUP(($J1140+$L1140)*$U$4*$V$3,-1),ROUNDUP($J1140*$U$4*$V$3,-1)))</f>
        <v/>
      </c>
      <c r="W1140" s="203" t="str">
        <f>IF($J1140="","",IF('5.手当・賞与配分の設計'!$O$4=1,ROUNDUP(($J1140+$L1140)*$U$4*$W$3,-1),ROUNDUP($J1140*$U$4*$W$3,-1)))</f>
        <v/>
      </c>
      <c r="X1140" s="128" t="str">
        <f t="shared" si="397"/>
        <v/>
      </c>
      <c r="Y1140" s="88" t="str">
        <f t="shared" si="398"/>
        <v/>
      </c>
      <c r="Z1140" s="88" t="str">
        <f t="shared" si="389"/>
        <v/>
      </c>
      <c r="AA1140" s="88" t="str">
        <f t="shared" si="390"/>
        <v/>
      </c>
      <c r="AB1140" s="201" t="str">
        <f t="shared" si="391"/>
        <v/>
      </c>
    </row>
    <row r="1141" spans="5:28" ht="18" customHeight="1">
      <c r="E1141" s="178" t="str">
        <f t="shared" si="392"/>
        <v/>
      </c>
      <c r="F1141" s="204">
        <f t="shared" si="383"/>
        <v>0</v>
      </c>
      <c r="G1141" s="124" t="str">
        <f t="shared" si="384"/>
        <v/>
      </c>
      <c r="H1141" s="124" t="str">
        <f t="shared" si="385"/>
        <v/>
      </c>
      <c r="I1141" s="179">
        <v>49</v>
      </c>
      <c r="J1141" s="150" t="str">
        <f>IF($E1141="","",INDEX('3.サラリースケール'!$R$5:$BH$38,MATCH('7.グレード別年俸表の作成'!$E1141,'3.サラリースケール'!$R$5:$R$38,0),MATCH('7.グレード別年俸表の作成'!$I1141,'3.サラリースケール'!$R$5:$BH$5,0)))</f>
        <v/>
      </c>
      <c r="K1141" s="194" t="str">
        <f t="shared" si="386"/>
        <v/>
      </c>
      <c r="L1141" s="195" t="str">
        <f>IF($J1141="","",VLOOKUP($E1141,'6.モデル年俸表の作成'!$C$6:$F$48,4,0))</f>
        <v/>
      </c>
      <c r="M1141" s="196" t="str">
        <f t="shared" si="393"/>
        <v/>
      </c>
      <c r="N1141" s="197" t="str">
        <f t="shared" si="394"/>
        <v/>
      </c>
      <c r="O1141" s="219" t="str">
        <f t="shared" si="387"/>
        <v/>
      </c>
      <c r="P1141" s="198" t="str">
        <f t="shared" si="395"/>
        <v/>
      </c>
      <c r="Q1141" s="195" t="str">
        <f t="shared" si="396"/>
        <v/>
      </c>
      <c r="R1141" s="187" t="str">
        <f>IF($J1141="","",IF('5.手当・賞与配分の設計'!$O$4=1,ROUNDUP((J1141+$L1141)*$R$5,-1),ROUNDUP(J1141*$R$5,-1)))</f>
        <v/>
      </c>
      <c r="S1141" s="202" t="str">
        <f>IF($J1141="","",IF('5.手当・賞与配分の設計'!$O$4=1,ROUNDUP(($J1141+$L1141)*$U$4*$S$3,-1),ROUNDUP($J1141*$U$4*$S$3,-1)))</f>
        <v/>
      </c>
      <c r="T1141" s="186" t="str">
        <f>IF($J1141="","",IF('5.手当・賞与配分の設計'!$O$4=1,ROUNDUP(($J1141+$L1141)*$U$4*$T$3,-1),ROUNDUP($J1141*$U$4*$T$3,-1)))</f>
        <v/>
      </c>
      <c r="U1141" s="186" t="str">
        <f>IF($J1141="","",IF('5.手当・賞与配分の設計'!$O$4=1,ROUNDUP(($J1141+$L1141)*$U$4*$U$3,-1),ROUNDUP($J1141*$U$4*$U$3,-1)))</f>
        <v/>
      </c>
      <c r="V1141" s="186" t="str">
        <f>IF($J1141="","",IF('5.手当・賞与配分の設計'!$O$4=1,ROUNDUP(($J1141+$L1141)*$U$4*$V$3,-1),ROUNDUP($J1141*$U$4*$V$3,-1)))</f>
        <v/>
      </c>
      <c r="W1141" s="203" t="str">
        <f>IF($J1141="","",IF('5.手当・賞与配分の設計'!$O$4=1,ROUNDUP(($J1141+$L1141)*$U$4*$W$3,-1),ROUNDUP($J1141*$U$4*$W$3,-1)))</f>
        <v/>
      </c>
      <c r="X1141" s="128" t="str">
        <f t="shared" si="397"/>
        <v/>
      </c>
      <c r="Y1141" s="88" t="str">
        <f t="shared" si="398"/>
        <v/>
      </c>
      <c r="Z1141" s="88" t="str">
        <f t="shared" si="389"/>
        <v/>
      </c>
      <c r="AA1141" s="88" t="str">
        <f t="shared" si="390"/>
        <v/>
      </c>
      <c r="AB1141" s="201" t="str">
        <f t="shared" si="391"/>
        <v/>
      </c>
    </row>
    <row r="1142" spans="5:28" ht="18" customHeight="1">
      <c r="E1142" s="178" t="str">
        <f t="shared" si="392"/>
        <v/>
      </c>
      <c r="F1142" s="204">
        <f t="shared" si="383"/>
        <v>0</v>
      </c>
      <c r="G1142" s="124" t="str">
        <f t="shared" si="384"/>
        <v/>
      </c>
      <c r="H1142" s="124" t="str">
        <f t="shared" si="385"/>
        <v/>
      </c>
      <c r="I1142" s="179">
        <v>50</v>
      </c>
      <c r="J1142" s="150" t="str">
        <f>IF($E1142="","",INDEX('3.サラリースケール'!$R$5:$BH$38,MATCH('7.グレード別年俸表の作成'!$E1142,'3.サラリースケール'!$R$5:$R$38,0),MATCH('7.グレード別年俸表の作成'!$I1142,'3.サラリースケール'!$R$5:$BH$5,0)))</f>
        <v/>
      </c>
      <c r="K1142" s="194" t="str">
        <f t="shared" si="386"/>
        <v/>
      </c>
      <c r="L1142" s="195" t="str">
        <f>IF($J1142="","",VLOOKUP($E1142,'6.モデル年俸表の作成'!$C$6:$F$48,4,0))</f>
        <v/>
      </c>
      <c r="M1142" s="196" t="str">
        <f t="shared" si="393"/>
        <v/>
      </c>
      <c r="N1142" s="197" t="str">
        <f t="shared" si="394"/>
        <v/>
      </c>
      <c r="O1142" s="219" t="str">
        <f t="shared" si="387"/>
        <v/>
      </c>
      <c r="P1142" s="198" t="str">
        <f t="shared" si="395"/>
        <v/>
      </c>
      <c r="Q1142" s="195" t="str">
        <f t="shared" si="396"/>
        <v/>
      </c>
      <c r="R1142" s="187" t="str">
        <f>IF($J1142="","",IF('5.手当・賞与配分の設計'!$O$4=1,ROUNDUP((J1142+$L1142)*$R$5,-1),ROUNDUP(J1142*$R$5,-1)))</f>
        <v/>
      </c>
      <c r="S1142" s="202" t="str">
        <f>IF($J1142="","",IF('5.手当・賞与配分の設計'!$O$4=1,ROUNDUP(($J1142+$L1142)*$U$4*$S$3,-1),ROUNDUP($J1142*$U$4*$S$3,-1)))</f>
        <v/>
      </c>
      <c r="T1142" s="186" t="str">
        <f>IF($J1142="","",IF('5.手当・賞与配分の設計'!$O$4=1,ROUNDUP(($J1142+$L1142)*$U$4*$T$3,-1),ROUNDUP($J1142*$U$4*$T$3,-1)))</f>
        <v/>
      </c>
      <c r="U1142" s="186" t="str">
        <f>IF($J1142="","",IF('5.手当・賞与配分の設計'!$O$4=1,ROUNDUP(($J1142+$L1142)*$U$4*$U$3,-1),ROUNDUP($J1142*$U$4*$U$3,-1)))</f>
        <v/>
      </c>
      <c r="V1142" s="186" t="str">
        <f>IF($J1142="","",IF('5.手当・賞与配分の設計'!$O$4=1,ROUNDUP(($J1142+$L1142)*$U$4*$V$3,-1),ROUNDUP($J1142*$U$4*$V$3,-1)))</f>
        <v/>
      </c>
      <c r="W1142" s="203" t="str">
        <f>IF($J1142="","",IF('5.手当・賞与配分の設計'!$O$4=1,ROUNDUP(($J1142+$L1142)*$U$4*$W$3,-1),ROUNDUP($J1142*$U$4*$W$3,-1)))</f>
        <v/>
      </c>
      <c r="X1142" s="128" t="str">
        <f t="shared" si="397"/>
        <v/>
      </c>
      <c r="Y1142" s="88" t="str">
        <f t="shared" si="398"/>
        <v/>
      </c>
      <c r="Z1142" s="88" t="str">
        <f t="shared" si="389"/>
        <v/>
      </c>
      <c r="AA1142" s="88" t="str">
        <f t="shared" si="390"/>
        <v/>
      </c>
      <c r="AB1142" s="201" t="str">
        <f t="shared" si="391"/>
        <v/>
      </c>
    </row>
    <row r="1143" spans="5:28" ht="18" customHeight="1">
      <c r="E1143" s="178" t="str">
        <f t="shared" si="392"/>
        <v/>
      </c>
      <c r="F1143" s="204">
        <f t="shared" si="383"/>
        <v>0</v>
      </c>
      <c r="G1143" s="124" t="str">
        <f t="shared" si="384"/>
        <v/>
      </c>
      <c r="H1143" s="124" t="str">
        <f t="shared" si="385"/>
        <v/>
      </c>
      <c r="I1143" s="179">
        <v>51</v>
      </c>
      <c r="J1143" s="150" t="str">
        <f>IF($E1143="","",INDEX('3.サラリースケール'!$R$5:$BH$38,MATCH('7.グレード別年俸表の作成'!$E1143,'3.サラリースケール'!$R$5:$R$38,0),MATCH('7.グレード別年俸表の作成'!$I1143,'3.サラリースケール'!$R$5:$BH$5,0)))</f>
        <v/>
      </c>
      <c r="K1143" s="194" t="str">
        <f t="shared" si="386"/>
        <v/>
      </c>
      <c r="L1143" s="195" t="str">
        <f>IF($J1143="","",VLOOKUP($E1143,'6.モデル年俸表の作成'!$C$6:$F$48,4,0))</f>
        <v/>
      </c>
      <c r="M1143" s="196" t="str">
        <f t="shared" si="393"/>
        <v/>
      </c>
      <c r="N1143" s="197" t="str">
        <f t="shared" si="394"/>
        <v/>
      </c>
      <c r="O1143" s="219" t="str">
        <f t="shared" si="387"/>
        <v/>
      </c>
      <c r="P1143" s="198" t="str">
        <f t="shared" si="395"/>
        <v/>
      </c>
      <c r="Q1143" s="195" t="str">
        <f t="shared" si="396"/>
        <v/>
      </c>
      <c r="R1143" s="187" t="str">
        <f>IF($J1143="","",IF('5.手当・賞与配分の設計'!$O$4=1,ROUNDUP((J1143+$L1143)*$R$5,-1),ROUNDUP(J1143*$R$5,-1)))</f>
        <v/>
      </c>
      <c r="S1143" s="202" t="str">
        <f>IF($J1143="","",IF('5.手当・賞与配分の設計'!$O$4=1,ROUNDUP(($J1143+$L1143)*$U$4*$S$3,-1),ROUNDUP($J1143*$U$4*$S$3,-1)))</f>
        <v/>
      </c>
      <c r="T1143" s="186" t="str">
        <f>IF($J1143="","",IF('5.手当・賞与配分の設計'!$O$4=1,ROUNDUP(($J1143+$L1143)*$U$4*$T$3,-1),ROUNDUP($J1143*$U$4*$T$3,-1)))</f>
        <v/>
      </c>
      <c r="U1143" s="186" t="str">
        <f>IF($J1143="","",IF('5.手当・賞与配分の設計'!$O$4=1,ROUNDUP(($J1143+$L1143)*$U$4*$U$3,-1),ROUNDUP($J1143*$U$4*$U$3,-1)))</f>
        <v/>
      </c>
      <c r="V1143" s="186" t="str">
        <f>IF($J1143="","",IF('5.手当・賞与配分の設計'!$O$4=1,ROUNDUP(($J1143+$L1143)*$U$4*$V$3,-1),ROUNDUP($J1143*$U$4*$V$3,-1)))</f>
        <v/>
      </c>
      <c r="W1143" s="203" t="str">
        <f>IF($J1143="","",IF('5.手当・賞与配分の設計'!$O$4=1,ROUNDUP(($J1143+$L1143)*$U$4*$W$3,-1),ROUNDUP($J1143*$U$4*$W$3,-1)))</f>
        <v/>
      </c>
      <c r="X1143" s="128" t="str">
        <f t="shared" si="397"/>
        <v/>
      </c>
      <c r="Y1143" s="88" t="str">
        <f t="shared" si="398"/>
        <v/>
      </c>
      <c r="Z1143" s="88" t="str">
        <f t="shared" si="389"/>
        <v/>
      </c>
      <c r="AA1143" s="88" t="str">
        <f t="shared" si="390"/>
        <v/>
      </c>
      <c r="AB1143" s="201" t="str">
        <f t="shared" si="391"/>
        <v/>
      </c>
    </row>
    <row r="1144" spans="5:28" ht="18" customHeight="1">
      <c r="E1144" s="178" t="str">
        <f t="shared" si="392"/>
        <v/>
      </c>
      <c r="F1144" s="204">
        <f t="shared" si="383"/>
        <v>0</v>
      </c>
      <c r="G1144" s="124" t="str">
        <f t="shared" si="384"/>
        <v/>
      </c>
      <c r="H1144" s="124" t="str">
        <f t="shared" si="385"/>
        <v/>
      </c>
      <c r="I1144" s="179">
        <v>52</v>
      </c>
      <c r="J1144" s="150" t="str">
        <f>IF($E1144="","",INDEX('3.サラリースケール'!$R$5:$BH$38,MATCH('7.グレード別年俸表の作成'!$E1144,'3.サラリースケール'!$R$5:$R$38,0),MATCH('7.グレード別年俸表の作成'!$I1144,'3.サラリースケール'!$R$5:$BH$5,0)))</f>
        <v/>
      </c>
      <c r="K1144" s="194" t="str">
        <f t="shared" si="386"/>
        <v/>
      </c>
      <c r="L1144" s="195" t="str">
        <f>IF($J1144="","",VLOOKUP($E1144,'6.モデル年俸表の作成'!$C$6:$F$48,4,0))</f>
        <v/>
      </c>
      <c r="M1144" s="196" t="str">
        <f t="shared" si="393"/>
        <v/>
      </c>
      <c r="N1144" s="197" t="str">
        <f t="shared" si="394"/>
        <v/>
      </c>
      <c r="O1144" s="219" t="str">
        <f t="shared" si="387"/>
        <v/>
      </c>
      <c r="P1144" s="198" t="str">
        <f t="shared" si="395"/>
        <v/>
      </c>
      <c r="Q1144" s="195" t="str">
        <f t="shared" si="396"/>
        <v/>
      </c>
      <c r="R1144" s="187" t="str">
        <f>IF($J1144="","",IF('5.手当・賞与配分の設計'!$O$4=1,ROUNDUP((J1144+$L1144)*$R$5,-1),ROUNDUP(J1144*$R$5,-1)))</f>
        <v/>
      </c>
      <c r="S1144" s="202" t="str">
        <f>IF($J1144="","",IF('5.手当・賞与配分の設計'!$O$4=1,ROUNDUP(($J1144+$L1144)*$U$4*$S$3,-1),ROUNDUP($J1144*$U$4*$S$3,-1)))</f>
        <v/>
      </c>
      <c r="T1144" s="186" t="str">
        <f>IF($J1144="","",IF('5.手当・賞与配分の設計'!$O$4=1,ROUNDUP(($J1144+$L1144)*$U$4*$T$3,-1),ROUNDUP($J1144*$U$4*$T$3,-1)))</f>
        <v/>
      </c>
      <c r="U1144" s="186" t="str">
        <f>IF($J1144="","",IF('5.手当・賞与配分の設計'!$O$4=1,ROUNDUP(($J1144+$L1144)*$U$4*$U$3,-1),ROUNDUP($J1144*$U$4*$U$3,-1)))</f>
        <v/>
      </c>
      <c r="V1144" s="186" t="str">
        <f>IF($J1144="","",IF('5.手当・賞与配分の設計'!$O$4=1,ROUNDUP(($J1144+$L1144)*$U$4*$V$3,-1),ROUNDUP($J1144*$U$4*$V$3,-1)))</f>
        <v/>
      </c>
      <c r="W1144" s="203" t="str">
        <f>IF($J1144="","",IF('5.手当・賞与配分の設計'!$O$4=1,ROUNDUP(($J1144+$L1144)*$U$4*$W$3,-1),ROUNDUP($J1144*$U$4*$W$3,-1)))</f>
        <v/>
      </c>
      <c r="X1144" s="128" t="str">
        <f t="shared" si="397"/>
        <v/>
      </c>
      <c r="Y1144" s="88" t="str">
        <f t="shared" si="398"/>
        <v/>
      </c>
      <c r="Z1144" s="88" t="str">
        <f t="shared" si="389"/>
        <v/>
      </c>
      <c r="AA1144" s="88" t="str">
        <f t="shared" si="390"/>
        <v/>
      </c>
      <c r="AB1144" s="201" t="str">
        <f t="shared" si="391"/>
        <v/>
      </c>
    </row>
    <row r="1145" spans="5:28" ht="18" customHeight="1">
      <c r="E1145" s="178" t="str">
        <f t="shared" si="392"/>
        <v/>
      </c>
      <c r="F1145" s="204">
        <f t="shared" si="383"/>
        <v>0</v>
      </c>
      <c r="G1145" s="124" t="str">
        <f t="shared" si="384"/>
        <v/>
      </c>
      <c r="H1145" s="124" t="str">
        <f t="shared" si="385"/>
        <v/>
      </c>
      <c r="I1145" s="179">
        <v>53</v>
      </c>
      <c r="J1145" s="150" t="str">
        <f>IF($E1145="","",INDEX('3.サラリースケール'!$R$5:$BH$38,MATCH('7.グレード別年俸表の作成'!$E1145,'3.サラリースケール'!$R$5:$R$38,0),MATCH('7.グレード別年俸表の作成'!$I1145,'3.サラリースケール'!$R$5:$BH$5,0)))</f>
        <v/>
      </c>
      <c r="K1145" s="194" t="str">
        <f t="shared" si="386"/>
        <v/>
      </c>
      <c r="L1145" s="195" t="str">
        <f>IF($J1145="","",VLOOKUP($E1145,'6.モデル年俸表の作成'!$C$6:$F$48,4,0))</f>
        <v/>
      </c>
      <c r="M1145" s="196" t="str">
        <f t="shared" si="393"/>
        <v/>
      </c>
      <c r="N1145" s="197" t="str">
        <f t="shared" si="394"/>
        <v/>
      </c>
      <c r="O1145" s="219" t="str">
        <f t="shared" si="387"/>
        <v/>
      </c>
      <c r="P1145" s="198" t="str">
        <f t="shared" si="395"/>
        <v/>
      </c>
      <c r="Q1145" s="195" t="str">
        <f t="shared" si="396"/>
        <v/>
      </c>
      <c r="R1145" s="187" t="str">
        <f>IF($J1145="","",IF('5.手当・賞与配分の設計'!$O$4=1,ROUNDUP((J1145+$L1145)*$R$5,-1),ROUNDUP(J1145*$R$5,-1)))</f>
        <v/>
      </c>
      <c r="S1145" s="202" t="str">
        <f>IF($J1145="","",IF('5.手当・賞与配分の設計'!$O$4=1,ROUNDUP(($J1145+$L1145)*$U$4*$S$3,-1),ROUNDUP($J1145*$U$4*$S$3,-1)))</f>
        <v/>
      </c>
      <c r="T1145" s="186" t="str">
        <f>IF($J1145="","",IF('5.手当・賞与配分の設計'!$O$4=1,ROUNDUP(($J1145+$L1145)*$U$4*$T$3,-1),ROUNDUP($J1145*$U$4*$T$3,-1)))</f>
        <v/>
      </c>
      <c r="U1145" s="186" t="str">
        <f>IF($J1145="","",IF('5.手当・賞与配分の設計'!$O$4=1,ROUNDUP(($J1145+$L1145)*$U$4*$U$3,-1),ROUNDUP($J1145*$U$4*$U$3,-1)))</f>
        <v/>
      </c>
      <c r="V1145" s="186" t="str">
        <f>IF($J1145="","",IF('5.手当・賞与配分の設計'!$O$4=1,ROUNDUP(($J1145+$L1145)*$U$4*$V$3,-1),ROUNDUP($J1145*$U$4*$V$3,-1)))</f>
        <v/>
      </c>
      <c r="W1145" s="203" t="str">
        <f>IF($J1145="","",IF('5.手当・賞与配分の設計'!$O$4=1,ROUNDUP(($J1145+$L1145)*$U$4*$W$3,-1),ROUNDUP($J1145*$U$4*$W$3,-1)))</f>
        <v/>
      </c>
      <c r="X1145" s="128" t="str">
        <f t="shared" si="397"/>
        <v/>
      </c>
      <c r="Y1145" s="88" t="str">
        <f t="shared" si="398"/>
        <v/>
      </c>
      <c r="Z1145" s="88" t="str">
        <f t="shared" si="389"/>
        <v/>
      </c>
      <c r="AA1145" s="88" t="str">
        <f t="shared" si="390"/>
        <v/>
      </c>
      <c r="AB1145" s="201" t="str">
        <f t="shared" si="391"/>
        <v/>
      </c>
    </row>
    <row r="1146" spans="5:28" ht="18" customHeight="1">
      <c r="E1146" s="178" t="str">
        <f t="shared" si="392"/>
        <v/>
      </c>
      <c r="F1146" s="204">
        <f t="shared" si="383"/>
        <v>0</v>
      </c>
      <c r="G1146" s="124" t="str">
        <f t="shared" si="384"/>
        <v/>
      </c>
      <c r="H1146" s="124" t="str">
        <f t="shared" si="385"/>
        <v/>
      </c>
      <c r="I1146" s="179">
        <v>54</v>
      </c>
      <c r="J1146" s="150" t="str">
        <f>IF($E1146="","",INDEX('3.サラリースケール'!$R$5:$BH$38,MATCH('7.グレード別年俸表の作成'!$E1146,'3.サラリースケール'!$R$5:$R$38,0),MATCH('7.グレード別年俸表の作成'!$I1146,'3.サラリースケール'!$R$5:$BH$5,0)))</f>
        <v/>
      </c>
      <c r="K1146" s="194" t="str">
        <f t="shared" si="386"/>
        <v/>
      </c>
      <c r="L1146" s="195" t="str">
        <f>IF($J1146="","",VLOOKUP($E1146,'6.モデル年俸表の作成'!$C$6:$F$48,4,0))</f>
        <v/>
      </c>
      <c r="M1146" s="196" t="str">
        <f t="shared" si="393"/>
        <v/>
      </c>
      <c r="N1146" s="197" t="str">
        <f t="shared" si="394"/>
        <v/>
      </c>
      <c r="O1146" s="219" t="str">
        <f t="shared" si="387"/>
        <v/>
      </c>
      <c r="P1146" s="198" t="str">
        <f t="shared" si="395"/>
        <v/>
      </c>
      <c r="Q1146" s="195" t="str">
        <f t="shared" si="396"/>
        <v/>
      </c>
      <c r="R1146" s="187" t="str">
        <f>IF($J1146="","",IF('5.手当・賞与配分の設計'!$O$4=1,ROUNDUP((J1146+$L1146)*$R$5,-1),ROUNDUP(J1146*$R$5,-1)))</f>
        <v/>
      </c>
      <c r="S1146" s="202" t="str">
        <f>IF($J1146="","",IF('5.手当・賞与配分の設計'!$O$4=1,ROUNDUP(($J1146+$L1146)*$U$4*$S$3,-1),ROUNDUP($J1146*$U$4*$S$3,-1)))</f>
        <v/>
      </c>
      <c r="T1146" s="186" t="str">
        <f>IF($J1146="","",IF('5.手当・賞与配分の設計'!$O$4=1,ROUNDUP(($J1146+$L1146)*$U$4*$T$3,-1),ROUNDUP($J1146*$U$4*$T$3,-1)))</f>
        <v/>
      </c>
      <c r="U1146" s="186" t="str">
        <f>IF($J1146="","",IF('5.手当・賞与配分の設計'!$O$4=1,ROUNDUP(($J1146+$L1146)*$U$4*$U$3,-1),ROUNDUP($J1146*$U$4*$U$3,-1)))</f>
        <v/>
      </c>
      <c r="V1146" s="186" t="str">
        <f>IF($J1146="","",IF('5.手当・賞与配分の設計'!$O$4=1,ROUNDUP(($J1146+$L1146)*$U$4*$V$3,-1),ROUNDUP($J1146*$U$4*$V$3,-1)))</f>
        <v/>
      </c>
      <c r="W1146" s="203" t="str">
        <f>IF($J1146="","",IF('5.手当・賞与配分の設計'!$O$4=1,ROUNDUP(($J1146+$L1146)*$U$4*$W$3,-1),ROUNDUP($J1146*$U$4*$W$3,-1)))</f>
        <v/>
      </c>
      <c r="X1146" s="128" t="str">
        <f t="shared" si="397"/>
        <v/>
      </c>
      <c r="Y1146" s="88" t="str">
        <f t="shared" si="398"/>
        <v/>
      </c>
      <c r="Z1146" s="88" t="str">
        <f t="shared" si="389"/>
        <v/>
      </c>
      <c r="AA1146" s="88" t="str">
        <f t="shared" si="390"/>
        <v/>
      </c>
      <c r="AB1146" s="201" t="str">
        <f t="shared" si="391"/>
        <v/>
      </c>
    </row>
    <row r="1147" spans="5:28" ht="18" customHeight="1">
      <c r="E1147" s="178" t="str">
        <f t="shared" si="392"/>
        <v/>
      </c>
      <c r="F1147" s="204">
        <f t="shared" si="383"/>
        <v>0</v>
      </c>
      <c r="G1147" s="124" t="str">
        <f t="shared" si="384"/>
        <v/>
      </c>
      <c r="H1147" s="124" t="str">
        <f t="shared" si="385"/>
        <v/>
      </c>
      <c r="I1147" s="179">
        <v>55</v>
      </c>
      <c r="J1147" s="150" t="str">
        <f>IF($E1147="","",INDEX('3.サラリースケール'!$R$5:$BH$38,MATCH('7.グレード別年俸表の作成'!$E1147,'3.サラリースケール'!$R$5:$R$38,0),MATCH('7.グレード別年俸表の作成'!$I1147,'3.サラリースケール'!$R$5:$BH$5,0)))</f>
        <v/>
      </c>
      <c r="K1147" s="194" t="str">
        <f t="shared" si="386"/>
        <v/>
      </c>
      <c r="L1147" s="195" t="str">
        <f>IF($J1147="","",VLOOKUP($E1147,'6.モデル年俸表の作成'!$C$6:$F$48,4,0))</f>
        <v/>
      </c>
      <c r="M1147" s="196" t="str">
        <f t="shared" si="393"/>
        <v/>
      </c>
      <c r="N1147" s="197" t="str">
        <f t="shared" si="394"/>
        <v/>
      </c>
      <c r="O1147" s="219" t="str">
        <f t="shared" si="387"/>
        <v/>
      </c>
      <c r="P1147" s="198" t="str">
        <f t="shared" si="395"/>
        <v/>
      </c>
      <c r="Q1147" s="195" t="str">
        <f t="shared" si="396"/>
        <v/>
      </c>
      <c r="R1147" s="187" t="str">
        <f>IF($J1147="","",IF('5.手当・賞与配分の設計'!$O$4=1,ROUNDUP((J1147+$L1147)*$R$5,-1),ROUNDUP(J1147*$R$5,-1)))</f>
        <v/>
      </c>
      <c r="S1147" s="202" t="str">
        <f>IF($J1147="","",IF('5.手当・賞与配分の設計'!$O$4=1,ROUNDUP(($J1147+$L1147)*$U$4*$S$3,-1),ROUNDUP($J1147*$U$4*$S$3,-1)))</f>
        <v/>
      </c>
      <c r="T1147" s="186" t="str">
        <f>IF($J1147="","",IF('5.手当・賞与配分の設計'!$O$4=1,ROUNDUP(($J1147+$L1147)*$U$4*$T$3,-1),ROUNDUP($J1147*$U$4*$T$3,-1)))</f>
        <v/>
      </c>
      <c r="U1147" s="186" t="str">
        <f>IF($J1147="","",IF('5.手当・賞与配分の設計'!$O$4=1,ROUNDUP(($J1147+$L1147)*$U$4*$U$3,-1),ROUNDUP($J1147*$U$4*$U$3,-1)))</f>
        <v/>
      </c>
      <c r="V1147" s="186" t="str">
        <f>IF($J1147="","",IF('5.手当・賞与配分の設計'!$O$4=1,ROUNDUP(($J1147+$L1147)*$U$4*$V$3,-1),ROUNDUP($J1147*$U$4*$V$3,-1)))</f>
        <v/>
      </c>
      <c r="W1147" s="203" t="str">
        <f>IF($J1147="","",IF('5.手当・賞与配分の設計'!$O$4=1,ROUNDUP(($J1147+$L1147)*$U$4*$W$3,-1),ROUNDUP($J1147*$U$4*$W$3,-1)))</f>
        <v/>
      </c>
      <c r="X1147" s="128" t="str">
        <f t="shared" si="397"/>
        <v/>
      </c>
      <c r="Y1147" s="88" t="str">
        <f t="shared" si="398"/>
        <v/>
      </c>
      <c r="Z1147" s="88" t="str">
        <f t="shared" si="389"/>
        <v/>
      </c>
      <c r="AA1147" s="88" t="str">
        <f t="shared" si="390"/>
        <v/>
      </c>
      <c r="AB1147" s="201" t="str">
        <f t="shared" si="391"/>
        <v/>
      </c>
    </row>
    <row r="1148" spans="5:28" ht="18" customHeight="1">
      <c r="E1148" s="178" t="str">
        <f t="shared" si="392"/>
        <v/>
      </c>
      <c r="F1148" s="204">
        <f t="shared" si="383"/>
        <v>0</v>
      </c>
      <c r="G1148" s="124" t="str">
        <f t="shared" si="384"/>
        <v/>
      </c>
      <c r="H1148" s="124" t="str">
        <f t="shared" si="385"/>
        <v/>
      </c>
      <c r="I1148" s="179">
        <v>56</v>
      </c>
      <c r="J1148" s="150" t="str">
        <f>IF($E1148="","",INDEX('3.サラリースケール'!$R$5:$BH$38,MATCH('7.グレード別年俸表の作成'!$E1148,'3.サラリースケール'!$R$5:$R$38,0),MATCH('7.グレード別年俸表の作成'!$I1148,'3.サラリースケール'!$R$5:$BH$5,0)))</f>
        <v/>
      </c>
      <c r="K1148" s="194" t="str">
        <f t="shared" si="386"/>
        <v/>
      </c>
      <c r="L1148" s="195" t="str">
        <f>IF($J1148="","",VLOOKUP($E1148,'6.モデル年俸表の作成'!$C$6:$F$48,4,0))</f>
        <v/>
      </c>
      <c r="M1148" s="196" t="str">
        <f t="shared" si="393"/>
        <v/>
      </c>
      <c r="N1148" s="197" t="str">
        <f t="shared" si="394"/>
        <v/>
      </c>
      <c r="O1148" s="219" t="str">
        <f t="shared" si="387"/>
        <v/>
      </c>
      <c r="P1148" s="198" t="str">
        <f t="shared" si="395"/>
        <v/>
      </c>
      <c r="Q1148" s="195" t="str">
        <f t="shared" si="396"/>
        <v/>
      </c>
      <c r="R1148" s="187" t="str">
        <f>IF($J1148="","",IF('5.手当・賞与配分の設計'!$O$4=1,ROUNDUP((J1148+$L1148)*$R$5,-1),ROUNDUP(J1148*$R$5,-1)))</f>
        <v/>
      </c>
      <c r="S1148" s="202" t="str">
        <f>IF($J1148="","",IF('5.手当・賞与配分の設計'!$O$4=1,ROUNDUP(($J1148+$L1148)*$U$4*$S$3,-1),ROUNDUP($J1148*$U$4*$S$3,-1)))</f>
        <v/>
      </c>
      <c r="T1148" s="186" t="str">
        <f>IF($J1148="","",IF('5.手当・賞与配分の設計'!$O$4=1,ROUNDUP(($J1148+$L1148)*$U$4*$T$3,-1),ROUNDUP($J1148*$U$4*$T$3,-1)))</f>
        <v/>
      </c>
      <c r="U1148" s="186" t="str">
        <f>IF($J1148="","",IF('5.手当・賞与配分の設計'!$O$4=1,ROUNDUP(($J1148+$L1148)*$U$4*$U$3,-1),ROUNDUP($J1148*$U$4*$U$3,-1)))</f>
        <v/>
      </c>
      <c r="V1148" s="186" t="str">
        <f>IF($J1148="","",IF('5.手当・賞与配分の設計'!$O$4=1,ROUNDUP(($J1148+$L1148)*$U$4*$V$3,-1),ROUNDUP($J1148*$U$4*$V$3,-1)))</f>
        <v/>
      </c>
      <c r="W1148" s="203" t="str">
        <f>IF($J1148="","",IF('5.手当・賞与配分の設計'!$O$4=1,ROUNDUP(($J1148+$L1148)*$U$4*$W$3,-1),ROUNDUP($J1148*$U$4*$W$3,-1)))</f>
        <v/>
      </c>
      <c r="X1148" s="128" t="str">
        <f t="shared" si="397"/>
        <v/>
      </c>
      <c r="Y1148" s="88" t="str">
        <f t="shared" si="398"/>
        <v/>
      </c>
      <c r="Z1148" s="88" t="str">
        <f t="shared" si="389"/>
        <v/>
      </c>
      <c r="AA1148" s="88" t="str">
        <f t="shared" si="390"/>
        <v/>
      </c>
      <c r="AB1148" s="201" t="str">
        <f t="shared" si="391"/>
        <v/>
      </c>
    </row>
    <row r="1149" spans="5:28" ht="18" customHeight="1">
      <c r="E1149" s="178" t="str">
        <f t="shared" si="392"/>
        <v/>
      </c>
      <c r="F1149" s="204">
        <f t="shared" si="383"/>
        <v>0</v>
      </c>
      <c r="G1149" s="124" t="str">
        <f t="shared" si="384"/>
        <v/>
      </c>
      <c r="H1149" s="124" t="str">
        <f t="shared" si="385"/>
        <v/>
      </c>
      <c r="I1149" s="179">
        <v>57</v>
      </c>
      <c r="J1149" s="150" t="str">
        <f>IF($E1149="","",INDEX('3.サラリースケール'!$R$5:$BH$38,MATCH('7.グレード別年俸表の作成'!$E1149,'3.サラリースケール'!$R$5:$R$38,0),MATCH('7.グレード別年俸表の作成'!$I1149,'3.サラリースケール'!$R$5:$BH$5,0)))</f>
        <v/>
      </c>
      <c r="K1149" s="194" t="str">
        <f t="shared" si="386"/>
        <v/>
      </c>
      <c r="L1149" s="195" t="str">
        <f>IF($J1149="","",VLOOKUP($E1149,'6.モデル年俸表の作成'!$C$6:$F$48,4,0))</f>
        <v/>
      </c>
      <c r="M1149" s="196" t="str">
        <f t="shared" si="393"/>
        <v/>
      </c>
      <c r="N1149" s="197" t="str">
        <f t="shared" si="394"/>
        <v/>
      </c>
      <c r="O1149" s="219" t="str">
        <f t="shared" si="387"/>
        <v/>
      </c>
      <c r="P1149" s="198" t="str">
        <f t="shared" si="395"/>
        <v/>
      </c>
      <c r="Q1149" s="195" t="str">
        <f t="shared" si="396"/>
        <v/>
      </c>
      <c r="R1149" s="187" t="str">
        <f>IF($J1149="","",IF('5.手当・賞与配分の設計'!$O$4=1,ROUNDUP((J1149+$L1149)*$R$5,-1),ROUNDUP(J1149*$R$5,-1)))</f>
        <v/>
      </c>
      <c r="S1149" s="202" t="str">
        <f>IF($J1149="","",IF('5.手当・賞与配分の設計'!$O$4=1,ROUNDUP(($J1149+$L1149)*$U$4*$S$3,-1),ROUNDUP($J1149*$U$4*$S$3,-1)))</f>
        <v/>
      </c>
      <c r="T1149" s="186" t="str">
        <f>IF($J1149="","",IF('5.手当・賞与配分の設計'!$O$4=1,ROUNDUP(($J1149+$L1149)*$U$4*$T$3,-1),ROUNDUP($J1149*$U$4*$T$3,-1)))</f>
        <v/>
      </c>
      <c r="U1149" s="186" t="str">
        <f>IF($J1149="","",IF('5.手当・賞与配分の設計'!$O$4=1,ROUNDUP(($J1149+$L1149)*$U$4*$U$3,-1),ROUNDUP($J1149*$U$4*$U$3,-1)))</f>
        <v/>
      </c>
      <c r="V1149" s="186" t="str">
        <f>IF($J1149="","",IF('5.手当・賞与配分の設計'!$O$4=1,ROUNDUP(($J1149+$L1149)*$U$4*$V$3,-1),ROUNDUP($J1149*$U$4*$V$3,-1)))</f>
        <v/>
      </c>
      <c r="W1149" s="203" t="str">
        <f>IF($J1149="","",IF('5.手当・賞与配分の設計'!$O$4=1,ROUNDUP(($J1149+$L1149)*$U$4*$W$3,-1),ROUNDUP($J1149*$U$4*$W$3,-1)))</f>
        <v/>
      </c>
      <c r="X1149" s="128" t="str">
        <f t="shared" si="397"/>
        <v/>
      </c>
      <c r="Y1149" s="88" t="str">
        <f t="shared" si="398"/>
        <v/>
      </c>
      <c r="Z1149" s="88" t="str">
        <f t="shared" si="389"/>
        <v/>
      </c>
      <c r="AA1149" s="88" t="str">
        <f t="shared" si="390"/>
        <v/>
      </c>
      <c r="AB1149" s="201" t="str">
        <f t="shared" si="391"/>
        <v/>
      </c>
    </row>
    <row r="1150" spans="5:28" ht="18" customHeight="1">
      <c r="E1150" s="178" t="str">
        <f t="shared" si="392"/>
        <v/>
      </c>
      <c r="F1150" s="204">
        <f t="shared" si="383"/>
        <v>0</v>
      </c>
      <c r="G1150" s="124" t="str">
        <f t="shared" si="384"/>
        <v/>
      </c>
      <c r="H1150" s="124" t="str">
        <f t="shared" si="385"/>
        <v/>
      </c>
      <c r="I1150" s="179">
        <v>58</v>
      </c>
      <c r="J1150" s="150" t="str">
        <f>IF($E1150="","",INDEX('3.サラリースケール'!$R$5:$BH$38,MATCH('7.グレード別年俸表の作成'!$E1150,'3.サラリースケール'!$R$5:$R$38,0),MATCH('7.グレード別年俸表の作成'!$I1150,'3.サラリースケール'!$R$5:$BH$5,0)))</f>
        <v/>
      </c>
      <c r="K1150" s="194" t="str">
        <f t="shared" si="386"/>
        <v/>
      </c>
      <c r="L1150" s="195" t="str">
        <f>IF($J1150="","",VLOOKUP($E1150,'6.モデル年俸表の作成'!$C$6:$F$48,4,0))</f>
        <v/>
      </c>
      <c r="M1150" s="196" t="str">
        <f t="shared" si="393"/>
        <v/>
      </c>
      <c r="N1150" s="197" t="str">
        <f t="shared" si="394"/>
        <v/>
      </c>
      <c r="O1150" s="219" t="str">
        <f t="shared" si="387"/>
        <v/>
      </c>
      <c r="P1150" s="198" t="str">
        <f t="shared" si="395"/>
        <v/>
      </c>
      <c r="Q1150" s="195" t="str">
        <f t="shared" si="396"/>
        <v/>
      </c>
      <c r="R1150" s="187" t="str">
        <f>IF($J1150="","",IF('5.手当・賞与配分の設計'!$O$4=1,ROUNDUP((J1150+$L1150)*$R$5,-1),ROUNDUP(J1150*$R$5,-1)))</f>
        <v/>
      </c>
      <c r="S1150" s="202" t="str">
        <f>IF($J1150="","",IF('5.手当・賞与配分の設計'!$O$4=1,ROUNDUP(($J1150+$L1150)*$U$4*$S$3,-1),ROUNDUP($J1150*$U$4*$S$3,-1)))</f>
        <v/>
      </c>
      <c r="T1150" s="186" t="str">
        <f>IF($J1150="","",IF('5.手当・賞与配分の設計'!$O$4=1,ROUNDUP(($J1150+$L1150)*$U$4*$T$3,-1),ROUNDUP($J1150*$U$4*$T$3,-1)))</f>
        <v/>
      </c>
      <c r="U1150" s="186" t="str">
        <f>IF($J1150="","",IF('5.手当・賞与配分の設計'!$O$4=1,ROUNDUP(($J1150+$L1150)*$U$4*$U$3,-1),ROUNDUP($J1150*$U$4*$U$3,-1)))</f>
        <v/>
      </c>
      <c r="V1150" s="186" t="str">
        <f>IF($J1150="","",IF('5.手当・賞与配分の設計'!$O$4=1,ROUNDUP(($J1150+$L1150)*$U$4*$V$3,-1),ROUNDUP($J1150*$U$4*$V$3,-1)))</f>
        <v/>
      </c>
      <c r="W1150" s="203" t="str">
        <f>IF($J1150="","",IF('5.手当・賞与配分の設計'!$O$4=1,ROUNDUP(($J1150+$L1150)*$U$4*$W$3,-1),ROUNDUP($J1150*$U$4*$W$3,-1)))</f>
        <v/>
      </c>
      <c r="X1150" s="128" t="str">
        <f t="shared" si="397"/>
        <v/>
      </c>
      <c r="Y1150" s="88" t="str">
        <f t="shared" si="398"/>
        <v/>
      </c>
      <c r="Z1150" s="88" t="str">
        <f t="shared" si="389"/>
        <v/>
      </c>
      <c r="AA1150" s="88" t="str">
        <f t="shared" si="390"/>
        <v/>
      </c>
      <c r="AB1150" s="201" t="str">
        <f t="shared" si="391"/>
        <v/>
      </c>
    </row>
    <row r="1151" spans="5:28" ht="18" customHeight="1" thickBot="1">
      <c r="E1151" s="178" t="str">
        <f t="shared" si="392"/>
        <v/>
      </c>
      <c r="F1151" s="204">
        <f t="shared" si="383"/>
        <v>0</v>
      </c>
      <c r="G1151" s="124" t="str">
        <f t="shared" si="384"/>
        <v/>
      </c>
      <c r="H1151" s="124" t="str">
        <f t="shared" si="385"/>
        <v/>
      </c>
      <c r="I1151" s="179">
        <v>59</v>
      </c>
      <c r="J1151" s="205" t="str">
        <f>IF($E1151="","",INDEX('3.サラリースケール'!$R$5:$BH$38,MATCH('7.グレード別年俸表の作成'!$E1151,'3.サラリースケール'!$R$5:$R$38,0),MATCH('7.グレード別年俸表の作成'!$I1151,'3.サラリースケール'!$R$5:$BH$5,0)))</f>
        <v/>
      </c>
      <c r="K1151" s="206" t="str">
        <f t="shared" si="386"/>
        <v/>
      </c>
      <c r="L1151" s="207" t="str">
        <f>IF($J1151="","",VLOOKUP($E1151,'6.モデル年俸表の作成'!$C$6:$F$48,4,0))</f>
        <v/>
      </c>
      <c r="M1151" s="208" t="str">
        <f t="shared" si="393"/>
        <v/>
      </c>
      <c r="N1151" s="209" t="str">
        <f t="shared" si="394"/>
        <v/>
      </c>
      <c r="O1151" s="220" t="str">
        <f t="shared" si="387"/>
        <v/>
      </c>
      <c r="P1151" s="210" t="str">
        <f t="shared" si="395"/>
        <v/>
      </c>
      <c r="Q1151" s="207" t="str">
        <f t="shared" si="396"/>
        <v/>
      </c>
      <c r="R1151" s="211" t="str">
        <f>IF($J1151="","",IF('5.手当・賞与配分の設計'!$O$4=1,ROUNDUP((J1151+$L1151)*$R$5,-1),ROUNDUP(J1151*$R$5,-1)))</f>
        <v/>
      </c>
      <c r="S1151" s="212" t="str">
        <f>IF($J1151="","",IF('5.手当・賞与配分の設計'!$O$4=1,ROUNDUP(($J1151+$L1151)*$U$4*$S$3,-1),ROUNDUP($J1151*$U$4*$S$3,-1)))</f>
        <v/>
      </c>
      <c r="T1151" s="213" t="str">
        <f>IF($J1151="","",IF('5.手当・賞与配分の設計'!$O$4=1,ROUNDUP(($J1151+$L1151)*$U$4*$T$3,-1),ROUNDUP($J1151*$U$4*$T$3,-1)))</f>
        <v/>
      </c>
      <c r="U1151" s="213" t="str">
        <f>IF($J1151="","",IF('5.手当・賞与配分の設計'!$O$4=1,ROUNDUP(($J1151+$L1151)*$U$4*$U$3,-1),ROUNDUP($J1151*$U$4*$U$3,-1)))</f>
        <v/>
      </c>
      <c r="V1151" s="213" t="str">
        <f>IF($J1151="","",IF('5.手当・賞与配分の設計'!$O$4=1,ROUNDUP(($J1151+$L1151)*$U$4*$V$3,-1),ROUNDUP($J1151*$U$4*$V$3,-1)))</f>
        <v/>
      </c>
      <c r="W1151" s="214" t="str">
        <f>IF($J1151="","",IF('5.手当・賞与配分の設計'!$O$4=1,ROUNDUP(($J1151+$L1151)*$U$4*$W$3,-1),ROUNDUP($J1151*$U$4*$W$3,-1)))</f>
        <v/>
      </c>
      <c r="X1151" s="215" t="str">
        <f t="shared" si="397"/>
        <v/>
      </c>
      <c r="Y1151" s="216" t="str">
        <f t="shared" si="398"/>
        <v/>
      </c>
      <c r="Z1151" s="216" t="str">
        <f t="shared" si="389"/>
        <v/>
      </c>
      <c r="AA1151" s="216" t="str">
        <f t="shared" si="390"/>
        <v/>
      </c>
      <c r="AB1151" s="217" t="str">
        <f t="shared" si="391"/>
        <v/>
      </c>
    </row>
    <row r="1152" spans="5:28" ht="9" customHeight="1"/>
    <row r="1153" spans="5:28" ht="20.100000000000001" customHeight="1" thickBot="1">
      <c r="E1153" s="102"/>
      <c r="F1153" s="102"/>
      <c r="G1153" s="102"/>
      <c r="H1153" s="221"/>
      <c r="L1153" s="102"/>
      <c r="O1153" s="98" t="s">
        <v>95</v>
      </c>
      <c r="S1153" s="218"/>
      <c r="T1153" s="218"/>
    </row>
    <row r="1154" spans="5:28" ht="23.1" customHeight="1" thickBot="1">
      <c r="E1154" s="161" t="s">
        <v>84</v>
      </c>
      <c r="F1154" s="162" t="s">
        <v>29</v>
      </c>
      <c r="G1154" s="537" t="s">
        <v>85</v>
      </c>
      <c r="H1154" s="537" t="s">
        <v>29</v>
      </c>
      <c r="I1154" s="539" t="s">
        <v>92</v>
      </c>
      <c r="J1154" s="543" t="s">
        <v>96</v>
      </c>
      <c r="K1154" s="535" t="s">
        <v>98</v>
      </c>
      <c r="L1154" s="541" t="s">
        <v>94</v>
      </c>
      <c r="M1154" s="531" t="s">
        <v>130</v>
      </c>
      <c r="N1154" s="532"/>
      <c r="O1154" s="163" t="str">
        <f>IF($E1155="","",'5.手当・賞与配分の設計'!$L$4)</f>
        <v/>
      </c>
      <c r="P1154" s="533" t="s">
        <v>89</v>
      </c>
      <c r="Q1154" s="535" t="s">
        <v>90</v>
      </c>
      <c r="R1154" s="164" t="s">
        <v>91</v>
      </c>
      <c r="S1154" s="524" t="s">
        <v>131</v>
      </c>
      <c r="T1154" s="525"/>
      <c r="U1154" s="526" t="str">
        <f>IF($E1155="","",'5.手当・賞与配分の設計'!$O$11)</f>
        <v/>
      </c>
      <c r="V1154" s="527"/>
      <c r="W1154" s="165"/>
      <c r="X1154" s="528" t="s">
        <v>132</v>
      </c>
      <c r="Y1154" s="529"/>
      <c r="Z1154" s="529"/>
      <c r="AA1154" s="529"/>
      <c r="AB1154" s="530"/>
    </row>
    <row r="1155" spans="5:28" ht="27.9" customHeight="1" thickBot="1">
      <c r="E1155" s="168" t="str">
        <f>IF(C$30="","",$C$30)</f>
        <v/>
      </c>
      <c r="F1155" s="162">
        <v>0</v>
      </c>
      <c r="G1155" s="538"/>
      <c r="H1155" s="538"/>
      <c r="I1155" s="540"/>
      <c r="J1155" s="544"/>
      <c r="K1155" s="536"/>
      <c r="L1155" s="542"/>
      <c r="M1155" s="169" t="str">
        <f>IF($E1155="","",VLOOKUP($E1155,'5.手当・賞与配分の設計'!$C$7:$L$48,8,0))</f>
        <v/>
      </c>
      <c r="N1155" s="170" t="s">
        <v>87</v>
      </c>
      <c r="O1155" s="171" t="s">
        <v>88</v>
      </c>
      <c r="P1155" s="534"/>
      <c r="Q1155" s="536"/>
      <c r="R1155" s="400" t="str">
        <f>IF($E1155="","",'5.手当・賞与配分の設計'!$N$11)</f>
        <v/>
      </c>
      <c r="S1155" s="172" t="str">
        <f>IF('5.手当・賞与配分の設計'!$N$16="","",'5.手当・賞与配分の設計'!$N$16)</f>
        <v>S</v>
      </c>
      <c r="T1155" s="173" t="str">
        <f>IF('5.手当・賞与配分の設計'!$N$17="","",'5.手当・賞与配分の設計'!$N$17)</f>
        <v>A</v>
      </c>
      <c r="U1155" s="174" t="str">
        <f>IF('5.手当・賞与配分の設計'!$N$18="","",'5.手当・賞与配分の設計'!$N$18)</f>
        <v>B</v>
      </c>
      <c r="V1155" s="174" t="str">
        <f>IF('5.手当・賞与配分の設計'!$N$19="","",'5.手当・賞与配分の設計'!$N$19)</f>
        <v>C</v>
      </c>
      <c r="W1155" s="175" t="str">
        <f>IF('5.手当・賞与配分の設計'!$N$20="","",'5.手当・賞与配分の設計'!$N$20)</f>
        <v>D</v>
      </c>
      <c r="X1155" s="176" t="str">
        <f>IF($E1155="","",$E1155&amp;"-"&amp;S1155)</f>
        <v/>
      </c>
      <c r="Y1155" s="170" t="str">
        <f>IF($E1155="","",$E1155&amp;"-"&amp;T1155)</f>
        <v/>
      </c>
      <c r="Z1155" s="170" t="str">
        <f>IF($E1155="","",$E1155&amp;"-"&amp;U1155)</f>
        <v/>
      </c>
      <c r="AA1155" s="170" t="str">
        <f>IF($E1155="","",$E1155&amp;"-"&amp;V1155)</f>
        <v/>
      </c>
      <c r="AB1155" s="177" t="str">
        <f>IF($E1155="","",$E1155&amp;"-"&amp;W1155)</f>
        <v/>
      </c>
    </row>
    <row r="1156" spans="5:28" ht="18" customHeight="1">
      <c r="E1156" s="178" t="str">
        <f>IF($E$1155="","",$E$1155)</f>
        <v/>
      </c>
      <c r="F1156" s="124">
        <f t="shared" ref="F1156:F1197" si="399">IF(J1156="",0,IF(AND(J1155&lt;J1156,J1156=J1157),F1155+1,IF(J1156&lt;J1157,F1155+1,F1155)))</f>
        <v>0</v>
      </c>
      <c r="G1156" s="124" t="str">
        <f t="shared" ref="G1156:G1197" si="400">IF(AND(F1156=0,J1156=""),"",IF(AND(F1156=0,J1156&gt;0),1,IF(F1156=0,"",F1156)))</f>
        <v/>
      </c>
      <c r="H1156" s="124" t="str">
        <f t="shared" ref="H1156:H1197" si="401">IF($G1156="","",IF(F1155&lt;F1156,$E1156&amp;"-"&amp;$G1156,""))</f>
        <v/>
      </c>
      <c r="I1156" s="179">
        <v>18</v>
      </c>
      <c r="J1156" s="180" t="str">
        <f>IF($E1156="","",INDEX('3.サラリースケール'!$R$5:$BH$38,MATCH('7.グレード別年俸表の作成'!$E1156,'3.サラリースケール'!$R$5:$R$38,0),MATCH('7.グレード別年俸表の作成'!$I1156,'3.サラリースケール'!$R$5:$BH$5,0)))</f>
        <v/>
      </c>
      <c r="K1156" s="181" t="str">
        <f t="shared" ref="K1156:K1197" si="402">IF($F1156&lt;=1,"",IF($J1155="",0,$J1156-$J1155))</f>
        <v/>
      </c>
      <c r="L1156" s="182" t="str">
        <f>IF($J1156="","",VLOOKUP($E1156,'6.モデル年俸表の作成'!$C$6:$F$48,4,0))</f>
        <v/>
      </c>
      <c r="M1156" s="183" t="str">
        <f>IF($G1156="","",$M$695)</f>
        <v/>
      </c>
      <c r="N1156" s="184" t="str">
        <f>IF($J1156="","",ROUNDUP((J1156*$M1156),-1))</f>
        <v/>
      </c>
      <c r="O1156" s="185" t="str">
        <f t="shared" ref="O1156:O1197" si="403">IF($J1156="","",ROUNDDOWN($N1156/($J1156/$O$4*1.25),0))</f>
        <v/>
      </c>
      <c r="P1156" s="186" t="str">
        <f>IF($J1156="","",$J1156+$L1156+$N1156)</f>
        <v/>
      </c>
      <c r="Q1156" s="182" t="str">
        <f>IF($J1156="","",$P1156*12)</f>
        <v/>
      </c>
      <c r="R1156" s="187" t="str">
        <f>IF($J1156="","",IF('5.手当・賞与配分の設計'!$O$4=1,ROUNDUP((J1156+$L1156)*$R$5,-1),ROUNDUP(J1156*$R$5,-1)))</f>
        <v/>
      </c>
      <c r="S1156" s="188" t="str">
        <f>IF($J1156="","",IF('5.手当・賞与配分の設計'!$O$4=1,ROUNDUP(($J1156+$L1156)*$U$4*$S$3,-1),ROUNDUP($J1156*$U$4*$S$3,-1)))</f>
        <v/>
      </c>
      <c r="T1156" s="189" t="str">
        <f>IF($J1156="","",IF('5.手当・賞与配分の設計'!$O$4=1,ROUNDUP(($J1156+$L1156)*$U$4*$T$3,-1),ROUNDUP($J1156*$U$4*$T$3,-1)))</f>
        <v/>
      </c>
      <c r="U1156" s="189" t="str">
        <f>IF($J1156="","",IF('5.手当・賞与配分の設計'!$O$4=1,ROUNDUP(($J1156+$L1156)*$U$4*$U$3,-1),ROUNDUP($J1156*$U$4*$U$3,-1)))</f>
        <v/>
      </c>
      <c r="V1156" s="189" t="str">
        <f>IF($J1156="","",IF('5.手当・賞与配分の設計'!$O$4=1,ROUNDUP(($J1156+$L1156)*$U$4*$V$3,-1),ROUNDUP($J1156*$U$4*$V$3,-1)))</f>
        <v/>
      </c>
      <c r="W1156" s="190" t="str">
        <f>IF($J1156="","",IF('5.手当・賞与配分の設計'!$O$4=1,ROUNDUP(($J1156+$L1156)*$U$4*$W$3,-1),ROUNDUP($J1156*$U$4*$W$3,-1)))</f>
        <v/>
      </c>
      <c r="X1156" s="191" t="str">
        <f>IF($J1156="","",$Q1156+$R1156+S1156)</f>
        <v/>
      </c>
      <c r="Y1156" s="152" t="str">
        <f t="shared" ref="Y1156:Y1180" si="404">IF($J1156="","",$Q1156+$R1156+T1156)</f>
        <v/>
      </c>
      <c r="Z1156" s="152" t="str">
        <f t="shared" ref="Z1156:Z1197" si="405">IF($J1156="","",$Q1156+$R1156+U1156)</f>
        <v/>
      </c>
      <c r="AA1156" s="152" t="str">
        <f t="shared" ref="AA1156:AA1197" si="406">IF($J1156="","",$Q1156+$R1156+V1156)</f>
        <v/>
      </c>
      <c r="AB1156" s="192" t="str">
        <f t="shared" ref="AB1156:AB1197" si="407">IF($J1156="","",$Q1156+$R1156+W1156)</f>
        <v/>
      </c>
    </row>
    <row r="1157" spans="5:28" ht="18" customHeight="1">
      <c r="E1157" s="178" t="str">
        <f t="shared" ref="E1157:E1197" si="408">IF($E$1155="","",$E$1155)</f>
        <v/>
      </c>
      <c r="F1157" s="124">
        <f t="shared" si="399"/>
        <v>0</v>
      </c>
      <c r="G1157" s="124" t="str">
        <f t="shared" si="400"/>
        <v/>
      </c>
      <c r="H1157" s="124" t="str">
        <f t="shared" si="401"/>
        <v/>
      </c>
      <c r="I1157" s="179">
        <v>19</v>
      </c>
      <c r="J1157" s="180" t="str">
        <f>IF($E1157="","",INDEX('3.サラリースケール'!$R$5:$BH$38,MATCH('7.グレード別年俸表の作成'!$E1157,'3.サラリースケール'!$R$5:$R$38,0),MATCH('7.グレード別年俸表の作成'!$I1157,'3.サラリースケール'!$R$5:$BH$5,0)))</f>
        <v/>
      </c>
      <c r="K1157" s="194" t="str">
        <f t="shared" si="402"/>
        <v/>
      </c>
      <c r="L1157" s="195" t="str">
        <f>IF($J1157="","",VLOOKUP($E1157,'6.モデル年俸表の作成'!$C$6:$F$48,4,0))</f>
        <v/>
      </c>
      <c r="M1157" s="196" t="str">
        <f t="shared" ref="M1157:M1197" si="409">IF($G1157="","",$M$695)</f>
        <v/>
      </c>
      <c r="N1157" s="197" t="str">
        <f t="shared" ref="N1157:N1197" si="410">IF($J1157="","",ROUNDUP((J1157*$M1157),-1))</f>
        <v/>
      </c>
      <c r="O1157" s="219" t="str">
        <f t="shared" si="403"/>
        <v/>
      </c>
      <c r="P1157" s="198" t="str">
        <f t="shared" ref="P1157:P1197" si="411">IF($J1157="","",$J1157+$L1157+$N1157)</f>
        <v/>
      </c>
      <c r="Q1157" s="195" t="str">
        <f t="shared" ref="Q1157:Q1197" si="412">IF($J1157="","",$P1157*12)</f>
        <v/>
      </c>
      <c r="R1157" s="187" t="str">
        <f>IF($J1157="","",IF('5.手当・賞与配分の設計'!$O$4=1,ROUNDUP((J1157+$L1157)*$R$5,-1),ROUNDUP(J1157*$R$5,-1)))</f>
        <v/>
      </c>
      <c r="S1157" s="199" t="str">
        <f>IF($J1157="","",IF('5.手当・賞与配分の設計'!$O$4=1,ROUNDUP(($J1157+$L1157)*$U$4*$S$3,-1),ROUNDUP($J1157*$U$4*$S$3,-1)))</f>
        <v/>
      </c>
      <c r="T1157" s="198" t="str">
        <f>IF($J1157="","",IF('5.手当・賞与配分の設計'!$O$4=1,ROUNDUP(($J1157+$L1157)*$U$4*$T$3,-1),ROUNDUP($J1157*$U$4*$T$3,-1)))</f>
        <v/>
      </c>
      <c r="U1157" s="198" t="str">
        <f>IF($J1157="","",IF('5.手当・賞与配分の設計'!$O$4=1,ROUNDUP(($J1157+$L1157)*$U$4*$U$3,-1),ROUNDUP($J1157*$U$4*$U$3,-1)))</f>
        <v/>
      </c>
      <c r="V1157" s="198" t="str">
        <f>IF($J1157="","",IF('5.手当・賞与配分の設計'!$O$4=1,ROUNDUP(($J1157+$L1157)*$U$4*$V$3,-1),ROUNDUP($J1157*$U$4*$V$3,-1)))</f>
        <v/>
      </c>
      <c r="W1157" s="200" t="str">
        <f>IF($J1157="","",IF('5.手当・賞与配分の設計'!$O$4=1,ROUNDUP(($J1157+$L1157)*$U$4*$W$3,-1),ROUNDUP($J1157*$U$4*$W$3,-1)))</f>
        <v/>
      </c>
      <c r="X1157" s="128" t="str">
        <f>IF($J1157="","",$Q1157+$R1157+S1157)</f>
        <v/>
      </c>
      <c r="Y1157" s="88" t="str">
        <f t="shared" si="404"/>
        <v/>
      </c>
      <c r="Z1157" s="88" t="str">
        <f t="shared" si="405"/>
        <v/>
      </c>
      <c r="AA1157" s="88" t="str">
        <f t="shared" si="406"/>
        <v/>
      </c>
      <c r="AB1157" s="201" t="str">
        <f t="shared" si="407"/>
        <v/>
      </c>
    </row>
    <row r="1158" spans="5:28" ht="18" customHeight="1">
      <c r="E1158" s="178" t="str">
        <f t="shared" si="408"/>
        <v/>
      </c>
      <c r="F1158" s="124">
        <f t="shared" si="399"/>
        <v>0</v>
      </c>
      <c r="G1158" s="124" t="str">
        <f t="shared" si="400"/>
        <v/>
      </c>
      <c r="H1158" s="124" t="str">
        <f t="shared" si="401"/>
        <v/>
      </c>
      <c r="I1158" s="179">
        <v>20</v>
      </c>
      <c r="J1158" s="150" t="str">
        <f>IF($E1158="","",INDEX('3.サラリースケール'!$R$5:$BH$38,MATCH('7.グレード別年俸表の作成'!$E1158,'3.サラリースケール'!$R$5:$R$38,0),MATCH('7.グレード別年俸表の作成'!$I1158,'3.サラリースケール'!$R$5:$BH$5,0)))</f>
        <v/>
      </c>
      <c r="K1158" s="194" t="str">
        <f t="shared" si="402"/>
        <v/>
      </c>
      <c r="L1158" s="195" t="str">
        <f>IF($J1158="","",VLOOKUP($E1158,'6.モデル年俸表の作成'!$C$6:$F$48,4,0))</f>
        <v/>
      </c>
      <c r="M1158" s="196" t="str">
        <f t="shared" si="409"/>
        <v/>
      </c>
      <c r="N1158" s="197" t="str">
        <f t="shared" si="410"/>
        <v/>
      </c>
      <c r="O1158" s="219" t="str">
        <f t="shared" si="403"/>
        <v/>
      </c>
      <c r="P1158" s="198" t="str">
        <f t="shared" si="411"/>
        <v/>
      </c>
      <c r="Q1158" s="195" t="str">
        <f t="shared" si="412"/>
        <v/>
      </c>
      <c r="R1158" s="187" t="str">
        <f>IF($J1158="","",IF('5.手当・賞与配分の設計'!$O$4=1,ROUNDUP((J1158+$L1158)*$R$5,-1),ROUNDUP(J1158*$R$5,-1)))</f>
        <v/>
      </c>
      <c r="S1158" s="199" t="str">
        <f>IF($J1158="","",IF('5.手当・賞与配分の設計'!$O$4=1,ROUNDUP(($J1158+$L1158)*$U$4*$S$3,-1),ROUNDUP($J1158*$U$4*$S$3,-1)))</f>
        <v/>
      </c>
      <c r="T1158" s="198" t="str">
        <f>IF($J1158="","",IF('5.手当・賞与配分の設計'!$O$4=1,ROUNDUP(($J1158+$L1158)*$U$4*$T$3,-1),ROUNDUP($J1158*$U$4*$T$3,-1)))</f>
        <v/>
      </c>
      <c r="U1158" s="198" t="str">
        <f>IF($J1158="","",IF('5.手当・賞与配分の設計'!$O$4=1,ROUNDUP(($J1158+$L1158)*$U$4*$U$3,-1),ROUNDUP($J1158*$U$4*$U$3,-1)))</f>
        <v/>
      </c>
      <c r="V1158" s="198" t="str">
        <f>IF($J1158="","",IF('5.手当・賞与配分の設計'!$O$4=1,ROUNDUP(($J1158+$L1158)*$U$4*$V$3,-1),ROUNDUP($J1158*$U$4*$V$3,-1)))</f>
        <v/>
      </c>
      <c r="W1158" s="200" t="str">
        <f>IF($J1158="","",IF('5.手当・賞与配分の設計'!$O$4=1,ROUNDUP(($J1158+$L1158)*$U$4*$W$3,-1),ROUNDUP($J1158*$U$4*$W$3,-1)))</f>
        <v/>
      </c>
      <c r="X1158" s="128" t="str">
        <f>IF($J1158="","",$Q1158+$R1158+S1158)</f>
        <v/>
      </c>
      <c r="Y1158" s="88" t="str">
        <f t="shared" si="404"/>
        <v/>
      </c>
      <c r="Z1158" s="88" t="str">
        <f t="shared" si="405"/>
        <v/>
      </c>
      <c r="AA1158" s="88" t="str">
        <f t="shared" si="406"/>
        <v/>
      </c>
      <c r="AB1158" s="201" t="str">
        <f t="shared" si="407"/>
        <v/>
      </c>
    </row>
    <row r="1159" spans="5:28" ht="18" customHeight="1">
      <c r="E1159" s="178" t="str">
        <f t="shared" si="408"/>
        <v/>
      </c>
      <c r="F1159" s="124">
        <f t="shared" si="399"/>
        <v>0</v>
      </c>
      <c r="G1159" s="124" t="str">
        <f t="shared" si="400"/>
        <v/>
      </c>
      <c r="H1159" s="124" t="str">
        <f t="shared" si="401"/>
        <v/>
      </c>
      <c r="I1159" s="179">
        <v>21</v>
      </c>
      <c r="J1159" s="150" t="str">
        <f>IF($E1159="","",INDEX('3.サラリースケール'!$R$5:$BH$38,MATCH('7.グレード別年俸表の作成'!$E1159,'3.サラリースケール'!$R$5:$R$38,0),MATCH('7.グレード別年俸表の作成'!$I1159,'3.サラリースケール'!$R$5:$BH$5,0)))</f>
        <v/>
      </c>
      <c r="K1159" s="194" t="str">
        <f t="shared" si="402"/>
        <v/>
      </c>
      <c r="L1159" s="195" t="str">
        <f>IF($J1159="","",VLOOKUP($E1159,'6.モデル年俸表の作成'!$C$6:$F$48,4,0))</f>
        <v/>
      </c>
      <c r="M1159" s="196" t="str">
        <f t="shared" si="409"/>
        <v/>
      </c>
      <c r="N1159" s="197" t="str">
        <f t="shared" si="410"/>
        <v/>
      </c>
      <c r="O1159" s="219" t="str">
        <f t="shared" si="403"/>
        <v/>
      </c>
      <c r="P1159" s="198" t="str">
        <f t="shared" si="411"/>
        <v/>
      </c>
      <c r="Q1159" s="195" t="str">
        <f t="shared" si="412"/>
        <v/>
      </c>
      <c r="R1159" s="187" t="str">
        <f>IF($J1159="","",IF('5.手当・賞与配分の設計'!$O$4=1,ROUNDUP((J1159+$L1159)*$R$5,-1),ROUNDUP(J1159*$R$5,-1)))</f>
        <v/>
      </c>
      <c r="S1159" s="202" t="str">
        <f>IF($J1159="","",IF('5.手当・賞与配分の設計'!$O$4=1,ROUNDUP(($J1159+$L1159)*$U$4*$S$3,-1),ROUNDUP($J1159*$U$4*$S$3,-1)))</f>
        <v/>
      </c>
      <c r="T1159" s="186" t="str">
        <f>IF($J1159="","",IF('5.手当・賞与配分の設計'!$O$4=1,ROUNDUP(($J1159+$L1159)*$U$4*$T$3,-1),ROUNDUP($J1159*$U$4*$T$3,-1)))</f>
        <v/>
      </c>
      <c r="U1159" s="186" t="str">
        <f>IF($J1159="","",IF('5.手当・賞与配分の設計'!$O$4=1,ROUNDUP(($J1159+$L1159)*$U$4*$U$3,-1),ROUNDUP($J1159*$U$4*$U$3,-1)))</f>
        <v/>
      </c>
      <c r="V1159" s="186" t="str">
        <f>IF($J1159="","",IF('5.手当・賞与配分の設計'!$O$4=1,ROUNDUP(($J1159+$L1159)*$U$4*$V$3,-1),ROUNDUP($J1159*$U$4*$V$3,-1)))</f>
        <v/>
      </c>
      <c r="W1159" s="203" t="str">
        <f>IF($J1159="","",IF('5.手当・賞与配分の設計'!$O$4=1,ROUNDUP(($J1159+$L1159)*$U$4*$W$3,-1),ROUNDUP($J1159*$U$4*$W$3,-1)))</f>
        <v/>
      </c>
      <c r="X1159" s="128" t="str">
        <f t="shared" ref="X1159:X1197" si="413">IF($J1159="","",$Q1159+$R1159+S1159)</f>
        <v/>
      </c>
      <c r="Y1159" s="88" t="str">
        <f t="shared" si="404"/>
        <v/>
      </c>
      <c r="Z1159" s="88" t="str">
        <f t="shared" si="405"/>
        <v/>
      </c>
      <c r="AA1159" s="88" t="str">
        <f t="shared" si="406"/>
        <v/>
      </c>
      <c r="AB1159" s="201" t="str">
        <f t="shared" si="407"/>
        <v/>
      </c>
    </row>
    <row r="1160" spans="5:28" ht="18" customHeight="1">
      <c r="E1160" s="178" t="str">
        <f t="shared" si="408"/>
        <v/>
      </c>
      <c r="F1160" s="124">
        <f t="shared" si="399"/>
        <v>0</v>
      </c>
      <c r="G1160" s="124" t="str">
        <f t="shared" si="400"/>
        <v/>
      </c>
      <c r="H1160" s="124" t="str">
        <f t="shared" si="401"/>
        <v/>
      </c>
      <c r="I1160" s="179">
        <v>22</v>
      </c>
      <c r="J1160" s="150" t="str">
        <f>IF($E1160="","",INDEX('3.サラリースケール'!$R$5:$BH$38,MATCH('7.グレード別年俸表の作成'!$E1160,'3.サラリースケール'!$R$5:$R$38,0),MATCH('7.グレード別年俸表の作成'!$I1160,'3.サラリースケール'!$R$5:$BH$5,0)))</f>
        <v/>
      </c>
      <c r="K1160" s="194" t="str">
        <f t="shared" si="402"/>
        <v/>
      </c>
      <c r="L1160" s="195" t="str">
        <f>IF($J1160="","",VLOOKUP($E1160,'6.モデル年俸表の作成'!$C$6:$F$48,4,0))</f>
        <v/>
      </c>
      <c r="M1160" s="196" t="str">
        <f t="shared" si="409"/>
        <v/>
      </c>
      <c r="N1160" s="197" t="str">
        <f t="shared" si="410"/>
        <v/>
      </c>
      <c r="O1160" s="219" t="str">
        <f t="shared" si="403"/>
        <v/>
      </c>
      <c r="P1160" s="198" t="str">
        <f t="shared" si="411"/>
        <v/>
      </c>
      <c r="Q1160" s="195" t="str">
        <f t="shared" si="412"/>
        <v/>
      </c>
      <c r="R1160" s="187" t="str">
        <f>IF($J1160="","",IF('5.手当・賞与配分の設計'!$O$4=1,ROUNDUP((J1160+$L1160)*$R$5,-1),ROUNDUP(J1160*$R$5,-1)))</f>
        <v/>
      </c>
      <c r="S1160" s="202" t="str">
        <f>IF($J1160="","",IF('5.手当・賞与配分の設計'!$O$4=1,ROUNDUP(($J1160+$L1160)*$U$4*$S$3,-1),ROUNDUP($J1160*$U$4*$S$3,-1)))</f>
        <v/>
      </c>
      <c r="T1160" s="186" t="str">
        <f>IF($J1160="","",IF('5.手当・賞与配分の設計'!$O$4=1,ROUNDUP(($J1160+$L1160)*$U$4*$T$3,-1),ROUNDUP($J1160*$U$4*$T$3,-1)))</f>
        <v/>
      </c>
      <c r="U1160" s="186" t="str">
        <f>IF($J1160="","",IF('5.手当・賞与配分の設計'!$O$4=1,ROUNDUP(($J1160+$L1160)*$U$4*$U$3,-1),ROUNDUP($J1160*$U$4*$U$3,-1)))</f>
        <v/>
      </c>
      <c r="V1160" s="186" t="str">
        <f>IF($J1160="","",IF('5.手当・賞与配分の設計'!$O$4=1,ROUNDUP(($J1160+$L1160)*$U$4*$V$3,-1),ROUNDUP($J1160*$U$4*$V$3,-1)))</f>
        <v/>
      </c>
      <c r="W1160" s="203" t="str">
        <f>IF($J1160="","",IF('5.手当・賞与配分の設計'!$O$4=1,ROUNDUP(($J1160+$L1160)*$U$4*$W$3,-1),ROUNDUP($J1160*$U$4*$W$3,-1)))</f>
        <v/>
      </c>
      <c r="X1160" s="128" t="str">
        <f t="shared" si="413"/>
        <v/>
      </c>
      <c r="Y1160" s="88" t="str">
        <f t="shared" si="404"/>
        <v/>
      </c>
      <c r="Z1160" s="88" t="str">
        <f t="shared" si="405"/>
        <v/>
      </c>
      <c r="AA1160" s="88" t="str">
        <f t="shared" si="406"/>
        <v/>
      </c>
      <c r="AB1160" s="201" t="str">
        <f t="shared" si="407"/>
        <v/>
      </c>
    </row>
    <row r="1161" spans="5:28" ht="18" customHeight="1">
      <c r="E1161" s="178" t="str">
        <f t="shared" si="408"/>
        <v/>
      </c>
      <c r="F1161" s="124">
        <f t="shared" si="399"/>
        <v>0</v>
      </c>
      <c r="G1161" s="124" t="str">
        <f t="shared" si="400"/>
        <v/>
      </c>
      <c r="H1161" s="124" t="str">
        <f t="shared" si="401"/>
        <v/>
      </c>
      <c r="I1161" s="179">
        <v>23</v>
      </c>
      <c r="J1161" s="150" t="str">
        <f>IF($E1161="","",INDEX('3.サラリースケール'!$R$5:$BH$38,MATCH('7.グレード別年俸表の作成'!$E1161,'3.サラリースケール'!$R$5:$R$38,0),MATCH('7.グレード別年俸表の作成'!$I1161,'3.サラリースケール'!$R$5:$BH$5,0)))</f>
        <v/>
      </c>
      <c r="K1161" s="194" t="str">
        <f t="shared" si="402"/>
        <v/>
      </c>
      <c r="L1161" s="195" t="str">
        <f>IF($J1161="","",VLOOKUP($E1161,'6.モデル年俸表の作成'!$C$6:$F$48,4,0))</f>
        <v/>
      </c>
      <c r="M1161" s="196" t="str">
        <f t="shared" si="409"/>
        <v/>
      </c>
      <c r="N1161" s="197" t="str">
        <f t="shared" si="410"/>
        <v/>
      </c>
      <c r="O1161" s="219" t="str">
        <f>IF($J1161="","",ROUNDDOWN($N1161/($J1161/$O$4*1.25),0))</f>
        <v/>
      </c>
      <c r="P1161" s="198" t="str">
        <f t="shared" si="411"/>
        <v/>
      </c>
      <c r="Q1161" s="195" t="str">
        <f t="shared" si="412"/>
        <v/>
      </c>
      <c r="R1161" s="187" t="str">
        <f>IF($J1161="","",IF('5.手当・賞与配分の設計'!$O$4=1,ROUNDUP((J1161+$L1161)*$R$5,-1),ROUNDUP(J1161*$R$5,-1)))</f>
        <v/>
      </c>
      <c r="S1161" s="202" t="str">
        <f>IF($J1161="","",IF('5.手当・賞与配分の設計'!$O$4=1,ROUNDUP(($J1161+$L1161)*$U$4*$S$3,-1),ROUNDUP($J1161*$U$4*$S$3,-1)))</f>
        <v/>
      </c>
      <c r="T1161" s="186" t="str">
        <f>IF($J1161="","",IF('5.手当・賞与配分の設計'!$O$4=1,ROUNDUP(($J1161+$L1161)*$U$4*$T$3,-1),ROUNDUP($J1161*$U$4*$T$3,-1)))</f>
        <v/>
      </c>
      <c r="U1161" s="186" t="str">
        <f>IF($J1161="","",IF('5.手当・賞与配分の設計'!$O$4=1,ROUNDUP(($J1161+$L1161)*$U$4*$U$3,-1),ROUNDUP($J1161*$U$4*$U$3,-1)))</f>
        <v/>
      </c>
      <c r="V1161" s="186" t="str">
        <f>IF($J1161="","",IF('5.手当・賞与配分の設計'!$O$4=1,ROUNDUP(($J1161+$L1161)*$U$4*$V$3,-1),ROUNDUP($J1161*$U$4*$V$3,-1)))</f>
        <v/>
      </c>
      <c r="W1161" s="203" t="str">
        <f>IF($J1161="","",IF('5.手当・賞与配分の設計'!$O$4=1,ROUNDUP(($J1161+$L1161)*$U$4*$W$3,-1),ROUNDUP($J1161*$U$4*$W$3,-1)))</f>
        <v/>
      </c>
      <c r="X1161" s="128" t="str">
        <f t="shared" si="413"/>
        <v/>
      </c>
      <c r="Y1161" s="88" t="str">
        <f t="shared" si="404"/>
        <v/>
      </c>
      <c r="Z1161" s="88" t="str">
        <f t="shared" si="405"/>
        <v/>
      </c>
      <c r="AA1161" s="88" t="str">
        <f t="shared" si="406"/>
        <v/>
      </c>
      <c r="AB1161" s="201" t="str">
        <f t="shared" si="407"/>
        <v/>
      </c>
    </row>
    <row r="1162" spans="5:28" ht="18" customHeight="1">
      <c r="E1162" s="178" t="str">
        <f t="shared" si="408"/>
        <v/>
      </c>
      <c r="F1162" s="124">
        <f t="shared" si="399"/>
        <v>0</v>
      </c>
      <c r="G1162" s="124" t="str">
        <f t="shared" si="400"/>
        <v/>
      </c>
      <c r="H1162" s="124" t="str">
        <f t="shared" si="401"/>
        <v/>
      </c>
      <c r="I1162" s="179">
        <v>24</v>
      </c>
      <c r="J1162" s="150" t="str">
        <f>IF($E1162="","",INDEX('3.サラリースケール'!$R$5:$BH$38,MATCH('7.グレード別年俸表の作成'!$E1162,'3.サラリースケール'!$R$5:$R$38,0),MATCH('7.グレード別年俸表の作成'!$I1162,'3.サラリースケール'!$R$5:$BH$5,0)))</f>
        <v/>
      </c>
      <c r="K1162" s="194" t="str">
        <f t="shared" si="402"/>
        <v/>
      </c>
      <c r="L1162" s="195" t="str">
        <f>IF($J1162="","",VLOOKUP($E1162,'6.モデル年俸表の作成'!$C$6:$F$48,4,0))</f>
        <v/>
      </c>
      <c r="M1162" s="196" t="str">
        <f t="shared" si="409"/>
        <v/>
      </c>
      <c r="N1162" s="197" t="str">
        <f t="shared" si="410"/>
        <v/>
      </c>
      <c r="O1162" s="219" t="str">
        <f t="shared" si="403"/>
        <v/>
      </c>
      <c r="P1162" s="198" t="str">
        <f t="shared" si="411"/>
        <v/>
      </c>
      <c r="Q1162" s="195" t="str">
        <f t="shared" si="412"/>
        <v/>
      </c>
      <c r="R1162" s="187" t="str">
        <f>IF($J1162="","",IF('5.手当・賞与配分の設計'!$O$4=1,ROUNDUP((J1162+$L1162)*$R$5,-1),ROUNDUP(J1162*$R$5,-1)))</f>
        <v/>
      </c>
      <c r="S1162" s="202" t="str">
        <f>IF($J1162="","",IF('5.手当・賞与配分の設計'!$O$4=1,ROUNDUP(($J1162+$L1162)*$U$4*$S$3,-1),ROUNDUP($J1162*$U$4*$S$3,-1)))</f>
        <v/>
      </c>
      <c r="T1162" s="186" t="str">
        <f>IF($J1162="","",IF('5.手当・賞与配分の設計'!$O$4=1,ROUNDUP(($J1162+$L1162)*$U$4*$T$3,-1),ROUNDUP($J1162*$U$4*$T$3,-1)))</f>
        <v/>
      </c>
      <c r="U1162" s="186" t="str">
        <f>IF($J1162="","",IF('5.手当・賞与配分の設計'!$O$4=1,ROUNDUP(($J1162+$L1162)*$U$4*$U$3,-1),ROUNDUP($J1162*$U$4*$U$3,-1)))</f>
        <v/>
      </c>
      <c r="V1162" s="186" t="str">
        <f>IF($J1162="","",IF('5.手当・賞与配分の設計'!$O$4=1,ROUNDUP(($J1162+$L1162)*$U$4*$V$3,-1),ROUNDUP($J1162*$U$4*$V$3,-1)))</f>
        <v/>
      </c>
      <c r="W1162" s="203" t="str">
        <f>IF($J1162="","",IF('5.手当・賞与配分の設計'!$O$4=1,ROUNDUP(($J1162+$L1162)*$U$4*$W$3,-1),ROUNDUP($J1162*$U$4*$W$3,-1)))</f>
        <v/>
      </c>
      <c r="X1162" s="128" t="str">
        <f t="shared" si="413"/>
        <v/>
      </c>
      <c r="Y1162" s="88" t="str">
        <f t="shared" si="404"/>
        <v/>
      </c>
      <c r="Z1162" s="88" t="str">
        <f t="shared" si="405"/>
        <v/>
      </c>
      <c r="AA1162" s="88" t="str">
        <f t="shared" si="406"/>
        <v/>
      </c>
      <c r="AB1162" s="201" t="str">
        <f t="shared" si="407"/>
        <v/>
      </c>
    </row>
    <row r="1163" spans="5:28" ht="18" customHeight="1">
      <c r="E1163" s="178" t="str">
        <f t="shared" si="408"/>
        <v/>
      </c>
      <c r="F1163" s="124">
        <f t="shared" si="399"/>
        <v>0</v>
      </c>
      <c r="G1163" s="124" t="str">
        <f t="shared" si="400"/>
        <v/>
      </c>
      <c r="H1163" s="124" t="str">
        <f t="shared" si="401"/>
        <v/>
      </c>
      <c r="I1163" s="179">
        <v>25</v>
      </c>
      <c r="J1163" s="150" t="str">
        <f>IF($E1163="","",INDEX('3.サラリースケール'!$R$5:$BH$38,MATCH('7.グレード別年俸表の作成'!$E1163,'3.サラリースケール'!$R$5:$R$38,0),MATCH('7.グレード別年俸表の作成'!$I1163,'3.サラリースケール'!$R$5:$BH$5,0)))</f>
        <v/>
      </c>
      <c r="K1163" s="194" t="str">
        <f t="shared" si="402"/>
        <v/>
      </c>
      <c r="L1163" s="195" t="str">
        <f>IF($J1163="","",VLOOKUP($E1163,'6.モデル年俸表の作成'!$C$6:$F$48,4,0))</f>
        <v/>
      </c>
      <c r="M1163" s="196" t="str">
        <f t="shared" si="409"/>
        <v/>
      </c>
      <c r="N1163" s="197" t="str">
        <f t="shared" si="410"/>
        <v/>
      </c>
      <c r="O1163" s="219" t="str">
        <f t="shared" si="403"/>
        <v/>
      </c>
      <c r="P1163" s="198" t="str">
        <f t="shared" si="411"/>
        <v/>
      </c>
      <c r="Q1163" s="195" t="str">
        <f t="shared" si="412"/>
        <v/>
      </c>
      <c r="R1163" s="187" t="str">
        <f>IF($J1163="","",IF('5.手当・賞与配分の設計'!$O$4=1,ROUNDUP((J1163+$L1163)*$R$5,-1),ROUNDUP(J1163*$R$5,-1)))</f>
        <v/>
      </c>
      <c r="S1163" s="202" t="str">
        <f>IF($J1163="","",IF('5.手当・賞与配分の設計'!$O$4=1,ROUNDUP(($J1163+$L1163)*$U$4*$S$3,-1),ROUNDUP($J1163*$U$4*$S$3,-1)))</f>
        <v/>
      </c>
      <c r="T1163" s="186" t="str">
        <f>IF($J1163="","",IF('5.手当・賞与配分の設計'!$O$4=1,ROUNDUP(($J1163+$L1163)*$U$4*$T$3,-1),ROUNDUP($J1163*$U$4*$T$3,-1)))</f>
        <v/>
      </c>
      <c r="U1163" s="186" t="str">
        <f>IF($J1163="","",IF('5.手当・賞与配分の設計'!$O$4=1,ROUNDUP(($J1163+$L1163)*$U$4*$U$3,-1),ROUNDUP($J1163*$U$4*$U$3,-1)))</f>
        <v/>
      </c>
      <c r="V1163" s="186" t="str">
        <f>IF($J1163="","",IF('5.手当・賞与配分の設計'!$O$4=1,ROUNDUP(($J1163+$L1163)*$U$4*$V$3,-1),ROUNDUP($J1163*$U$4*$V$3,-1)))</f>
        <v/>
      </c>
      <c r="W1163" s="203" t="str">
        <f>IF($J1163="","",IF('5.手当・賞与配分の設計'!$O$4=1,ROUNDUP(($J1163+$L1163)*$U$4*$W$3,-1),ROUNDUP($J1163*$U$4*$W$3,-1)))</f>
        <v/>
      </c>
      <c r="X1163" s="128" t="str">
        <f t="shared" si="413"/>
        <v/>
      </c>
      <c r="Y1163" s="88" t="str">
        <f t="shared" si="404"/>
        <v/>
      </c>
      <c r="Z1163" s="88" t="str">
        <f t="shared" si="405"/>
        <v/>
      </c>
      <c r="AA1163" s="88" t="str">
        <f t="shared" si="406"/>
        <v/>
      </c>
      <c r="AB1163" s="201" t="str">
        <f t="shared" si="407"/>
        <v/>
      </c>
    </row>
    <row r="1164" spans="5:28" ht="18" customHeight="1">
      <c r="E1164" s="178" t="str">
        <f t="shared" si="408"/>
        <v/>
      </c>
      <c r="F1164" s="124">
        <f t="shared" si="399"/>
        <v>0</v>
      </c>
      <c r="G1164" s="124" t="str">
        <f t="shared" si="400"/>
        <v/>
      </c>
      <c r="H1164" s="124" t="str">
        <f t="shared" si="401"/>
        <v/>
      </c>
      <c r="I1164" s="179">
        <v>26</v>
      </c>
      <c r="J1164" s="150" t="str">
        <f>IF($E1164="","",INDEX('3.サラリースケール'!$R$5:$BH$38,MATCH('7.グレード別年俸表の作成'!$E1164,'3.サラリースケール'!$R$5:$R$38,0),MATCH('7.グレード別年俸表の作成'!$I1164,'3.サラリースケール'!$R$5:$BH$5,0)))</f>
        <v/>
      </c>
      <c r="K1164" s="194" t="str">
        <f t="shared" si="402"/>
        <v/>
      </c>
      <c r="L1164" s="195" t="str">
        <f>IF($J1164="","",VLOOKUP($E1164,'6.モデル年俸表の作成'!$C$6:$F$48,4,0))</f>
        <v/>
      </c>
      <c r="M1164" s="196" t="str">
        <f t="shared" si="409"/>
        <v/>
      </c>
      <c r="N1164" s="197" t="str">
        <f t="shared" si="410"/>
        <v/>
      </c>
      <c r="O1164" s="219" t="str">
        <f t="shared" si="403"/>
        <v/>
      </c>
      <c r="P1164" s="198" t="str">
        <f t="shared" si="411"/>
        <v/>
      </c>
      <c r="Q1164" s="195" t="str">
        <f t="shared" si="412"/>
        <v/>
      </c>
      <c r="R1164" s="187" t="str">
        <f>IF($J1164="","",IF('5.手当・賞与配分の設計'!$O$4=1,ROUNDUP((J1164+$L1164)*$R$5,-1),ROUNDUP(J1164*$R$5,-1)))</f>
        <v/>
      </c>
      <c r="S1164" s="202" t="str">
        <f>IF($J1164="","",IF('5.手当・賞与配分の設計'!$O$4=1,ROUNDUP(($J1164+$L1164)*$U$4*$S$3,-1),ROUNDUP($J1164*$U$4*$S$3,-1)))</f>
        <v/>
      </c>
      <c r="T1164" s="186" t="str">
        <f>IF($J1164="","",IF('5.手当・賞与配分の設計'!$O$4=1,ROUNDUP(($J1164+$L1164)*$U$4*$T$3,-1),ROUNDUP($J1164*$U$4*$T$3,-1)))</f>
        <v/>
      </c>
      <c r="U1164" s="186" t="str">
        <f>IF($J1164="","",IF('5.手当・賞与配分の設計'!$O$4=1,ROUNDUP(($J1164+$L1164)*$U$4*$U$3,-1),ROUNDUP($J1164*$U$4*$U$3,-1)))</f>
        <v/>
      </c>
      <c r="V1164" s="186" t="str">
        <f>IF($J1164="","",IF('5.手当・賞与配分の設計'!$O$4=1,ROUNDUP(($J1164+$L1164)*$U$4*$V$3,-1),ROUNDUP($J1164*$U$4*$V$3,-1)))</f>
        <v/>
      </c>
      <c r="W1164" s="203" t="str">
        <f>IF($J1164="","",IF('5.手当・賞与配分の設計'!$O$4=1,ROUNDUP(($J1164+$L1164)*$U$4*$W$3,-1),ROUNDUP($J1164*$U$4*$W$3,-1)))</f>
        <v/>
      </c>
      <c r="X1164" s="128" t="str">
        <f t="shared" si="413"/>
        <v/>
      </c>
      <c r="Y1164" s="88" t="str">
        <f t="shared" si="404"/>
        <v/>
      </c>
      <c r="Z1164" s="88" t="str">
        <f t="shared" si="405"/>
        <v/>
      </c>
      <c r="AA1164" s="88" t="str">
        <f t="shared" si="406"/>
        <v/>
      </c>
      <c r="AB1164" s="201" t="str">
        <f t="shared" si="407"/>
        <v/>
      </c>
    </row>
    <row r="1165" spans="5:28" ht="18" customHeight="1">
      <c r="E1165" s="178" t="str">
        <f t="shared" si="408"/>
        <v/>
      </c>
      <c r="F1165" s="124">
        <f t="shared" si="399"/>
        <v>0</v>
      </c>
      <c r="G1165" s="124" t="str">
        <f t="shared" si="400"/>
        <v/>
      </c>
      <c r="H1165" s="124" t="str">
        <f t="shared" si="401"/>
        <v/>
      </c>
      <c r="I1165" s="179">
        <v>27</v>
      </c>
      <c r="J1165" s="150" t="str">
        <f>IF($E1165="","",INDEX('3.サラリースケール'!$R$5:$BH$38,MATCH('7.グレード別年俸表の作成'!$E1165,'3.サラリースケール'!$R$5:$R$38,0),MATCH('7.グレード別年俸表の作成'!$I1165,'3.サラリースケール'!$R$5:$BH$5,0)))</f>
        <v/>
      </c>
      <c r="K1165" s="194" t="str">
        <f t="shared" si="402"/>
        <v/>
      </c>
      <c r="L1165" s="195" t="str">
        <f>IF($J1165="","",VLOOKUP($E1165,'6.モデル年俸表の作成'!$C$6:$F$48,4,0))</f>
        <v/>
      </c>
      <c r="M1165" s="196" t="str">
        <f t="shared" si="409"/>
        <v/>
      </c>
      <c r="N1165" s="197" t="str">
        <f t="shared" si="410"/>
        <v/>
      </c>
      <c r="O1165" s="219" t="str">
        <f t="shared" si="403"/>
        <v/>
      </c>
      <c r="P1165" s="198" t="str">
        <f t="shared" si="411"/>
        <v/>
      </c>
      <c r="Q1165" s="195" t="str">
        <f t="shared" si="412"/>
        <v/>
      </c>
      <c r="R1165" s="187" t="str">
        <f>IF($J1165="","",IF('5.手当・賞与配分の設計'!$O$4=1,ROUNDUP((J1165+$L1165)*$R$5,-1),ROUNDUP(J1165*$R$5,-1)))</f>
        <v/>
      </c>
      <c r="S1165" s="202" t="str">
        <f>IF($J1165="","",IF('5.手当・賞与配分の設計'!$O$4=1,ROUNDUP(($J1165+$L1165)*$U$4*$S$3,-1),ROUNDUP($J1165*$U$4*$S$3,-1)))</f>
        <v/>
      </c>
      <c r="T1165" s="186" t="str">
        <f>IF($J1165="","",IF('5.手当・賞与配分の設計'!$O$4=1,ROUNDUP(($J1165+$L1165)*$U$4*$T$3,-1),ROUNDUP($J1165*$U$4*$T$3,-1)))</f>
        <v/>
      </c>
      <c r="U1165" s="186" t="str">
        <f>IF($J1165="","",IF('5.手当・賞与配分の設計'!$O$4=1,ROUNDUP(($J1165+$L1165)*$U$4*$U$3,-1),ROUNDUP($J1165*$U$4*$U$3,-1)))</f>
        <v/>
      </c>
      <c r="V1165" s="186" t="str">
        <f>IF($J1165="","",IF('5.手当・賞与配分の設計'!$O$4=1,ROUNDUP(($J1165+$L1165)*$U$4*$V$3,-1),ROUNDUP($J1165*$U$4*$V$3,-1)))</f>
        <v/>
      </c>
      <c r="W1165" s="203" t="str">
        <f>IF($J1165="","",IF('5.手当・賞与配分の設計'!$O$4=1,ROUNDUP(($J1165+$L1165)*$U$4*$W$3,-1),ROUNDUP($J1165*$U$4*$W$3,-1)))</f>
        <v/>
      </c>
      <c r="X1165" s="128" t="str">
        <f t="shared" si="413"/>
        <v/>
      </c>
      <c r="Y1165" s="88" t="str">
        <f t="shared" si="404"/>
        <v/>
      </c>
      <c r="Z1165" s="88" t="str">
        <f t="shared" si="405"/>
        <v/>
      </c>
      <c r="AA1165" s="88" t="str">
        <f t="shared" si="406"/>
        <v/>
      </c>
      <c r="AB1165" s="201" t="str">
        <f t="shared" si="407"/>
        <v/>
      </c>
    </row>
    <row r="1166" spans="5:28" ht="18" customHeight="1">
      <c r="E1166" s="178" t="str">
        <f t="shared" si="408"/>
        <v/>
      </c>
      <c r="F1166" s="124">
        <f t="shared" si="399"/>
        <v>0</v>
      </c>
      <c r="G1166" s="124" t="str">
        <f t="shared" si="400"/>
        <v/>
      </c>
      <c r="H1166" s="124" t="str">
        <f t="shared" si="401"/>
        <v/>
      </c>
      <c r="I1166" s="179">
        <v>28</v>
      </c>
      <c r="J1166" s="150" t="str">
        <f>IF($E1166="","",INDEX('3.サラリースケール'!$R$5:$BH$38,MATCH('7.グレード別年俸表の作成'!$E1166,'3.サラリースケール'!$R$5:$R$38,0),MATCH('7.グレード別年俸表の作成'!$I1166,'3.サラリースケール'!$R$5:$BH$5,0)))</f>
        <v/>
      </c>
      <c r="K1166" s="194" t="str">
        <f t="shared" si="402"/>
        <v/>
      </c>
      <c r="L1166" s="195" t="str">
        <f>IF($J1166="","",VLOOKUP($E1166,'6.モデル年俸表の作成'!$C$6:$F$48,4,0))</f>
        <v/>
      </c>
      <c r="M1166" s="196" t="str">
        <f t="shared" si="409"/>
        <v/>
      </c>
      <c r="N1166" s="197" t="str">
        <f t="shared" si="410"/>
        <v/>
      </c>
      <c r="O1166" s="219" t="str">
        <f t="shared" si="403"/>
        <v/>
      </c>
      <c r="P1166" s="198" t="str">
        <f t="shared" si="411"/>
        <v/>
      </c>
      <c r="Q1166" s="195" t="str">
        <f t="shared" si="412"/>
        <v/>
      </c>
      <c r="R1166" s="187" t="str">
        <f>IF($J1166="","",IF('5.手当・賞与配分の設計'!$O$4=1,ROUNDUP((J1166+$L1166)*$R$5,-1),ROUNDUP(J1166*$R$5,-1)))</f>
        <v/>
      </c>
      <c r="S1166" s="202" t="str">
        <f>IF($J1166="","",IF('5.手当・賞与配分の設計'!$O$4=1,ROUNDUP(($J1166+$L1166)*$U$4*$S$3,-1),ROUNDUP($J1166*$U$4*$S$3,-1)))</f>
        <v/>
      </c>
      <c r="T1166" s="186" t="str">
        <f>IF($J1166="","",IF('5.手当・賞与配分の設計'!$O$4=1,ROUNDUP(($J1166+$L1166)*$U$4*$T$3,-1),ROUNDUP($J1166*$U$4*$T$3,-1)))</f>
        <v/>
      </c>
      <c r="U1166" s="186" t="str">
        <f>IF($J1166="","",IF('5.手当・賞与配分の設計'!$O$4=1,ROUNDUP(($J1166+$L1166)*$U$4*$U$3,-1),ROUNDUP($J1166*$U$4*$U$3,-1)))</f>
        <v/>
      </c>
      <c r="V1166" s="186" t="str">
        <f>IF($J1166="","",IF('5.手当・賞与配分の設計'!$O$4=1,ROUNDUP(($J1166+$L1166)*$U$4*$V$3,-1),ROUNDUP($J1166*$U$4*$V$3,-1)))</f>
        <v/>
      </c>
      <c r="W1166" s="203" t="str">
        <f>IF($J1166="","",IF('5.手当・賞与配分の設計'!$O$4=1,ROUNDUP(($J1166+$L1166)*$U$4*$W$3,-1),ROUNDUP($J1166*$U$4*$W$3,-1)))</f>
        <v/>
      </c>
      <c r="X1166" s="128" t="str">
        <f t="shared" si="413"/>
        <v/>
      </c>
      <c r="Y1166" s="88" t="str">
        <f t="shared" si="404"/>
        <v/>
      </c>
      <c r="Z1166" s="88" t="str">
        <f t="shared" si="405"/>
        <v/>
      </c>
      <c r="AA1166" s="88" t="str">
        <f t="shared" si="406"/>
        <v/>
      </c>
      <c r="AB1166" s="201" t="str">
        <f t="shared" si="407"/>
        <v/>
      </c>
    </row>
    <row r="1167" spans="5:28" ht="18" customHeight="1">
      <c r="E1167" s="178" t="str">
        <f t="shared" si="408"/>
        <v/>
      </c>
      <c r="F1167" s="124">
        <f t="shared" si="399"/>
        <v>0</v>
      </c>
      <c r="G1167" s="124" t="str">
        <f t="shared" si="400"/>
        <v/>
      </c>
      <c r="H1167" s="124" t="str">
        <f t="shared" si="401"/>
        <v/>
      </c>
      <c r="I1167" s="179">
        <v>29</v>
      </c>
      <c r="J1167" s="150" t="str">
        <f>IF($E1167="","",INDEX('3.サラリースケール'!$R$5:$BH$38,MATCH('7.グレード別年俸表の作成'!$E1167,'3.サラリースケール'!$R$5:$R$38,0),MATCH('7.グレード別年俸表の作成'!$I1167,'3.サラリースケール'!$R$5:$BH$5,0)))</f>
        <v/>
      </c>
      <c r="K1167" s="194" t="str">
        <f t="shared" si="402"/>
        <v/>
      </c>
      <c r="L1167" s="195" t="str">
        <f>IF($J1167="","",VLOOKUP($E1167,'6.モデル年俸表の作成'!$C$6:$F$48,4,0))</f>
        <v/>
      </c>
      <c r="M1167" s="196" t="str">
        <f t="shared" si="409"/>
        <v/>
      </c>
      <c r="N1167" s="197" t="str">
        <f t="shared" si="410"/>
        <v/>
      </c>
      <c r="O1167" s="219" t="str">
        <f t="shared" si="403"/>
        <v/>
      </c>
      <c r="P1167" s="198" t="str">
        <f t="shared" si="411"/>
        <v/>
      </c>
      <c r="Q1167" s="195" t="str">
        <f t="shared" si="412"/>
        <v/>
      </c>
      <c r="R1167" s="187" t="str">
        <f>IF($J1167="","",IF('5.手当・賞与配分の設計'!$O$4=1,ROUNDUP((J1167+$L1167)*$R$5,-1),ROUNDUP(J1167*$R$5,-1)))</f>
        <v/>
      </c>
      <c r="S1167" s="202" t="str">
        <f>IF($J1167="","",IF('5.手当・賞与配分の設計'!$O$4=1,ROUNDUP(($J1167+$L1167)*$U$4*$S$3,-1),ROUNDUP($J1167*$U$4*$S$3,-1)))</f>
        <v/>
      </c>
      <c r="T1167" s="186" t="str">
        <f>IF($J1167="","",IF('5.手当・賞与配分の設計'!$O$4=1,ROUNDUP(($J1167+$L1167)*$U$4*$T$3,-1),ROUNDUP($J1167*$U$4*$T$3,-1)))</f>
        <v/>
      </c>
      <c r="U1167" s="186" t="str">
        <f>IF($J1167="","",IF('5.手当・賞与配分の設計'!$O$4=1,ROUNDUP(($J1167+$L1167)*$U$4*$U$3,-1),ROUNDUP($J1167*$U$4*$U$3,-1)))</f>
        <v/>
      </c>
      <c r="V1167" s="186" t="str">
        <f>IF($J1167="","",IF('5.手当・賞与配分の設計'!$O$4=1,ROUNDUP(($J1167+$L1167)*$U$4*$V$3,-1),ROUNDUP($J1167*$U$4*$V$3,-1)))</f>
        <v/>
      </c>
      <c r="W1167" s="203" t="str">
        <f>IF($J1167="","",IF('5.手当・賞与配分の設計'!$O$4=1,ROUNDUP(($J1167+$L1167)*$U$4*$W$3,-1),ROUNDUP($J1167*$U$4*$W$3,-1)))</f>
        <v/>
      </c>
      <c r="X1167" s="128" t="str">
        <f t="shared" si="413"/>
        <v/>
      </c>
      <c r="Y1167" s="88" t="str">
        <f t="shared" si="404"/>
        <v/>
      </c>
      <c r="Z1167" s="88" t="str">
        <f t="shared" si="405"/>
        <v/>
      </c>
      <c r="AA1167" s="88" t="str">
        <f t="shared" si="406"/>
        <v/>
      </c>
      <c r="AB1167" s="201" t="str">
        <f t="shared" si="407"/>
        <v/>
      </c>
    </row>
    <row r="1168" spans="5:28" ht="18" customHeight="1">
      <c r="E1168" s="178" t="str">
        <f t="shared" si="408"/>
        <v/>
      </c>
      <c r="F1168" s="124">
        <f t="shared" si="399"/>
        <v>0</v>
      </c>
      <c r="G1168" s="124" t="str">
        <f t="shared" si="400"/>
        <v/>
      </c>
      <c r="H1168" s="124" t="str">
        <f t="shared" si="401"/>
        <v/>
      </c>
      <c r="I1168" s="179">
        <v>30</v>
      </c>
      <c r="J1168" s="150" t="str">
        <f>IF($E1168="","",INDEX('3.サラリースケール'!$R$5:$BH$38,MATCH('7.グレード別年俸表の作成'!$E1168,'3.サラリースケール'!$R$5:$R$38,0),MATCH('7.グレード別年俸表の作成'!$I1168,'3.サラリースケール'!$R$5:$BH$5,0)))</f>
        <v/>
      </c>
      <c r="K1168" s="194" t="str">
        <f t="shared" si="402"/>
        <v/>
      </c>
      <c r="L1168" s="195" t="str">
        <f>IF($J1168="","",VLOOKUP($E1168,'6.モデル年俸表の作成'!$C$6:$F$48,4,0))</f>
        <v/>
      </c>
      <c r="M1168" s="196" t="str">
        <f t="shared" si="409"/>
        <v/>
      </c>
      <c r="N1168" s="197" t="str">
        <f t="shared" si="410"/>
        <v/>
      </c>
      <c r="O1168" s="219" t="str">
        <f t="shared" si="403"/>
        <v/>
      </c>
      <c r="P1168" s="198" t="str">
        <f t="shared" si="411"/>
        <v/>
      </c>
      <c r="Q1168" s="195" t="str">
        <f t="shared" si="412"/>
        <v/>
      </c>
      <c r="R1168" s="187" t="str">
        <f>IF($J1168="","",IF('5.手当・賞与配分の設計'!$O$4=1,ROUNDUP((J1168+$L1168)*$R$5,-1),ROUNDUP(J1168*$R$5,-1)))</f>
        <v/>
      </c>
      <c r="S1168" s="202" t="str">
        <f>IF($J1168="","",IF('5.手当・賞与配分の設計'!$O$4=1,ROUNDUP(($J1168+$L1168)*$U$4*$S$3,-1),ROUNDUP($J1168*$U$4*$S$3,-1)))</f>
        <v/>
      </c>
      <c r="T1168" s="186" t="str">
        <f>IF($J1168="","",IF('5.手当・賞与配分の設計'!$O$4=1,ROUNDUP(($J1168+$L1168)*$U$4*$T$3,-1),ROUNDUP($J1168*$U$4*$T$3,-1)))</f>
        <v/>
      </c>
      <c r="U1168" s="186" t="str">
        <f>IF($J1168="","",IF('5.手当・賞与配分の設計'!$O$4=1,ROUNDUP(($J1168+$L1168)*$U$4*$U$3,-1),ROUNDUP($J1168*$U$4*$U$3,-1)))</f>
        <v/>
      </c>
      <c r="V1168" s="186" t="str">
        <f>IF($J1168="","",IF('5.手当・賞与配分の設計'!$O$4=1,ROUNDUP(($J1168+$L1168)*$U$4*$V$3,-1),ROUNDUP($J1168*$U$4*$V$3,-1)))</f>
        <v/>
      </c>
      <c r="W1168" s="203" t="str">
        <f>IF($J1168="","",IF('5.手当・賞与配分の設計'!$O$4=1,ROUNDUP(($J1168+$L1168)*$U$4*$W$3,-1),ROUNDUP($J1168*$U$4*$W$3,-1)))</f>
        <v/>
      </c>
      <c r="X1168" s="128" t="str">
        <f t="shared" si="413"/>
        <v/>
      </c>
      <c r="Y1168" s="88" t="str">
        <f t="shared" si="404"/>
        <v/>
      </c>
      <c r="Z1168" s="88" t="str">
        <f t="shared" si="405"/>
        <v/>
      </c>
      <c r="AA1168" s="88" t="str">
        <f t="shared" si="406"/>
        <v/>
      </c>
      <c r="AB1168" s="201" t="str">
        <f t="shared" si="407"/>
        <v/>
      </c>
    </row>
    <row r="1169" spans="5:28" ht="18" customHeight="1">
      <c r="E1169" s="178" t="str">
        <f t="shared" si="408"/>
        <v/>
      </c>
      <c r="F1169" s="124">
        <f t="shared" si="399"/>
        <v>0</v>
      </c>
      <c r="G1169" s="124" t="str">
        <f t="shared" si="400"/>
        <v/>
      </c>
      <c r="H1169" s="124" t="str">
        <f t="shared" si="401"/>
        <v/>
      </c>
      <c r="I1169" s="179">
        <v>31</v>
      </c>
      <c r="J1169" s="150" t="str">
        <f>IF($E1169="","",INDEX('3.サラリースケール'!$R$5:$BH$38,MATCH('7.グレード別年俸表の作成'!$E1169,'3.サラリースケール'!$R$5:$R$38,0),MATCH('7.グレード別年俸表の作成'!$I1169,'3.サラリースケール'!$R$5:$BH$5,0)))</f>
        <v/>
      </c>
      <c r="K1169" s="194" t="str">
        <f t="shared" si="402"/>
        <v/>
      </c>
      <c r="L1169" s="195" t="str">
        <f>IF($J1169="","",VLOOKUP($E1169,'6.モデル年俸表の作成'!$C$6:$F$48,4,0))</f>
        <v/>
      </c>
      <c r="M1169" s="196" t="str">
        <f t="shared" si="409"/>
        <v/>
      </c>
      <c r="N1169" s="197" t="str">
        <f t="shared" si="410"/>
        <v/>
      </c>
      <c r="O1169" s="219" t="str">
        <f t="shared" si="403"/>
        <v/>
      </c>
      <c r="P1169" s="198" t="str">
        <f t="shared" si="411"/>
        <v/>
      </c>
      <c r="Q1169" s="195" t="str">
        <f t="shared" si="412"/>
        <v/>
      </c>
      <c r="R1169" s="187" t="str">
        <f>IF($J1169="","",IF('5.手当・賞与配分の設計'!$O$4=1,ROUNDUP((J1169+$L1169)*$R$5,-1),ROUNDUP(J1169*$R$5,-1)))</f>
        <v/>
      </c>
      <c r="S1169" s="202" t="str">
        <f>IF($J1169="","",IF('5.手当・賞与配分の設計'!$O$4=1,ROUNDUP(($J1169+$L1169)*$U$4*$S$3,-1),ROUNDUP($J1169*$U$4*$S$3,-1)))</f>
        <v/>
      </c>
      <c r="T1169" s="186" t="str">
        <f>IF($J1169="","",IF('5.手当・賞与配分の設計'!$O$4=1,ROUNDUP(($J1169+$L1169)*$U$4*$T$3,-1),ROUNDUP($J1169*$U$4*$T$3,-1)))</f>
        <v/>
      </c>
      <c r="U1169" s="186" t="str">
        <f>IF($J1169="","",IF('5.手当・賞与配分の設計'!$O$4=1,ROUNDUP(($J1169+$L1169)*$U$4*$U$3,-1),ROUNDUP($J1169*$U$4*$U$3,-1)))</f>
        <v/>
      </c>
      <c r="V1169" s="186" t="str">
        <f>IF($J1169="","",IF('5.手当・賞与配分の設計'!$O$4=1,ROUNDUP(($J1169+$L1169)*$U$4*$V$3,-1),ROUNDUP($J1169*$U$4*$V$3,-1)))</f>
        <v/>
      </c>
      <c r="W1169" s="203" t="str">
        <f>IF($J1169="","",IF('5.手当・賞与配分の設計'!$O$4=1,ROUNDUP(($J1169+$L1169)*$U$4*$W$3,-1),ROUNDUP($J1169*$U$4*$W$3,-1)))</f>
        <v/>
      </c>
      <c r="X1169" s="128" t="str">
        <f t="shared" si="413"/>
        <v/>
      </c>
      <c r="Y1169" s="88" t="str">
        <f t="shared" si="404"/>
        <v/>
      </c>
      <c r="Z1169" s="88" t="str">
        <f t="shared" si="405"/>
        <v/>
      </c>
      <c r="AA1169" s="88" t="str">
        <f t="shared" si="406"/>
        <v/>
      </c>
      <c r="AB1169" s="201" t="str">
        <f t="shared" si="407"/>
        <v/>
      </c>
    </row>
    <row r="1170" spans="5:28" ht="18" customHeight="1">
      <c r="E1170" s="178" t="str">
        <f t="shared" si="408"/>
        <v/>
      </c>
      <c r="F1170" s="124">
        <f t="shared" si="399"/>
        <v>0</v>
      </c>
      <c r="G1170" s="124" t="str">
        <f t="shared" si="400"/>
        <v/>
      </c>
      <c r="H1170" s="124" t="str">
        <f t="shared" si="401"/>
        <v/>
      </c>
      <c r="I1170" s="179">
        <v>32</v>
      </c>
      <c r="J1170" s="150" t="str">
        <f>IF($E1170="","",INDEX('3.サラリースケール'!$R$5:$BH$38,MATCH('7.グレード別年俸表の作成'!$E1170,'3.サラリースケール'!$R$5:$R$38,0),MATCH('7.グレード別年俸表の作成'!$I1170,'3.サラリースケール'!$R$5:$BH$5,0)))</f>
        <v/>
      </c>
      <c r="K1170" s="194" t="str">
        <f t="shared" si="402"/>
        <v/>
      </c>
      <c r="L1170" s="195" t="str">
        <f>IF($J1170="","",VLOOKUP($E1170,'6.モデル年俸表の作成'!$C$6:$F$48,4,0))</f>
        <v/>
      </c>
      <c r="M1170" s="196" t="str">
        <f t="shared" si="409"/>
        <v/>
      </c>
      <c r="N1170" s="197" t="str">
        <f t="shared" si="410"/>
        <v/>
      </c>
      <c r="O1170" s="219" t="str">
        <f t="shared" si="403"/>
        <v/>
      </c>
      <c r="P1170" s="198" t="str">
        <f t="shared" si="411"/>
        <v/>
      </c>
      <c r="Q1170" s="195" t="str">
        <f t="shared" si="412"/>
        <v/>
      </c>
      <c r="R1170" s="187" t="str">
        <f>IF($J1170="","",IF('5.手当・賞与配分の設計'!$O$4=1,ROUNDUP((J1170+$L1170)*$R$5,-1),ROUNDUP(J1170*$R$5,-1)))</f>
        <v/>
      </c>
      <c r="S1170" s="202" t="str">
        <f>IF($J1170="","",IF('5.手当・賞与配分の設計'!$O$4=1,ROUNDUP(($J1170+$L1170)*$U$4*$S$3,-1),ROUNDUP($J1170*$U$4*$S$3,-1)))</f>
        <v/>
      </c>
      <c r="T1170" s="186" t="str">
        <f>IF($J1170="","",IF('5.手当・賞与配分の設計'!$O$4=1,ROUNDUP(($J1170+$L1170)*$U$4*$T$3,-1),ROUNDUP($J1170*$U$4*$T$3,-1)))</f>
        <v/>
      </c>
      <c r="U1170" s="186" t="str">
        <f>IF($J1170="","",IF('5.手当・賞与配分の設計'!$O$4=1,ROUNDUP(($J1170+$L1170)*$U$4*$U$3,-1),ROUNDUP($J1170*$U$4*$U$3,-1)))</f>
        <v/>
      </c>
      <c r="V1170" s="186" t="str">
        <f>IF($J1170="","",IF('5.手当・賞与配分の設計'!$O$4=1,ROUNDUP(($J1170+$L1170)*$U$4*$V$3,-1),ROUNDUP($J1170*$U$4*$V$3,-1)))</f>
        <v/>
      </c>
      <c r="W1170" s="203" t="str">
        <f>IF($J1170="","",IF('5.手当・賞与配分の設計'!$O$4=1,ROUNDUP(($J1170+$L1170)*$U$4*$W$3,-1),ROUNDUP($J1170*$U$4*$W$3,-1)))</f>
        <v/>
      </c>
      <c r="X1170" s="128" t="str">
        <f t="shared" si="413"/>
        <v/>
      </c>
      <c r="Y1170" s="88" t="str">
        <f t="shared" si="404"/>
        <v/>
      </c>
      <c r="Z1170" s="88" t="str">
        <f t="shared" si="405"/>
        <v/>
      </c>
      <c r="AA1170" s="88" t="str">
        <f t="shared" si="406"/>
        <v/>
      </c>
      <c r="AB1170" s="201" t="str">
        <f t="shared" si="407"/>
        <v/>
      </c>
    </row>
    <row r="1171" spans="5:28" ht="18" customHeight="1">
      <c r="E1171" s="178" t="str">
        <f t="shared" si="408"/>
        <v/>
      </c>
      <c r="F1171" s="124">
        <f t="shared" si="399"/>
        <v>0</v>
      </c>
      <c r="G1171" s="124" t="str">
        <f t="shared" si="400"/>
        <v/>
      </c>
      <c r="H1171" s="124" t="str">
        <f t="shared" si="401"/>
        <v/>
      </c>
      <c r="I1171" s="179">
        <v>33</v>
      </c>
      <c r="J1171" s="150" t="str">
        <f>IF($E1171="","",INDEX('3.サラリースケール'!$R$5:$BH$38,MATCH('7.グレード別年俸表の作成'!$E1171,'3.サラリースケール'!$R$5:$R$38,0),MATCH('7.グレード別年俸表の作成'!$I1171,'3.サラリースケール'!$R$5:$BH$5,0)))</f>
        <v/>
      </c>
      <c r="K1171" s="194" t="str">
        <f t="shared" si="402"/>
        <v/>
      </c>
      <c r="L1171" s="195" t="str">
        <f>IF($J1171="","",VLOOKUP($E1171,'6.モデル年俸表の作成'!$C$6:$F$48,4,0))</f>
        <v/>
      </c>
      <c r="M1171" s="196" t="str">
        <f t="shared" si="409"/>
        <v/>
      </c>
      <c r="N1171" s="197" t="str">
        <f t="shared" si="410"/>
        <v/>
      </c>
      <c r="O1171" s="219" t="str">
        <f t="shared" si="403"/>
        <v/>
      </c>
      <c r="P1171" s="198" t="str">
        <f t="shared" si="411"/>
        <v/>
      </c>
      <c r="Q1171" s="195" t="str">
        <f t="shared" si="412"/>
        <v/>
      </c>
      <c r="R1171" s="187" t="str">
        <f>IF($J1171="","",IF('5.手当・賞与配分の設計'!$O$4=1,ROUNDUP((J1171+$L1171)*$R$5,-1),ROUNDUP(J1171*$R$5,-1)))</f>
        <v/>
      </c>
      <c r="S1171" s="202" t="str">
        <f>IF($J1171="","",IF('5.手当・賞与配分の設計'!$O$4=1,ROUNDUP(($J1171+$L1171)*$U$4*$S$3,-1),ROUNDUP($J1171*$U$4*$S$3,-1)))</f>
        <v/>
      </c>
      <c r="T1171" s="186" t="str">
        <f>IF($J1171="","",IF('5.手当・賞与配分の設計'!$O$4=1,ROUNDUP(($J1171+$L1171)*$U$4*$T$3,-1),ROUNDUP($J1171*$U$4*$T$3,-1)))</f>
        <v/>
      </c>
      <c r="U1171" s="186" t="str">
        <f>IF($J1171="","",IF('5.手当・賞与配分の設計'!$O$4=1,ROUNDUP(($J1171+$L1171)*$U$4*$U$3,-1),ROUNDUP($J1171*$U$4*$U$3,-1)))</f>
        <v/>
      </c>
      <c r="V1171" s="186" t="str">
        <f>IF($J1171="","",IF('5.手当・賞与配分の設計'!$O$4=1,ROUNDUP(($J1171+$L1171)*$U$4*$V$3,-1),ROUNDUP($J1171*$U$4*$V$3,-1)))</f>
        <v/>
      </c>
      <c r="W1171" s="203" t="str">
        <f>IF($J1171="","",IF('5.手当・賞与配分の設計'!$O$4=1,ROUNDUP(($J1171+$L1171)*$U$4*$W$3,-1),ROUNDUP($J1171*$U$4*$W$3,-1)))</f>
        <v/>
      </c>
      <c r="X1171" s="128" t="str">
        <f t="shared" si="413"/>
        <v/>
      </c>
      <c r="Y1171" s="88" t="str">
        <f t="shared" si="404"/>
        <v/>
      </c>
      <c r="Z1171" s="88" t="str">
        <f t="shared" si="405"/>
        <v/>
      </c>
      <c r="AA1171" s="88" t="str">
        <f t="shared" si="406"/>
        <v/>
      </c>
      <c r="AB1171" s="201" t="str">
        <f t="shared" si="407"/>
        <v/>
      </c>
    </row>
    <row r="1172" spans="5:28" ht="18" customHeight="1">
      <c r="E1172" s="178" t="str">
        <f t="shared" si="408"/>
        <v/>
      </c>
      <c r="F1172" s="124">
        <f t="shared" si="399"/>
        <v>0</v>
      </c>
      <c r="G1172" s="124" t="str">
        <f t="shared" si="400"/>
        <v/>
      </c>
      <c r="H1172" s="124" t="str">
        <f t="shared" si="401"/>
        <v/>
      </c>
      <c r="I1172" s="179">
        <v>34</v>
      </c>
      <c r="J1172" s="150" t="str">
        <f>IF($E1172="","",INDEX('3.サラリースケール'!$R$5:$BH$38,MATCH('7.グレード別年俸表の作成'!$E1172,'3.サラリースケール'!$R$5:$R$38,0),MATCH('7.グレード別年俸表の作成'!$I1172,'3.サラリースケール'!$R$5:$BH$5,0)))</f>
        <v/>
      </c>
      <c r="K1172" s="194" t="str">
        <f t="shared" si="402"/>
        <v/>
      </c>
      <c r="L1172" s="195" t="str">
        <f>IF($J1172="","",VLOOKUP($E1172,'6.モデル年俸表の作成'!$C$6:$F$48,4,0))</f>
        <v/>
      </c>
      <c r="M1172" s="196" t="str">
        <f t="shared" si="409"/>
        <v/>
      </c>
      <c r="N1172" s="197" t="str">
        <f t="shared" si="410"/>
        <v/>
      </c>
      <c r="O1172" s="219" t="str">
        <f t="shared" si="403"/>
        <v/>
      </c>
      <c r="P1172" s="198" t="str">
        <f t="shared" si="411"/>
        <v/>
      </c>
      <c r="Q1172" s="195" t="str">
        <f t="shared" si="412"/>
        <v/>
      </c>
      <c r="R1172" s="187" t="str">
        <f>IF($J1172="","",IF('5.手当・賞与配分の設計'!$O$4=1,ROUNDUP((J1172+$L1172)*$R$5,-1),ROUNDUP(J1172*$R$5,-1)))</f>
        <v/>
      </c>
      <c r="S1172" s="202" t="str">
        <f>IF($J1172="","",IF('5.手当・賞与配分の設計'!$O$4=1,ROUNDUP(($J1172+$L1172)*$U$4*$S$3,-1),ROUNDUP($J1172*$U$4*$S$3,-1)))</f>
        <v/>
      </c>
      <c r="T1172" s="186" t="str">
        <f>IF($J1172="","",IF('5.手当・賞与配分の設計'!$O$4=1,ROUNDUP(($J1172+$L1172)*$U$4*$T$3,-1),ROUNDUP($J1172*$U$4*$T$3,-1)))</f>
        <v/>
      </c>
      <c r="U1172" s="186" t="str">
        <f>IF($J1172="","",IF('5.手当・賞与配分の設計'!$O$4=1,ROUNDUP(($J1172+$L1172)*$U$4*$U$3,-1),ROUNDUP($J1172*$U$4*$U$3,-1)))</f>
        <v/>
      </c>
      <c r="V1172" s="186" t="str">
        <f>IF($J1172="","",IF('5.手当・賞与配分の設計'!$O$4=1,ROUNDUP(($J1172+$L1172)*$U$4*$V$3,-1),ROUNDUP($J1172*$U$4*$V$3,-1)))</f>
        <v/>
      </c>
      <c r="W1172" s="203" t="str">
        <f>IF($J1172="","",IF('5.手当・賞与配分の設計'!$O$4=1,ROUNDUP(($J1172+$L1172)*$U$4*$W$3,-1),ROUNDUP($J1172*$U$4*$W$3,-1)))</f>
        <v/>
      </c>
      <c r="X1172" s="128" t="str">
        <f t="shared" si="413"/>
        <v/>
      </c>
      <c r="Y1172" s="88" t="str">
        <f t="shared" si="404"/>
        <v/>
      </c>
      <c r="Z1172" s="88" t="str">
        <f t="shared" si="405"/>
        <v/>
      </c>
      <c r="AA1172" s="88" t="str">
        <f t="shared" si="406"/>
        <v/>
      </c>
      <c r="AB1172" s="201" t="str">
        <f t="shared" si="407"/>
        <v/>
      </c>
    </row>
    <row r="1173" spans="5:28" ht="18" customHeight="1">
      <c r="E1173" s="178" t="str">
        <f t="shared" si="408"/>
        <v/>
      </c>
      <c r="F1173" s="124">
        <f t="shared" si="399"/>
        <v>0</v>
      </c>
      <c r="G1173" s="124" t="str">
        <f t="shared" si="400"/>
        <v/>
      </c>
      <c r="H1173" s="124" t="str">
        <f t="shared" si="401"/>
        <v/>
      </c>
      <c r="I1173" s="179">
        <v>35</v>
      </c>
      <c r="J1173" s="150" t="str">
        <f>IF($E1173="","",INDEX('3.サラリースケール'!$R$5:$BH$38,MATCH('7.グレード別年俸表の作成'!$E1173,'3.サラリースケール'!$R$5:$R$38,0),MATCH('7.グレード別年俸表の作成'!$I1173,'3.サラリースケール'!$R$5:$BH$5,0)))</f>
        <v/>
      </c>
      <c r="K1173" s="194" t="str">
        <f t="shared" si="402"/>
        <v/>
      </c>
      <c r="L1173" s="195" t="str">
        <f>IF($J1173="","",VLOOKUP($E1173,'6.モデル年俸表の作成'!$C$6:$F$48,4,0))</f>
        <v/>
      </c>
      <c r="M1173" s="196" t="str">
        <f t="shared" si="409"/>
        <v/>
      </c>
      <c r="N1173" s="197" t="str">
        <f t="shared" si="410"/>
        <v/>
      </c>
      <c r="O1173" s="219" t="str">
        <f t="shared" si="403"/>
        <v/>
      </c>
      <c r="P1173" s="198" t="str">
        <f t="shared" si="411"/>
        <v/>
      </c>
      <c r="Q1173" s="195" t="str">
        <f t="shared" si="412"/>
        <v/>
      </c>
      <c r="R1173" s="187" t="str">
        <f>IF($J1173="","",IF('5.手当・賞与配分の設計'!$O$4=1,ROUNDUP((J1173+$L1173)*$R$5,-1),ROUNDUP(J1173*$R$5,-1)))</f>
        <v/>
      </c>
      <c r="S1173" s="202" t="str">
        <f>IF($J1173="","",IF('5.手当・賞与配分の設計'!$O$4=1,ROUNDUP(($J1173+$L1173)*$U$4*$S$3,-1),ROUNDUP($J1173*$U$4*$S$3,-1)))</f>
        <v/>
      </c>
      <c r="T1173" s="186" t="str">
        <f>IF($J1173="","",IF('5.手当・賞与配分の設計'!$O$4=1,ROUNDUP(($J1173+$L1173)*$U$4*$T$3,-1),ROUNDUP($J1173*$U$4*$T$3,-1)))</f>
        <v/>
      </c>
      <c r="U1173" s="186" t="str">
        <f>IF($J1173="","",IF('5.手当・賞与配分の設計'!$O$4=1,ROUNDUP(($J1173+$L1173)*$U$4*$U$3,-1),ROUNDUP($J1173*$U$4*$U$3,-1)))</f>
        <v/>
      </c>
      <c r="V1173" s="186" t="str">
        <f>IF($J1173="","",IF('5.手当・賞与配分の設計'!$O$4=1,ROUNDUP(($J1173+$L1173)*$U$4*$V$3,-1),ROUNDUP($J1173*$U$4*$V$3,-1)))</f>
        <v/>
      </c>
      <c r="W1173" s="203" t="str">
        <f>IF($J1173="","",IF('5.手当・賞与配分の設計'!$O$4=1,ROUNDUP(($J1173+$L1173)*$U$4*$W$3,-1),ROUNDUP($J1173*$U$4*$W$3,-1)))</f>
        <v/>
      </c>
      <c r="X1173" s="128" t="str">
        <f t="shared" si="413"/>
        <v/>
      </c>
      <c r="Y1173" s="88" t="str">
        <f t="shared" si="404"/>
        <v/>
      </c>
      <c r="Z1173" s="88" t="str">
        <f t="shared" si="405"/>
        <v/>
      </c>
      <c r="AA1173" s="88" t="str">
        <f t="shared" si="406"/>
        <v/>
      </c>
      <c r="AB1173" s="201" t="str">
        <f t="shared" si="407"/>
        <v/>
      </c>
    </row>
    <row r="1174" spans="5:28" ht="18" customHeight="1">
      <c r="E1174" s="178" t="str">
        <f t="shared" si="408"/>
        <v/>
      </c>
      <c r="F1174" s="124">
        <f t="shared" si="399"/>
        <v>0</v>
      </c>
      <c r="G1174" s="124" t="str">
        <f t="shared" si="400"/>
        <v/>
      </c>
      <c r="H1174" s="124" t="str">
        <f t="shared" si="401"/>
        <v/>
      </c>
      <c r="I1174" s="179">
        <v>36</v>
      </c>
      <c r="J1174" s="150" t="str">
        <f>IF($E1174="","",INDEX('3.サラリースケール'!$R$5:$BH$38,MATCH('7.グレード別年俸表の作成'!$E1174,'3.サラリースケール'!$R$5:$R$38,0),MATCH('7.グレード別年俸表の作成'!$I1174,'3.サラリースケール'!$R$5:$BH$5,0)))</f>
        <v/>
      </c>
      <c r="K1174" s="194" t="str">
        <f t="shared" si="402"/>
        <v/>
      </c>
      <c r="L1174" s="195" t="str">
        <f>IF($J1174="","",VLOOKUP($E1174,'6.モデル年俸表の作成'!$C$6:$F$48,4,0))</f>
        <v/>
      </c>
      <c r="M1174" s="196" t="str">
        <f t="shared" si="409"/>
        <v/>
      </c>
      <c r="N1174" s="197" t="str">
        <f t="shared" si="410"/>
        <v/>
      </c>
      <c r="O1174" s="219" t="str">
        <f t="shared" si="403"/>
        <v/>
      </c>
      <c r="P1174" s="198" t="str">
        <f t="shared" si="411"/>
        <v/>
      </c>
      <c r="Q1174" s="195" t="str">
        <f t="shared" si="412"/>
        <v/>
      </c>
      <c r="R1174" s="187" t="str">
        <f>IF($J1174="","",IF('5.手当・賞与配分の設計'!$O$4=1,ROUNDUP((J1174+$L1174)*$R$5,-1),ROUNDUP(J1174*$R$5,-1)))</f>
        <v/>
      </c>
      <c r="S1174" s="202" t="str">
        <f>IF($J1174="","",IF('5.手当・賞与配分の設計'!$O$4=1,ROUNDUP(($J1174+$L1174)*$U$4*$S$3,-1),ROUNDUP($J1174*$U$4*$S$3,-1)))</f>
        <v/>
      </c>
      <c r="T1174" s="186" t="str">
        <f>IF($J1174="","",IF('5.手当・賞与配分の設計'!$O$4=1,ROUNDUP(($J1174+$L1174)*$U$4*$T$3,-1),ROUNDUP($J1174*$U$4*$T$3,-1)))</f>
        <v/>
      </c>
      <c r="U1174" s="186" t="str">
        <f>IF($J1174="","",IF('5.手当・賞与配分の設計'!$O$4=1,ROUNDUP(($J1174+$L1174)*$U$4*$U$3,-1),ROUNDUP($J1174*$U$4*$U$3,-1)))</f>
        <v/>
      </c>
      <c r="V1174" s="186" t="str">
        <f>IF($J1174="","",IF('5.手当・賞与配分の設計'!$O$4=1,ROUNDUP(($J1174+$L1174)*$U$4*$V$3,-1),ROUNDUP($J1174*$U$4*$V$3,-1)))</f>
        <v/>
      </c>
      <c r="W1174" s="203" t="str">
        <f>IF($J1174="","",IF('5.手当・賞与配分の設計'!$O$4=1,ROUNDUP(($J1174+$L1174)*$U$4*$W$3,-1),ROUNDUP($J1174*$U$4*$W$3,-1)))</f>
        <v/>
      </c>
      <c r="X1174" s="128" t="str">
        <f t="shared" si="413"/>
        <v/>
      </c>
      <c r="Y1174" s="88" t="str">
        <f t="shared" si="404"/>
        <v/>
      </c>
      <c r="Z1174" s="88" t="str">
        <f t="shared" si="405"/>
        <v/>
      </c>
      <c r="AA1174" s="88" t="str">
        <f t="shared" si="406"/>
        <v/>
      </c>
      <c r="AB1174" s="201" t="str">
        <f t="shared" si="407"/>
        <v/>
      </c>
    </row>
    <row r="1175" spans="5:28" ht="18" customHeight="1">
      <c r="E1175" s="178" t="str">
        <f t="shared" si="408"/>
        <v/>
      </c>
      <c r="F1175" s="124">
        <f t="shared" si="399"/>
        <v>0</v>
      </c>
      <c r="G1175" s="124" t="str">
        <f t="shared" si="400"/>
        <v/>
      </c>
      <c r="H1175" s="124" t="str">
        <f t="shared" si="401"/>
        <v/>
      </c>
      <c r="I1175" s="179">
        <v>37</v>
      </c>
      <c r="J1175" s="150" t="str">
        <f>IF($E1175="","",INDEX('3.サラリースケール'!$R$5:$BH$38,MATCH('7.グレード別年俸表の作成'!$E1175,'3.サラリースケール'!$R$5:$R$38,0),MATCH('7.グレード別年俸表の作成'!$I1175,'3.サラリースケール'!$R$5:$BH$5,0)))</f>
        <v/>
      </c>
      <c r="K1175" s="194" t="str">
        <f t="shared" si="402"/>
        <v/>
      </c>
      <c r="L1175" s="195" t="str">
        <f>IF($J1175="","",VLOOKUP($E1175,'6.モデル年俸表の作成'!$C$6:$F$48,4,0))</f>
        <v/>
      </c>
      <c r="M1175" s="196" t="str">
        <f t="shared" si="409"/>
        <v/>
      </c>
      <c r="N1175" s="197" t="str">
        <f t="shared" si="410"/>
        <v/>
      </c>
      <c r="O1175" s="219" t="str">
        <f t="shared" si="403"/>
        <v/>
      </c>
      <c r="P1175" s="198" t="str">
        <f t="shared" si="411"/>
        <v/>
      </c>
      <c r="Q1175" s="195" t="str">
        <f t="shared" si="412"/>
        <v/>
      </c>
      <c r="R1175" s="187" t="str">
        <f>IF($J1175="","",IF('5.手当・賞与配分の設計'!$O$4=1,ROUNDUP((J1175+$L1175)*$R$5,-1),ROUNDUP(J1175*$R$5,-1)))</f>
        <v/>
      </c>
      <c r="S1175" s="202" t="str">
        <f>IF($J1175="","",IF('5.手当・賞与配分の設計'!$O$4=1,ROUNDUP(($J1175+$L1175)*$U$4*$S$3,-1),ROUNDUP($J1175*$U$4*$S$3,-1)))</f>
        <v/>
      </c>
      <c r="T1175" s="186" t="str">
        <f>IF($J1175="","",IF('5.手当・賞与配分の設計'!$O$4=1,ROUNDUP(($J1175+$L1175)*$U$4*$T$3,-1),ROUNDUP($J1175*$U$4*$T$3,-1)))</f>
        <v/>
      </c>
      <c r="U1175" s="186" t="str">
        <f>IF($J1175="","",IF('5.手当・賞与配分の設計'!$O$4=1,ROUNDUP(($J1175+$L1175)*$U$4*$U$3,-1),ROUNDUP($J1175*$U$4*$U$3,-1)))</f>
        <v/>
      </c>
      <c r="V1175" s="186" t="str">
        <f>IF($J1175="","",IF('5.手当・賞与配分の設計'!$O$4=1,ROUNDUP(($J1175+$L1175)*$U$4*$V$3,-1),ROUNDUP($J1175*$U$4*$V$3,-1)))</f>
        <v/>
      </c>
      <c r="W1175" s="203" t="str">
        <f>IF($J1175="","",IF('5.手当・賞与配分の設計'!$O$4=1,ROUNDUP(($J1175+$L1175)*$U$4*$W$3,-1),ROUNDUP($J1175*$U$4*$W$3,-1)))</f>
        <v/>
      </c>
      <c r="X1175" s="128" t="str">
        <f t="shared" si="413"/>
        <v/>
      </c>
      <c r="Y1175" s="88" t="str">
        <f t="shared" si="404"/>
        <v/>
      </c>
      <c r="Z1175" s="88" t="str">
        <f t="shared" si="405"/>
        <v/>
      </c>
      <c r="AA1175" s="88" t="str">
        <f t="shared" si="406"/>
        <v/>
      </c>
      <c r="AB1175" s="201" t="str">
        <f t="shared" si="407"/>
        <v/>
      </c>
    </row>
    <row r="1176" spans="5:28" ht="18" customHeight="1">
      <c r="E1176" s="178" t="str">
        <f t="shared" si="408"/>
        <v/>
      </c>
      <c r="F1176" s="124">
        <f t="shared" si="399"/>
        <v>0</v>
      </c>
      <c r="G1176" s="124" t="str">
        <f t="shared" si="400"/>
        <v/>
      </c>
      <c r="H1176" s="124" t="str">
        <f t="shared" si="401"/>
        <v/>
      </c>
      <c r="I1176" s="179">
        <v>38</v>
      </c>
      <c r="J1176" s="150" t="str">
        <f>IF($E1176="","",INDEX('3.サラリースケール'!$R$5:$BH$38,MATCH('7.グレード別年俸表の作成'!$E1176,'3.サラリースケール'!$R$5:$R$38,0),MATCH('7.グレード別年俸表の作成'!$I1176,'3.サラリースケール'!$R$5:$BH$5,0)))</f>
        <v/>
      </c>
      <c r="K1176" s="194" t="str">
        <f t="shared" si="402"/>
        <v/>
      </c>
      <c r="L1176" s="195" t="str">
        <f>IF($J1176="","",VLOOKUP($E1176,'6.モデル年俸表の作成'!$C$6:$F$48,4,0))</f>
        <v/>
      </c>
      <c r="M1176" s="196" t="str">
        <f t="shared" si="409"/>
        <v/>
      </c>
      <c r="N1176" s="197" t="str">
        <f t="shared" si="410"/>
        <v/>
      </c>
      <c r="O1176" s="219" t="str">
        <f t="shared" si="403"/>
        <v/>
      </c>
      <c r="P1176" s="198" t="str">
        <f t="shared" si="411"/>
        <v/>
      </c>
      <c r="Q1176" s="195" t="str">
        <f t="shared" si="412"/>
        <v/>
      </c>
      <c r="R1176" s="187" t="str">
        <f>IF($J1176="","",IF('5.手当・賞与配分の設計'!$O$4=1,ROUNDUP((J1176+$L1176)*$R$5,-1),ROUNDUP(J1176*$R$5,-1)))</f>
        <v/>
      </c>
      <c r="S1176" s="202" t="str">
        <f>IF($J1176="","",IF('5.手当・賞与配分の設計'!$O$4=1,ROUNDUP(($J1176+$L1176)*$U$4*$S$3,-1),ROUNDUP($J1176*$U$4*$S$3,-1)))</f>
        <v/>
      </c>
      <c r="T1176" s="186" t="str">
        <f>IF($J1176="","",IF('5.手当・賞与配分の設計'!$O$4=1,ROUNDUP(($J1176+$L1176)*$U$4*$T$3,-1),ROUNDUP($J1176*$U$4*$T$3,-1)))</f>
        <v/>
      </c>
      <c r="U1176" s="186" t="str">
        <f>IF($J1176="","",IF('5.手当・賞与配分の設計'!$O$4=1,ROUNDUP(($J1176+$L1176)*$U$4*$U$3,-1),ROUNDUP($J1176*$U$4*$U$3,-1)))</f>
        <v/>
      </c>
      <c r="V1176" s="186" t="str">
        <f>IF($J1176="","",IF('5.手当・賞与配分の設計'!$O$4=1,ROUNDUP(($J1176+$L1176)*$U$4*$V$3,-1),ROUNDUP($J1176*$U$4*$V$3,-1)))</f>
        <v/>
      </c>
      <c r="W1176" s="203" t="str">
        <f>IF($J1176="","",IF('5.手当・賞与配分の設計'!$O$4=1,ROUNDUP(($J1176+$L1176)*$U$4*$W$3,-1),ROUNDUP($J1176*$U$4*$W$3,-1)))</f>
        <v/>
      </c>
      <c r="X1176" s="128" t="str">
        <f t="shared" si="413"/>
        <v/>
      </c>
      <c r="Y1176" s="88" t="str">
        <f t="shared" si="404"/>
        <v/>
      </c>
      <c r="Z1176" s="88" t="str">
        <f t="shared" si="405"/>
        <v/>
      </c>
      <c r="AA1176" s="88" t="str">
        <f t="shared" si="406"/>
        <v/>
      </c>
      <c r="AB1176" s="201" t="str">
        <f t="shared" si="407"/>
        <v/>
      </c>
    </row>
    <row r="1177" spans="5:28" ht="18" customHeight="1">
      <c r="E1177" s="178" t="str">
        <f t="shared" si="408"/>
        <v/>
      </c>
      <c r="F1177" s="124">
        <f t="shared" si="399"/>
        <v>0</v>
      </c>
      <c r="G1177" s="124" t="str">
        <f t="shared" si="400"/>
        <v/>
      </c>
      <c r="H1177" s="124" t="str">
        <f t="shared" si="401"/>
        <v/>
      </c>
      <c r="I1177" s="179">
        <v>39</v>
      </c>
      <c r="J1177" s="150" t="str">
        <f>IF($E1177="","",INDEX('3.サラリースケール'!$R$5:$BH$38,MATCH('7.グレード別年俸表の作成'!$E1177,'3.サラリースケール'!$R$5:$R$38,0),MATCH('7.グレード別年俸表の作成'!$I1177,'3.サラリースケール'!$R$5:$BH$5,0)))</f>
        <v/>
      </c>
      <c r="K1177" s="194" t="str">
        <f t="shared" si="402"/>
        <v/>
      </c>
      <c r="L1177" s="195" t="str">
        <f>IF($J1177="","",VLOOKUP($E1177,'6.モデル年俸表の作成'!$C$6:$F$48,4,0))</f>
        <v/>
      </c>
      <c r="M1177" s="196" t="str">
        <f t="shared" si="409"/>
        <v/>
      </c>
      <c r="N1177" s="197" t="str">
        <f t="shared" si="410"/>
        <v/>
      </c>
      <c r="O1177" s="219" t="str">
        <f t="shared" si="403"/>
        <v/>
      </c>
      <c r="P1177" s="198" t="str">
        <f t="shared" si="411"/>
        <v/>
      </c>
      <c r="Q1177" s="195" t="str">
        <f t="shared" si="412"/>
        <v/>
      </c>
      <c r="R1177" s="187" t="str">
        <f>IF($J1177="","",IF('5.手当・賞与配分の設計'!$O$4=1,ROUNDUP((J1177+$L1177)*$R$5,-1),ROUNDUP(J1177*$R$5,-1)))</f>
        <v/>
      </c>
      <c r="S1177" s="202" t="str">
        <f>IF($J1177="","",IF('5.手当・賞与配分の設計'!$O$4=1,ROUNDUP(($J1177+$L1177)*$U$4*$S$3,-1),ROUNDUP($J1177*$U$4*$S$3,-1)))</f>
        <v/>
      </c>
      <c r="T1177" s="186" t="str">
        <f>IF($J1177="","",IF('5.手当・賞与配分の設計'!$O$4=1,ROUNDUP(($J1177+$L1177)*$U$4*$T$3,-1),ROUNDUP($J1177*$U$4*$T$3,-1)))</f>
        <v/>
      </c>
      <c r="U1177" s="186" t="str">
        <f>IF($J1177="","",IF('5.手当・賞与配分の設計'!$O$4=1,ROUNDUP(($J1177+$L1177)*$U$4*$U$3,-1),ROUNDUP($J1177*$U$4*$U$3,-1)))</f>
        <v/>
      </c>
      <c r="V1177" s="186" t="str">
        <f>IF($J1177="","",IF('5.手当・賞与配分の設計'!$O$4=1,ROUNDUP(($J1177+$L1177)*$U$4*$V$3,-1),ROUNDUP($J1177*$U$4*$V$3,-1)))</f>
        <v/>
      </c>
      <c r="W1177" s="203" t="str">
        <f>IF($J1177="","",IF('5.手当・賞与配分の設計'!$O$4=1,ROUNDUP(($J1177+$L1177)*$U$4*$W$3,-1),ROUNDUP($J1177*$U$4*$W$3,-1)))</f>
        <v/>
      </c>
      <c r="X1177" s="128" t="str">
        <f t="shared" si="413"/>
        <v/>
      </c>
      <c r="Y1177" s="88" t="str">
        <f t="shared" si="404"/>
        <v/>
      </c>
      <c r="Z1177" s="88" t="str">
        <f t="shared" si="405"/>
        <v/>
      </c>
      <c r="AA1177" s="88" t="str">
        <f t="shared" si="406"/>
        <v/>
      </c>
      <c r="AB1177" s="201" t="str">
        <f t="shared" si="407"/>
        <v/>
      </c>
    </row>
    <row r="1178" spans="5:28" ht="18" customHeight="1">
      <c r="E1178" s="178" t="str">
        <f t="shared" si="408"/>
        <v/>
      </c>
      <c r="F1178" s="124">
        <f t="shared" si="399"/>
        <v>0</v>
      </c>
      <c r="G1178" s="124" t="str">
        <f t="shared" si="400"/>
        <v/>
      </c>
      <c r="H1178" s="124" t="str">
        <f t="shared" si="401"/>
        <v/>
      </c>
      <c r="I1178" s="179">
        <v>40</v>
      </c>
      <c r="J1178" s="150" t="str">
        <f>IF($E1178="","",INDEX('3.サラリースケール'!$R$5:$BH$38,MATCH('7.グレード別年俸表の作成'!$E1178,'3.サラリースケール'!$R$5:$R$38,0),MATCH('7.グレード別年俸表の作成'!$I1178,'3.サラリースケール'!$R$5:$BH$5,0)))</f>
        <v/>
      </c>
      <c r="K1178" s="194" t="str">
        <f t="shared" si="402"/>
        <v/>
      </c>
      <c r="L1178" s="195" t="str">
        <f>IF($J1178="","",VLOOKUP($E1178,'6.モデル年俸表の作成'!$C$6:$F$48,4,0))</f>
        <v/>
      </c>
      <c r="M1178" s="196" t="str">
        <f t="shared" si="409"/>
        <v/>
      </c>
      <c r="N1178" s="197" t="str">
        <f t="shared" si="410"/>
        <v/>
      </c>
      <c r="O1178" s="219" t="str">
        <f t="shared" si="403"/>
        <v/>
      </c>
      <c r="P1178" s="198" t="str">
        <f t="shared" si="411"/>
        <v/>
      </c>
      <c r="Q1178" s="195" t="str">
        <f t="shared" si="412"/>
        <v/>
      </c>
      <c r="R1178" s="187" t="str">
        <f>IF($J1178="","",IF('5.手当・賞与配分の設計'!$O$4=1,ROUNDUP((J1178+$L1178)*$R$5,-1),ROUNDUP(J1178*$R$5,-1)))</f>
        <v/>
      </c>
      <c r="S1178" s="202" t="str">
        <f>IF($J1178="","",IF('5.手当・賞与配分の設計'!$O$4=1,ROUNDUP(($J1178+$L1178)*$U$4*$S$3,-1),ROUNDUP($J1178*$U$4*$S$3,-1)))</f>
        <v/>
      </c>
      <c r="T1178" s="186" t="str">
        <f>IF($J1178="","",IF('5.手当・賞与配分の設計'!$O$4=1,ROUNDUP(($J1178+$L1178)*$U$4*$T$3,-1),ROUNDUP($J1178*$U$4*$T$3,-1)))</f>
        <v/>
      </c>
      <c r="U1178" s="186" t="str">
        <f>IF($J1178="","",IF('5.手当・賞与配分の設計'!$O$4=1,ROUNDUP(($J1178+$L1178)*$U$4*$U$3,-1),ROUNDUP($J1178*$U$4*$U$3,-1)))</f>
        <v/>
      </c>
      <c r="V1178" s="186" t="str">
        <f>IF($J1178="","",IF('5.手当・賞与配分の設計'!$O$4=1,ROUNDUP(($J1178+$L1178)*$U$4*$V$3,-1),ROUNDUP($J1178*$U$4*$V$3,-1)))</f>
        <v/>
      </c>
      <c r="W1178" s="203" t="str">
        <f>IF($J1178="","",IF('5.手当・賞与配分の設計'!$O$4=1,ROUNDUP(($J1178+$L1178)*$U$4*$W$3,-1),ROUNDUP($J1178*$U$4*$W$3,-1)))</f>
        <v/>
      </c>
      <c r="X1178" s="128" t="str">
        <f t="shared" si="413"/>
        <v/>
      </c>
      <c r="Y1178" s="88" t="str">
        <f t="shared" si="404"/>
        <v/>
      </c>
      <c r="Z1178" s="88" t="str">
        <f t="shared" si="405"/>
        <v/>
      </c>
      <c r="AA1178" s="88" t="str">
        <f t="shared" si="406"/>
        <v/>
      </c>
      <c r="AB1178" s="201" t="str">
        <f t="shared" si="407"/>
        <v/>
      </c>
    </row>
    <row r="1179" spans="5:28" ht="18" customHeight="1">
      <c r="E1179" s="178" t="str">
        <f t="shared" si="408"/>
        <v/>
      </c>
      <c r="F1179" s="124">
        <f t="shared" si="399"/>
        <v>0</v>
      </c>
      <c r="G1179" s="124" t="str">
        <f t="shared" si="400"/>
        <v/>
      </c>
      <c r="H1179" s="124" t="str">
        <f t="shared" si="401"/>
        <v/>
      </c>
      <c r="I1179" s="179">
        <v>41</v>
      </c>
      <c r="J1179" s="150" t="str">
        <f>IF($E1179="","",INDEX('3.サラリースケール'!$R$5:$BH$38,MATCH('7.グレード別年俸表の作成'!$E1179,'3.サラリースケール'!$R$5:$R$38,0),MATCH('7.グレード別年俸表の作成'!$I1179,'3.サラリースケール'!$R$5:$BH$5,0)))</f>
        <v/>
      </c>
      <c r="K1179" s="194" t="str">
        <f t="shared" si="402"/>
        <v/>
      </c>
      <c r="L1179" s="195" t="str">
        <f>IF($J1179="","",VLOOKUP($E1179,'6.モデル年俸表の作成'!$C$6:$F$48,4,0))</f>
        <v/>
      </c>
      <c r="M1179" s="196" t="str">
        <f t="shared" si="409"/>
        <v/>
      </c>
      <c r="N1179" s="197" t="str">
        <f t="shared" si="410"/>
        <v/>
      </c>
      <c r="O1179" s="219" t="str">
        <f t="shared" si="403"/>
        <v/>
      </c>
      <c r="P1179" s="198" t="str">
        <f t="shared" si="411"/>
        <v/>
      </c>
      <c r="Q1179" s="195" t="str">
        <f t="shared" si="412"/>
        <v/>
      </c>
      <c r="R1179" s="187" t="str">
        <f>IF($J1179="","",IF('5.手当・賞与配分の設計'!$O$4=1,ROUNDUP((J1179+$L1179)*$R$5,-1),ROUNDUP(J1179*$R$5,-1)))</f>
        <v/>
      </c>
      <c r="S1179" s="202" t="str">
        <f>IF($J1179="","",IF('5.手当・賞与配分の設計'!$O$4=1,ROUNDUP(($J1179+$L1179)*$U$4*$S$3,-1),ROUNDUP($J1179*$U$4*$S$3,-1)))</f>
        <v/>
      </c>
      <c r="T1179" s="186" t="str">
        <f>IF($J1179="","",IF('5.手当・賞与配分の設計'!$O$4=1,ROUNDUP(($J1179+$L1179)*$U$4*$T$3,-1),ROUNDUP($J1179*$U$4*$T$3,-1)))</f>
        <v/>
      </c>
      <c r="U1179" s="186" t="str">
        <f>IF($J1179="","",IF('5.手当・賞与配分の設計'!$O$4=1,ROUNDUP(($J1179+$L1179)*$U$4*$U$3,-1),ROUNDUP($J1179*$U$4*$U$3,-1)))</f>
        <v/>
      </c>
      <c r="V1179" s="186" t="str">
        <f>IF($J1179="","",IF('5.手当・賞与配分の設計'!$O$4=1,ROUNDUP(($J1179+$L1179)*$U$4*$V$3,-1),ROUNDUP($J1179*$U$4*$V$3,-1)))</f>
        <v/>
      </c>
      <c r="W1179" s="203" t="str">
        <f>IF($J1179="","",IF('5.手当・賞与配分の設計'!$O$4=1,ROUNDUP(($J1179+$L1179)*$U$4*$W$3,-1),ROUNDUP($J1179*$U$4*$W$3,-1)))</f>
        <v/>
      </c>
      <c r="X1179" s="128" t="str">
        <f t="shared" si="413"/>
        <v/>
      </c>
      <c r="Y1179" s="88" t="str">
        <f t="shared" si="404"/>
        <v/>
      </c>
      <c r="Z1179" s="88" t="str">
        <f t="shared" si="405"/>
        <v/>
      </c>
      <c r="AA1179" s="88" t="str">
        <f t="shared" si="406"/>
        <v/>
      </c>
      <c r="AB1179" s="201" t="str">
        <f t="shared" si="407"/>
        <v/>
      </c>
    </row>
    <row r="1180" spans="5:28" ht="18" customHeight="1">
      <c r="E1180" s="178" t="str">
        <f t="shared" si="408"/>
        <v/>
      </c>
      <c r="F1180" s="124">
        <f t="shared" si="399"/>
        <v>0</v>
      </c>
      <c r="G1180" s="124" t="str">
        <f t="shared" si="400"/>
        <v/>
      </c>
      <c r="H1180" s="124" t="str">
        <f t="shared" si="401"/>
        <v/>
      </c>
      <c r="I1180" s="179">
        <v>42</v>
      </c>
      <c r="J1180" s="150" t="str">
        <f>IF($E1180="","",INDEX('3.サラリースケール'!$R$5:$BH$38,MATCH('7.グレード別年俸表の作成'!$E1180,'3.サラリースケール'!$R$5:$R$38,0),MATCH('7.グレード別年俸表の作成'!$I1180,'3.サラリースケール'!$R$5:$BH$5,0)))</f>
        <v/>
      </c>
      <c r="K1180" s="194" t="str">
        <f t="shared" si="402"/>
        <v/>
      </c>
      <c r="L1180" s="195" t="str">
        <f>IF($J1180="","",VLOOKUP($E1180,'6.モデル年俸表の作成'!$C$6:$F$48,4,0))</f>
        <v/>
      </c>
      <c r="M1180" s="196" t="str">
        <f t="shared" si="409"/>
        <v/>
      </c>
      <c r="N1180" s="197" t="str">
        <f t="shared" si="410"/>
        <v/>
      </c>
      <c r="O1180" s="219" t="str">
        <f t="shared" si="403"/>
        <v/>
      </c>
      <c r="P1180" s="198" t="str">
        <f t="shared" si="411"/>
        <v/>
      </c>
      <c r="Q1180" s="195" t="str">
        <f t="shared" si="412"/>
        <v/>
      </c>
      <c r="R1180" s="187" t="str">
        <f>IF($J1180="","",IF('5.手当・賞与配分の設計'!$O$4=1,ROUNDUP((J1180+$L1180)*$R$5,-1),ROUNDUP(J1180*$R$5,-1)))</f>
        <v/>
      </c>
      <c r="S1180" s="202" t="str">
        <f>IF($J1180="","",IF('5.手当・賞与配分の設計'!$O$4=1,ROUNDUP(($J1180+$L1180)*$U$4*$S$3,-1),ROUNDUP($J1180*$U$4*$S$3,-1)))</f>
        <v/>
      </c>
      <c r="T1180" s="186" t="str">
        <f>IF($J1180="","",IF('5.手当・賞与配分の設計'!$O$4=1,ROUNDUP(($J1180+$L1180)*$U$4*$T$3,-1),ROUNDUP($J1180*$U$4*$T$3,-1)))</f>
        <v/>
      </c>
      <c r="U1180" s="186" t="str">
        <f>IF($J1180="","",IF('5.手当・賞与配分の設計'!$O$4=1,ROUNDUP(($J1180+$L1180)*$U$4*$U$3,-1),ROUNDUP($J1180*$U$4*$U$3,-1)))</f>
        <v/>
      </c>
      <c r="V1180" s="186" t="str">
        <f>IF($J1180="","",IF('5.手当・賞与配分の設計'!$O$4=1,ROUNDUP(($J1180+$L1180)*$U$4*$V$3,-1),ROUNDUP($J1180*$U$4*$V$3,-1)))</f>
        <v/>
      </c>
      <c r="W1180" s="203" t="str">
        <f>IF($J1180="","",IF('5.手当・賞与配分の設計'!$O$4=1,ROUNDUP(($J1180+$L1180)*$U$4*$W$3,-1),ROUNDUP($J1180*$U$4*$W$3,-1)))</f>
        <v/>
      </c>
      <c r="X1180" s="128" t="str">
        <f t="shared" si="413"/>
        <v/>
      </c>
      <c r="Y1180" s="88" t="str">
        <f t="shared" si="404"/>
        <v/>
      </c>
      <c r="Z1180" s="88" t="str">
        <f t="shared" si="405"/>
        <v/>
      </c>
      <c r="AA1180" s="88" t="str">
        <f t="shared" si="406"/>
        <v/>
      </c>
      <c r="AB1180" s="201" t="str">
        <f t="shared" si="407"/>
        <v/>
      </c>
    </row>
    <row r="1181" spans="5:28" ht="18" customHeight="1">
      <c r="E1181" s="178" t="str">
        <f t="shared" si="408"/>
        <v/>
      </c>
      <c r="F1181" s="204">
        <f t="shared" si="399"/>
        <v>0</v>
      </c>
      <c r="G1181" s="124" t="str">
        <f t="shared" si="400"/>
        <v/>
      </c>
      <c r="H1181" s="124" t="str">
        <f t="shared" si="401"/>
        <v/>
      </c>
      <c r="I1181" s="179">
        <v>43</v>
      </c>
      <c r="J1181" s="150" t="str">
        <f>IF($E1181="","",INDEX('3.サラリースケール'!$R$5:$BH$38,MATCH('7.グレード別年俸表の作成'!$E1181,'3.サラリースケール'!$R$5:$R$38,0),MATCH('7.グレード別年俸表の作成'!$I1181,'3.サラリースケール'!$R$5:$BH$5,0)))</f>
        <v/>
      </c>
      <c r="K1181" s="194" t="str">
        <f t="shared" si="402"/>
        <v/>
      </c>
      <c r="L1181" s="195" t="str">
        <f>IF($J1181="","",VLOOKUP($E1181,'6.モデル年俸表の作成'!$C$6:$F$48,4,0))</f>
        <v/>
      </c>
      <c r="M1181" s="196" t="str">
        <f t="shared" si="409"/>
        <v/>
      </c>
      <c r="N1181" s="197" t="str">
        <f t="shared" si="410"/>
        <v/>
      </c>
      <c r="O1181" s="219" t="str">
        <f t="shared" si="403"/>
        <v/>
      </c>
      <c r="P1181" s="198" t="str">
        <f t="shared" si="411"/>
        <v/>
      </c>
      <c r="Q1181" s="195" t="str">
        <f t="shared" si="412"/>
        <v/>
      </c>
      <c r="R1181" s="187" t="str">
        <f>IF($J1181="","",IF('5.手当・賞与配分の設計'!$O$4=1,ROUNDUP((J1181+$L1181)*$R$5,-1),ROUNDUP(J1181*$R$5,-1)))</f>
        <v/>
      </c>
      <c r="S1181" s="202" t="str">
        <f>IF($J1181="","",IF('5.手当・賞与配分の設計'!$O$4=1,ROUNDUP(($J1181+$L1181)*$U$4*$S$3,-1),ROUNDUP($J1181*$U$4*$S$3,-1)))</f>
        <v/>
      </c>
      <c r="T1181" s="186" t="str">
        <f>IF($J1181="","",IF('5.手当・賞与配分の設計'!$O$4=1,ROUNDUP(($J1181+$L1181)*$U$4*$T$3,-1),ROUNDUP($J1181*$U$4*$T$3,-1)))</f>
        <v/>
      </c>
      <c r="U1181" s="186" t="str">
        <f>IF($J1181="","",IF('5.手当・賞与配分の設計'!$O$4=1,ROUNDUP(($J1181+$L1181)*$U$4*$U$3,-1),ROUNDUP($J1181*$U$4*$U$3,-1)))</f>
        <v/>
      </c>
      <c r="V1181" s="186" t="str">
        <f>IF($J1181="","",IF('5.手当・賞与配分の設計'!$O$4=1,ROUNDUP(($J1181+$L1181)*$U$4*$V$3,-1),ROUNDUP($J1181*$U$4*$V$3,-1)))</f>
        <v/>
      </c>
      <c r="W1181" s="203" t="str">
        <f>IF($J1181="","",IF('5.手当・賞与配分の設計'!$O$4=1,ROUNDUP(($J1181+$L1181)*$U$4*$W$3,-1),ROUNDUP($J1181*$U$4*$W$3,-1)))</f>
        <v/>
      </c>
      <c r="X1181" s="128" t="str">
        <f t="shared" si="413"/>
        <v/>
      </c>
      <c r="Y1181" s="88" t="str">
        <f>IF($J1181="","",$Q1181+$R1181+T1181)</f>
        <v/>
      </c>
      <c r="Z1181" s="88" t="str">
        <f t="shared" si="405"/>
        <v/>
      </c>
      <c r="AA1181" s="88" t="str">
        <f t="shared" si="406"/>
        <v/>
      </c>
      <c r="AB1181" s="201" t="str">
        <f t="shared" si="407"/>
        <v/>
      </c>
    </row>
    <row r="1182" spans="5:28" ht="18" customHeight="1">
      <c r="E1182" s="178" t="str">
        <f t="shared" si="408"/>
        <v/>
      </c>
      <c r="F1182" s="204">
        <f t="shared" si="399"/>
        <v>0</v>
      </c>
      <c r="G1182" s="124" t="str">
        <f t="shared" si="400"/>
        <v/>
      </c>
      <c r="H1182" s="124" t="str">
        <f t="shared" si="401"/>
        <v/>
      </c>
      <c r="I1182" s="179">
        <v>44</v>
      </c>
      <c r="J1182" s="150" t="str">
        <f>IF($E1182="","",INDEX('3.サラリースケール'!$R$5:$BH$38,MATCH('7.グレード別年俸表の作成'!$E1182,'3.サラリースケール'!$R$5:$R$38,0),MATCH('7.グレード別年俸表の作成'!$I1182,'3.サラリースケール'!$R$5:$BH$5,0)))</f>
        <v/>
      </c>
      <c r="K1182" s="194" t="str">
        <f t="shared" si="402"/>
        <v/>
      </c>
      <c r="L1182" s="195" t="str">
        <f>IF($J1182="","",VLOOKUP($E1182,'6.モデル年俸表の作成'!$C$6:$F$48,4,0))</f>
        <v/>
      </c>
      <c r="M1182" s="196" t="str">
        <f t="shared" si="409"/>
        <v/>
      </c>
      <c r="N1182" s="197" t="str">
        <f t="shared" si="410"/>
        <v/>
      </c>
      <c r="O1182" s="219" t="str">
        <f t="shared" si="403"/>
        <v/>
      </c>
      <c r="P1182" s="198" t="str">
        <f t="shared" si="411"/>
        <v/>
      </c>
      <c r="Q1182" s="195" t="str">
        <f t="shared" si="412"/>
        <v/>
      </c>
      <c r="R1182" s="187" t="str">
        <f>IF($J1182="","",IF('5.手当・賞与配分の設計'!$O$4=1,ROUNDUP((J1182+$L1182)*$R$5,-1),ROUNDUP(J1182*$R$5,-1)))</f>
        <v/>
      </c>
      <c r="S1182" s="202" t="str">
        <f>IF($J1182="","",IF('5.手当・賞与配分の設計'!$O$4=1,ROUNDUP(($J1182+$L1182)*$U$4*$S$3,-1),ROUNDUP($J1182*$U$4*$S$3,-1)))</f>
        <v/>
      </c>
      <c r="T1182" s="186" t="str">
        <f>IF($J1182="","",IF('5.手当・賞与配分の設計'!$O$4=1,ROUNDUP(($J1182+$L1182)*$U$4*$T$3,-1),ROUNDUP($J1182*$U$4*$T$3,-1)))</f>
        <v/>
      </c>
      <c r="U1182" s="186" t="str">
        <f>IF($J1182="","",IF('5.手当・賞与配分の設計'!$O$4=1,ROUNDUP(($J1182+$L1182)*$U$4*$U$3,-1),ROUNDUP($J1182*$U$4*$U$3,-1)))</f>
        <v/>
      </c>
      <c r="V1182" s="186" t="str">
        <f>IF($J1182="","",IF('5.手当・賞与配分の設計'!$O$4=1,ROUNDUP(($J1182+$L1182)*$U$4*$V$3,-1),ROUNDUP($J1182*$U$4*$V$3,-1)))</f>
        <v/>
      </c>
      <c r="W1182" s="203" t="str">
        <f>IF($J1182="","",IF('5.手当・賞与配分の設計'!$O$4=1,ROUNDUP(($J1182+$L1182)*$U$4*$W$3,-1),ROUNDUP($J1182*$U$4*$W$3,-1)))</f>
        <v/>
      </c>
      <c r="X1182" s="128" t="str">
        <f t="shared" si="413"/>
        <v/>
      </c>
      <c r="Y1182" s="88" t="str">
        <f t="shared" ref="Y1182:Y1197" si="414">IF($J1182="","",$Q1182+$R1182+T1182)</f>
        <v/>
      </c>
      <c r="Z1182" s="88" t="str">
        <f t="shared" si="405"/>
        <v/>
      </c>
      <c r="AA1182" s="88" t="str">
        <f t="shared" si="406"/>
        <v/>
      </c>
      <c r="AB1182" s="201" t="str">
        <f t="shared" si="407"/>
        <v/>
      </c>
    </row>
    <row r="1183" spans="5:28" ht="18" customHeight="1">
      <c r="E1183" s="178" t="str">
        <f t="shared" si="408"/>
        <v/>
      </c>
      <c r="F1183" s="204">
        <f t="shared" si="399"/>
        <v>0</v>
      </c>
      <c r="G1183" s="124" t="str">
        <f t="shared" si="400"/>
        <v/>
      </c>
      <c r="H1183" s="124" t="str">
        <f t="shared" si="401"/>
        <v/>
      </c>
      <c r="I1183" s="179">
        <v>45</v>
      </c>
      <c r="J1183" s="150" t="str">
        <f>IF($E1183="","",INDEX('3.サラリースケール'!$R$5:$BH$38,MATCH('7.グレード別年俸表の作成'!$E1183,'3.サラリースケール'!$R$5:$R$38,0),MATCH('7.グレード別年俸表の作成'!$I1183,'3.サラリースケール'!$R$5:$BH$5,0)))</f>
        <v/>
      </c>
      <c r="K1183" s="194" t="str">
        <f t="shared" si="402"/>
        <v/>
      </c>
      <c r="L1183" s="195" t="str">
        <f>IF($J1183="","",VLOOKUP($E1183,'6.モデル年俸表の作成'!$C$6:$F$48,4,0))</f>
        <v/>
      </c>
      <c r="M1183" s="196" t="str">
        <f t="shared" si="409"/>
        <v/>
      </c>
      <c r="N1183" s="197" t="str">
        <f t="shared" si="410"/>
        <v/>
      </c>
      <c r="O1183" s="219" t="str">
        <f t="shared" si="403"/>
        <v/>
      </c>
      <c r="P1183" s="198" t="str">
        <f t="shared" si="411"/>
        <v/>
      </c>
      <c r="Q1183" s="195" t="str">
        <f t="shared" si="412"/>
        <v/>
      </c>
      <c r="R1183" s="187" t="str">
        <f>IF($J1183="","",IF('5.手当・賞与配分の設計'!$O$4=1,ROUNDUP((J1183+$L1183)*$R$5,-1),ROUNDUP(J1183*$R$5,-1)))</f>
        <v/>
      </c>
      <c r="S1183" s="202" t="str">
        <f>IF($J1183="","",IF('5.手当・賞与配分の設計'!$O$4=1,ROUNDUP(($J1183+$L1183)*$U$4*$S$3,-1),ROUNDUP($J1183*$U$4*$S$3,-1)))</f>
        <v/>
      </c>
      <c r="T1183" s="186" t="str">
        <f>IF($J1183="","",IF('5.手当・賞与配分の設計'!$O$4=1,ROUNDUP(($J1183+$L1183)*$U$4*$T$3,-1),ROUNDUP($J1183*$U$4*$T$3,-1)))</f>
        <v/>
      </c>
      <c r="U1183" s="186" t="str">
        <f>IF($J1183="","",IF('5.手当・賞与配分の設計'!$O$4=1,ROUNDUP(($J1183+$L1183)*$U$4*$U$3,-1),ROUNDUP($J1183*$U$4*$U$3,-1)))</f>
        <v/>
      </c>
      <c r="V1183" s="186" t="str">
        <f>IF($J1183="","",IF('5.手当・賞与配分の設計'!$O$4=1,ROUNDUP(($J1183+$L1183)*$U$4*$V$3,-1),ROUNDUP($J1183*$U$4*$V$3,-1)))</f>
        <v/>
      </c>
      <c r="W1183" s="203" t="str">
        <f>IF($J1183="","",IF('5.手当・賞与配分の設計'!$O$4=1,ROUNDUP(($J1183+$L1183)*$U$4*$W$3,-1),ROUNDUP($J1183*$U$4*$W$3,-1)))</f>
        <v/>
      </c>
      <c r="X1183" s="128" t="str">
        <f t="shared" si="413"/>
        <v/>
      </c>
      <c r="Y1183" s="88" t="str">
        <f t="shared" si="414"/>
        <v/>
      </c>
      <c r="Z1183" s="88" t="str">
        <f t="shared" si="405"/>
        <v/>
      </c>
      <c r="AA1183" s="88" t="str">
        <f t="shared" si="406"/>
        <v/>
      </c>
      <c r="AB1183" s="201" t="str">
        <f t="shared" si="407"/>
        <v/>
      </c>
    </row>
    <row r="1184" spans="5:28" ht="18" customHeight="1">
      <c r="E1184" s="178" t="str">
        <f t="shared" si="408"/>
        <v/>
      </c>
      <c r="F1184" s="204">
        <f t="shared" si="399"/>
        <v>0</v>
      </c>
      <c r="G1184" s="124" t="str">
        <f t="shared" si="400"/>
        <v/>
      </c>
      <c r="H1184" s="124" t="str">
        <f t="shared" si="401"/>
        <v/>
      </c>
      <c r="I1184" s="179">
        <v>46</v>
      </c>
      <c r="J1184" s="150" t="str">
        <f>IF($E1184="","",INDEX('3.サラリースケール'!$R$5:$BH$38,MATCH('7.グレード別年俸表の作成'!$E1184,'3.サラリースケール'!$R$5:$R$38,0),MATCH('7.グレード別年俸表の作成'!$I1184,'3.サラリースケール'!$R$5:$BH$5,0)))</f>
        <v/>
      </c>
      <c r="K1184" s="194" t="str">
        <f t="shared" si="402"/>
        <v/>
      </c>
      <c r="L1184" s="195" t="str">
        <f>IF($J1184="","",VLOOKUP($E1184,'6.モデル年俸表の作成'!$C$6:$F$48,4,0))</f>
        <v/>
      </c>
      <c r="M1184" s="196" t="str">
        <f t="shared" si="409"/>
        <v/>
      </c>
      <c r="N1184" s="197" t="str">
        <f t="shared" si="410"/>
        <v/>
      </c>
      <c r="O1184" s="219" t="str">
        <f t="shared" si="403"/>
        <v/>
      </c>
      <c r="P1184" s="198" t="str">
        <f t="shared" si="411"/>
        <v/>
      </c>
      <c r="Q1184" s="195" t="str">
        <f t="shared" si="412"/>
        <v/>
      </c>
      <c r="R1184" s="187" t="str">
        <f>IF($J1184="","",IF('5.手当・賞与配分の設計'!$O$4=1,ROUNDUP((J1184+$L1184)*$R$5,-1),ROUNDUP(J1184*$R$5,-1)))</f>
        <v/>
      </c>
      <c r="S1184" s="202" t="str">
        <f>IF($J1184="","",IF('5.手当・賞与配分の設計'!$O$4=1,ROUNDUP(($J1184+$L1184)*$U$4*$S$3,-1),ROUNDUP($J1184*$U$4*$S$3,-1)))</f>
        <v/>
      </c>
      <c r="T1184" s="186" t="str">
        <f>IF($J1184="","",IF('5.手当・賞与配分の設計'!$O$4=1,ROUNDUP(($J1184+$L1184)*$U$4*$T$3,-1),ROUNDUP($J1184*$U$4*$T$3,-1)))</f>
        <v/>
      </c>
      <c r="U1184" s="186" t="str">
        <f>IF($J1184="","",IF('5.手当・賞与配分の設計'!$O$4=1,ROUNDUP(($J1184+$L1184)*$U$4*$U$3,-1),ROUNDUP($J1184*$U$4*$U$3,-1)))</f>
        <v/>
      </c>
      <c r="V1184" s="186" t="str">
        <f>IF($J1184="","",IF('5.手当・賞与配分の設計'!$O$4=1,ROUNDUP(($J1184+$L1184)*$U$4*$V$3,-1),ROUNDUP($J1184*$U$4*$V$3,-1)))</f>
        <v/>
      </c>
      <c r="W1184" s="203" t="str">
        <f>IF($J1184="","",IF('5.手当・賞与配分の設計'!$O$4=1,ROUNDUP(($J1184+$L1184)*$U$4*$W$3,-1),ROUNDUP($J1184*$U$4*$W$3,-1)))</f>
        <v/>
      </c>
      <c r="X1184" s="128" t="str">
        <f t="shared" si="413"/>
        <v/>
      </c>
      <c r="Y1184" s="88" t="str">
        <f t="shared" si="414"/>
        <v/>
      </c>
      <c r="Z1184" s="88" t="str">
        <f t="shared" si="405"/>
        <v/>
      </c>
      <c r="AA1184" s="88" t="str">
        <f t="shared" si="406"/>
        <v/>
      </c>
      <c r="AB1184" s="201" t="str">
        <f t="shared" si="407"/>
        <v/>
      </c>
    </row>
    <row r="1185" spans="5:28" ht="18" customHeight="1">
      <c r="E1185" s="178" t="str">
        <f t="shared" si="408"/>
        <v/>
      </c>
      <c r="F1185" s="204">
        <f t="shared" si="399"/>
        <v>0</v>
      </c>
      <c r="G1185" s="124" t="str">
        <f t="shared" si="400"/>
        <v/>
      </c>
      <c r="H1185" s="124" t="str">
        <f t="shared" si="401"/>
        <v/>
      </c>
      <c r="I1185" s="179">
        <v>47</v>
      </c>
      <c r="J1185" s="150" t="str">
        <f>IF($E1185="","",INDEX('3.サラリースケール'!$R$5:$BH$38,MATCH('7.グレード別年俸表の作成'!$E1185,'3.サラリースケール'!$R$5:$R$38,0),MATCH('7.グレード別年俸表の作成'!$I1185,'3.サラリースケール'!$R$5:$BH$5,0)))</f>
        <v/>
      </c>
      <c r="K1185" s="194" t="str">
        <f t="shared" si="402"/>
        <v/>
      </c>
      <c r="L1185" s="195" t="str">
        <f>IF($J1185="","",VLOOKUP($E1185,'6.モデル年俸表の作成'!$C$6:$F$48,4,0))</f>
        <v/>
      </c>
      <c r="M1185" s="196" t="str">
        <f t="shared" si="409"/>
        <v/>
      </c>
      <c r="N1185" s="197" t="str">
        <f t="shared" si="410"/>
        <v/>
      </c>
      <c r="O1185" s="219" t="str">
        <f t="shared" si="403"/>
        <v/>
      </c>
      <c r="P1185" s="198" t="str">
        <f t="shared" si="411"/>
        <v/>
      </c>
      <c r="Q1185" s="195" t="str">
        <f t="shared" si="412"/>
        <v/>
      </c>
      <c r="R1185" s="187" t="str">
        <f>IF($J1185="","",IF('5.手当・賞与配分の設計'!$O$4=1,ROUNDUP((J1185+$L1185)*$R$5,-1),ROUNDUP(J1185*$R$5,-1)))</f>
        <v/>
      </c>
      <c r="S1185" s="202" t="str">
        <f>IF($J1185="","",IF('5.手当・賞与配分の設計'!$O$4=1,ROUNDUP(($J1185+$L1185)*$U$4*$S$3,-1),ROUNDUP($J1185*$U$4*$S$3,-1)))</f>
        <v/>
      </c>
      <c r="T1185" s="186" t="str">
        <f>IF($J1185="","",IF('5.手当・賞与配分の設計'!$O$4=1,ROUNDUP(($J1185+$L1185)*$U$4*$T$3,-1),ROUNDUP($J1185*$U$4*$T$3,-1)))</f>
        <v/>
      </c>
      <c r="U1185" s="186" t="str">
        <f>IF($J1185="","",IF('5.手当・賞与配分の設計'!$O$4=1,ROUNDUP(($J1185+$L1185)*$U$4*$U$3,-1),ROUNDUP($J1185*$U$4*$U$3,-1)))</f>
        <v/>
      </c>
      <c r="V1185" s="186" t="str">
        <f>IF($J1185="","",IF('5.手当・賞与配分の設計'!$O$4=1,ROUNDUP(($J1185+$L1185)*$U$4*$V$3,-1),ROUNDUP($J1185*$U$4*$V$3,-1)))</f>
        <v/>
      </c>
      <c r="W1185" s="203" t="str">
        <f>IF($J1185="","",IF('5.手当・賞与配分の設計'!$O$4=1,ROUNDUP(($J1185+$L1185)*$U$4*$W$3,-1),ROUNDUP($J1185*$U$4*$W$3,-1)))</f>
        <v/>
      </c>
      <c r="X1185" s="128" t="str">
        <f t="shared" si="413"/>
        <v/>
      </c>
      <c r="Y1185" s="88" t="str">
        <f t="shared" si="414"/>
        <v/>
      </c>
      <c r="Z1185" s="88" t="str">
        <f t="shared" si="405"/>
        <v/>
      </c>
      <c r="AA1185" s="88" t="str">
        <f t="shared" si="406"/>
        <v/>
      </c>
      <c r="AB1185" s="201" t="str">
        <f t="shared" si="407"/>
        <v/>
      </c>
    </row>
    <row r="1186" spans="5:28" ht="18" customHeight="1">
      <c r="E1186" s="178" t="str">
        <f t="shared" si="408"/>
        <v/>
      </c>
      <c r="F1186" s="204">
        <f t="shared" si="399"/>
        <v>0</v>
      </c>
      <c r="G1186" s="124" t="str">
        <f t="shared" si="400"/>
        <v/>
      </c>
      <c r="H1186" s="124" t="str">
        <f t="shared" si="401"/>
        <v/>
      </c>
      <c r="I1186" s="179">
        <v>48</v>
      </c>
      <c r="J1186" s="150" t="str">
        <f>IF($E1186="","",INDEX('3.サラリースケール'!$R$5:$BH$38,MATCH('7.グレード別年俸表の作成'!$E1186,'3.サラリースケール'!$R$5:$R$38,0),MATCH('7.グレード別年俸表の作成'!$I1186,'3.サラリースケール'!$R$5:$BH$5,0)))</f>
        <v/>
      </c>
      <c r="K1186" s="194" t="str">
        <f t="shared" si="402"/>
        <v/>
      </c>
      <c r="L1186" s="195" t="str">
        <f>IF($J1186="","",VLOOKUP($E1186,'6.モデル年俸表の作成'!$C$6:$F$48,4,0))</f>
        <v/>
      </c>
      <c r="M1186" s="196" t="str">
        <f t="shared" si="409"/>
        <v/>
      </c>
      <c r="N1186" s="197" t="str">
        <f t="shared" si="410"/>
        <v/>
      </c>
      <c r="O1186" s="219" t="str">
        <f t="shared" si="403"/>
        <v/>
      </c>
      <c r="P1186" s="198" t="str">
        <f t="shared" si="411"/>
        <v/>
      </c>
      <c r="Q1186" s="195" t="str">
        <f t="shared" si="412"/>
        <v/>
      </c>
      <c r="R1186" s="187" t="str">
        <f>IF($J1186="","",IF('5.手当・賞与配分の設計'!$O$4=1,ROUNDUP((J1186+$L1186)*$R$5,-1),ROUNDUP(J1186*$R$5,-1)))</f>
        <v/>
      </c>
      <c r="S1186" s="202" t="str">
        <f>IF($J1186="","",IF('5.手当・賞与配分の設計'!$O$4=1,ROUNDUP(($J1186+$L1186)*$U$4*$S$3,-1),ROUNDUP($J1186*$U$4*$S$3,-1)))</f>
        <v/>
      </c>
      <c r="T1186" s="186" t="str">
        <f>IF($J1186="","",IF('5.手当・賞与配分の設計'!$O$4=1,ROUNDUP(($J1186+$L1186)*$U$4*$T$3,-1),ROUNDUP($J1186*$U$4*$T$3,-1)))</f>
        <v/>
      </c>
      <c r="U1186" s="186" t="str">
        <f>IF($J1186="","",IF('5.手当・賞与配分の設計'!$O$4=1,ROUNDUP(($J1186+$L1186)*$U$4*$U$3,-1),ROUNDUP($J1186*$U$4*$U$3,-1)))</f>
        <v/>
      </c>
      <c r="V1186" s="186" t="str">
        <f>IF($J1186="","",IF('5.手当・賞与配分の設計'!$O$4=1,ROUNDUP(($J1186+$L1186)*$U$4*$V$3,-1),ROUNDUP($J1186*$U$4*$V$3,-1)))</f>
        <v/>
      </c>
      <c r="W1186" s="203" t="str">
        <f>IF($J1186="","",IF('5.手当・賞与配分の設計'!$O$4=1,ROUNDUP(($J1186+$L1186)*$U$4*$W$3,-1),ROUNDUP($J1186*$U$4*$W$3,-1)))</f>
        <v/>
      </c>
      <c r="X1186" s="128" t="str">
        <f t="shared" si="413"/>
        <v/>
      </c>
      <c r="Y1186" s="88" t="str">
        <f t="shared" si="414"/>
        <v/>
      </c>
      <c r="Z1186" s="88" t="str">
        <f t="shared" si="405"/>
        <v/>
      </c>
      <c r="AA1186" s="88" t="str">
        <f t="shared" si="406"/>
        <v/>
      </c>
      <c r="AB1186" s="201" t="str">
        <f t="shared" si="407"/>
        <v/>
      </c>
    </row>
    <row r="1187" spans="5:28" ht="18" customHeight="1">
      <c r="E1187" s="178" t="str">
        <f t="shared" si="408"/>
        <v/>
      </c>
      <c r="F1187" s="204">
        <f t="shared" si="399"/>
        <v>0</v>
      </c>
      <c r="G1187" s="124" t="str">
        <f t="shared" si="400"/>
        <v/>
      </c>
      <c r="H1187" s="124" t="str">
        <f t="shared" si="401"/>
        <v/>
      </c>
      <c r="I1187" s="179">
        <v>49</v>
      </c>
      <c r="J1187" s="150" t="str">
        <f>IF($E1187="","",INDEX('3.サラリースケール'!$R$5:$BH$38,MATCH('7.グレード別年俸表の作成'!$E1187,'3.サラリースケール'!$R$5:$R$38,0),MATCH('7.グレード別年俸表の作成'!$I1187,'3.サラリースケール'!$R$5:$BH$5,0)))</f>
        <v/>
      </c>
      <c r="K1187" s="194" t="str">
        <f t="shared" si="402"/>
        <v/>
      </c>
      <c r="L1187" s="195" t="str">
        <f>IF($J1187="","",VLOOKUP($E1187,'6.モデル年俸表の作成'!$C$6:$F$48,4,0))</f>
        <v/>
      </c>
      <c r="M1187" s="196" t="str">
        <f t="shared" si="409"/>
        <v/>
      </c>
      <c r="N1187" s="197" t="str">
        <f t="shared" si="410"/>
        <v/>
      </c>
      <c r="O1187" s="219" t="str">
        <f t="shared" si="403"/>
        <v/>
      </c>
      <c r="P1187" s="198" t="str">
        <f t="shared" si="411"/>
        <v/>
      </c>
      <c r="Q1187" s="195" t="str">
        <f t="shared" si="412"/>
        <v/>
      </c>
      <c r="R1187" s="187" t="str">
        <f>IF($J1187="","",IF('5.手当・賞与配分の設計'!$O$4=1,ROUNDUP((J1187+$L1187)*$R$5,-1),ROUNDUP(J1187*$R$5,-1)))</f>
        <v/>
      </c>
      <c r="S1187" s="202" t="str">
        <f>IF($J1187="","",IF('5.手当・賞与配分の設計'!$O$4=1,ROUNDUP(($J1187+$L1187)*$U$4*$S$3,-1),ROUNDUP($J1187*$U$4*$S$3,-1)))</f>
        <v/>
      </c>
      <c r="T1187" s="186" t="str">
        <f>IF($J1187="","",IF('5.手当・賞与配分の設計'!$O$4=1,ROUNDUP(($J1187+$L1187)*$U$4*$T$3,-1),ROUNDUP($J1187*$U$4*$T$3,-1)))</f>
        <v/>
      </c>
      <c r="U1187" s="186" t="str">
        <f>IF($J1187="","",IF('5.手当・賞与配分の設計'!$O$4=1,ROUNDUP(($J1187+$L1187)*$U$4*$U$3,-1),ROUNDUP($J1187*$U$4*$U$3,-1)))</f>
        <v/>
      </c>
      <c r="V1187" s="186" t="str">
        <f>IF($J1187="","",IF('5.手当・賞与配分の設計'!$O$4=1,ROUNDUP(($J1187+$L1187)*$U$4*$V$3,-1),ROUNDUP($J1187*$U$4*$V$3,-1)))</f>
        <v/>
      </c>
      <c r="W1187" s="203" t="str">
        <f>IF($J1187="","",IF('5.手当・賞与配分の設計'!$O$4=1,ROUNDUP(($J1187+$L1187)*$U$4*$W$3,-1),ROUNDUP($J1187*$U$4*$W$3,-1)))</f>
        <v/>
      </c>
      <c r="X1187" s="128" t="str">
        <f t="shared" si="413"/>
        <v/>
      </c>
      <c r="Y1187" s="88" t="str">
        <f t="shared" si="414"/>
        <v/>
      </c>
      <c r="Z1187" s="88" t="str">
        <f t="shared" si="405"/>
        <v/>
      </c>
      <c r="AA1187" s="88" t="str">
        <f t="shared" si="406"/>
        <v/>
      </c>
      <c r="AB1187" s="201" t="str">
        <f t="shared" si="407"/>
        <v/>
      </c>
    </row>
    <row r="1188" spans="5:28" ht="18" customHeight="1">
      <c r="E1188" s="178" t="str">
        <f t="shared" si="408"/>
        <v/>
      </c>
      <c r="F1188" s="204">
        <f t="shared" si="399"/>
        <v>0</v>
      </c>
      <c r="G1188" s="124" t="str">
        <f t="shared" si="400"/>
        <v/>
      </c>
      <c r="H1188" s="124" t="str">
        <f t="shared" si="401"/>
        <v/>
      </c>
      <c r="I1188" s="179">
        <v>50</v>
      </c>
      <c r="J1188" s="150" t="str">
        <f>IF($E1188="","",INDEX('3.サラリースケール'!$R$5:$BH$38,MATCH('7.グレード別年俸表の作成'!$E1188,'3.サラリースケール'!$R$5:$R$38,0),MATCH('7.グレード別年俸表の作成'!$I1188,'3.サラリースケール'!$R$5:$BH$5,0)))</f>
        <v/>
      </c>
      <c r="K1188" s="194" t="str">
        <f t="shared" si="402"/>
        <v/>
      </c>
      <c r="L1188" s="195" t="str">
        <f>IF($J1188="","",VLOOKUP($E1188,'6.モデル年俸表の作成'!$C$6:$F$48,4,0))</f>
        <v/>
      </c>
      <c r="M1188" s="196" t="str">
        <f t="shared" si="409"/>
        <v/>
      </c>
      <c r="N1188" s="197" t="str">
        <f t="shared" si="410"/>
        <v/>
      </c>
      <c r="O1188" s="219" t="str">
        <f t="shared" si="403"/>
        <v/>
      </c>
      <c r="P1188" s="198" t="str">
        <f t="shared" si="411"/>
        <v/>
      </c>
      <c r="Q1188" s="195" t="str">
        <f t="shared" si="412"/>
        <v/>
      </c>
      <c r="R1188" s="187" t="str">
        <f>IF($J1188="","",IF('5.手当・賞与配分の設計'!$O$4=1,ROUNDUP((J1188+$L1188)*$R$5,-1),ROUNDUP(J1188*$R$5,-1)))</f>
        <v/>
      </c>
      <c r="S1188" s="202" t="str">
        <f>IF($J1188="","",IF('5.手当・賞与配分の設計'!$O$4=1,ROUNDUP(($J1188+$L1188)*$U$4*$S$3,-1),ROUNDUP($J1188*$U$4*$S$3,-1)))</f>
        <v/>
      </c>
      <c r="T1188" s="186" t="str">
        <f>IF($J1188="","",IF('5.手当・賞与配分の設計'!$O$4=1,ROUNDUP(($J1188+$L1188)*$U$4*$T$3,-1),ROUNDUP($J1188*$U$4*$T$3,-1)))</f>
        <v/>
      </c>
      <c r="U1188" s="186" t="str">
        <f>IF($J1188="","",IF('5.手当・賞与配分の設計'!$O$4=1,ROUNDUP(($J1188+$L1188)*$U$4*$U$3,-1),ROUNDUP($J1188*$U$4*$U$3,-1)))</f>
        <v/>
      </c>
      <c r="V1188" s="186" t="str">
        <f>IF($J1188="","",IF('5.手当・賞与配分の設計'!$O$4=1,ROUNDUP(($J1188+$L1188)*$U$4*$V$3,-1),ROUNDUP($J1188*$U$4*$V$3,-1)))</f>
        <v/>
      </c>
      <c r="W1188" s="203" t="str">
        <f>IF($J1188="","",IF('5.手当・賞与配分の設計'!$O$4=1,ROUNDUP(($J1188+$L1188)*$U$4*$W$3,-1),ROUNDUP($J1188*$U$4*$W$3,-1)))</f>
        <v/>
      </c>
      <c r="X1188" s="128" t="str">
        <f t="shared" si="413"/>
        <v/>
      </c>
      <c r="Y1188" s="88" t="str">
        <f t="shared" si="414"/>
        <v/>
      </c>
      <c r="Z1188" s="88" t="str">
        <f t="shared" si="405"/>
        <v/>
      </c>
      <c r="AA1188" s="88" t="str">
        <f t="shared" si="406"/>
        <v/>
      </c>
      <c r="AB1188" s="201" t="str">
        <f t="shared" si="407"/>
        <v/>
      </c>
    </row>
    <row r="1189" spans="5:28" ht="18" customHeight="1">
      <c r="E1189" s="178" t="str">
        <f t="shared" si="408"/>
        <v/>
      </c>
      <c r="F1189" s="204">
        <f t="shared" si="399"/>
        <v>0</v>
      </c>
      <c r="G1189" s="124" t="str">
        <f t="shared" si="400"/>
        <v/>
      </c>
      <c r="H1189" s="124" t="str">
        <f t="shared" si="401"/>
        <v/>
      </c>
      <c r="I1189" s="179">
        <v>51</v>
      </c>
      <c r="J1189" s="150" t="str">
        <f>IF($E1189="","",INDEX('3.サラリースケール'!$R$5:$BH$38,MATCH('7.グレード別年俸表の作成'!$E1189,'3.サラリースケール'!$R$5:$R$38,0),MATCH('7.グレード別年俸表の作成'!$I1189,'3.サラリースケール'!$R$5:$BH$5,0)))</f>
        <v/>
      </c>
      <c r="K1189" s="194" t="str">
        <f t="shared" si="402"/>
        <v/>
      </c>
      <c r="L1189" s="195" t="str">
        <f>IF($J1189="","",VLOOKUP($E1189,'6.モデル年俸表の作成'!$C$6:$F$48,4,0))</f>
        <v/>
      </c>
      <c r="M1189" s="196" t="str">
        <f t="shared" si="409"/>
        <v/>
      </c>
      <c r="N1189" s="197" t="str">
        <f t="shared" si="410"/>
        <v/>
      </c>
      <c r="O1189" s="219" t="str">
        <f t="shared" si="403"/>
        <v/>
      </c>
      <c r="P1189" s="198" t="str">
        <f t="shared" si="411"/>
        <v/>
      </c>
      <c r="Q1189" s="195" t="str">
        <f t="shared" si="412"/>
        <v/>
      </c>
      <c r="R1189" s="187" t="str">
        <f>IF($J1189="","",IF('5.手当・賞与配分の設計'!$O$4=1,ROUNDUP((J1189+$L1189)*$R$5,-1),ROUNDUP(J1189*$R$5,-1)))</f>
        <v/>
      </c>
      <c r="S1189" s="202" t="str">
        <f>IF($J1189="","",IF('5.手当・賞与配分の設計'!$O$4=1,ROUNDUP(($J1189+$L1189)*$U$4*$S$3,-1),ROUNDUP($J1189*$U$4*$S$3,-1)))</f>
        <v/>
      </c>
      <c r="T1189" s="186" t="str">
        <f>IF($J1189="","",IF('5.手当・賞与配分の設計'!$O$4=1,ROUNDUP(($J1189+$L1189)*$U$4*$T$3,-1),ROUNDUP($J1189*$U$4*$T$3,-1)))</f>
        <v/>
      </c>
      <c r="U1189" s="186" t="str">
        <f>IF($J1189="","",IF('5.手当・賞与配分の設計'!$O$4=1,ROUNDUP(($J1189+$L1189)*$U$4*$U$3,-1),ROUNDUP($J1189*$U$4*$U$3,-1)))</f>
        <v/>
      </c>
      <c r="V1189" s="186" t="str">
        <f>IF($J1189="","",IF('5.手当・賞与配分の設計'!$O$4=1,ROUNDUP(($J1189+$L1189)*$U$4*$V$3,-1),ROUNDUP($J1189*$U$4*$V$3,-1)))</f>
        <v/>
      </c>
      <c r="W1189" s="203" t="str">
        <f>IF($J1189="","",IF('5.手当・賞与配分の設計'!$O$4=1,ROUNDUP(($J1189+$L1189)*$U$4*$W$3,-1),ROUNDUP($J1189*$U$4*$W$3,-1)))</f>
        <v/>
      </c>
      <c r="X1189" s="128" t="str">
        <f t="shared" si="413"/>
        <v/>
      </c>
      <c r="Y1189" s="88" t="str">
        <f t="shared" si="414"/>
        <v/>
      </c>
      <c r="Z1189" s="88" t="str">
        <f t="shared" si="405"/>
        <v/>
      </c>
      <c r="AA1189" s="88" t="str">
        <f t="shared" si="406"/>
        <v/>
      </c>
      <c r="AB1189" s="201" t="str">
        <f t="shared" si="407"/>
        <v/>
      </c>
    </row>
    <row r="1190" spans="5:28" ht="18" customHeight="1">
      <c r="E1190" s="178" t="str">
        <f t="shared" si="408"/>
        <v/>
      </c>
      <c r="F1190" s="204">
        <f t="shared" si="399"/>
        <v>0</v>
      </c>
      <c r="G1190" s="124" t="str">
        <f t="shared" si="400"/>
        <v/>
      </c>
      <c r="H1190" s="124" t="str">
        <f t="shared" si="401"/>
        <v/>
      </c>
      <c r="I1190" s="179">
        <v>52</v>
      </c>
      <c r="J1190" s="150" t="str">
        <f>IF($E1190="","",INDEX('3.サラリースケール'!$R$5:$BH$38,MATCH('7.グレード別年俸表の作成'!$E1190,'3.サラリースケール'!$R$5:$R$38,0),MATCH('7.グレード別年俸表の作成'!$I1190,'3.サラリースケール'!$R$5:$BH$5,0)))</f>
        <v/>
      </c>
      <c r="K1190" s="194" t="str">
        <f t="shared" si="402"/>
        <v/>
      </c>
      <c r="L1190" s="195" t="str">
        <f>IF($J1190="","",VLOOKUP($E1190,'6.モデル年俸表の作成'!$C$6:$F$48,4,0))</f>
        <v/>
      </c>
      <c r="M1190" s="196" t="str">
        <f t="shared" si="409"/>
        <v/>
      </c>
      <c r="N1190" s="197" t="str">
        <f t="shared" si="410"/>
        <v/>
      </c>
      <c r="O1190" s="219" t="str">
        <f t="shared" si="403"/>
        <v/>
      </c>
      <c r="P1190" s="198" t="str">
        <f t="shared" si="411"/>
        <v/>
      </c>
      <c r="Q1190" s="195" t="str">
        <f t="shared" si="412"/>
        <v/>
      </c>
      <c r="R1190" s="187" t="str">
        <f>IF($J1190="","",IF('5.手当・賞与配分の設計'!$O$4=1,ROUNDUP((J1190+$L1190)*$R$5,-1),ROUNDUP(J1190*$R$5,-1)))</f>
        <v/>
      </c>
      <c r="S1190" s="202" t="str">
        <f>IF($J1190="","",IF('5.手当・賞与配分の設計'!$O$4=1,ROUNDUP(($J1190+$L1190)*$U$4*$S$3,-1),ROUNDUP($J1190*$U$4*$S$3,-1)))</f>
        <v/>
      </c>
      <c r="T1190" s="186" t="str">
        <f>IF($J1190="","",IF('5.手当・賞与配分の設計'!$O$4=1,ROUNDUP(($J1190+$L1190)*$U$4*$T$3,-1),ROUNDUP($J1190*$U$4*$T$3,-1)))</f>
        <v/>
      </c>
      <c r="U1190" s="186" t="str">
        <f>IF($J1190="","",IF('5.手当・賞与配分の設計'!$O$4=1,ROUNDUP(($J1190+$L1190)*$U$4*$U$3,-1),ROUNDUP($J1190*$U$4*$U$3,-1)))</f>
        <v/>
      </c>
      <c r="V1190" s="186" t="str">
        <f>IF($J1190="","",IF('5.手当・賞与配分の設計'!$O$4=1,ROUNDUP(($J1190+$L1190)*$U$4*$V$3,-1),ROUNDUP($J1190*$U$4*$V$3,-1)))</f>
        <v/>
      </c>
      <c r="W1190" s="203" t="str">
        <f>IF($J1190="","",IF('5.手当・賞与配分の設計'!$O$4=1,ROUNDUP(($J1190+$L1190)*$U$4*$W$3,-1),ROUNDUP($J1190*$U$4*$W$3,-1)))</f>
        <v/>
      </c>
      <c r="X1190" s="128" t="str">
        <f t="shared" si="413"/>
        <v/>
      </c>
      <c r="Y1190" s="88" t="str">
        <f t="shared" si="414"/>
        <v/>
      </c>
      <c r="Z1190" s="88" t="str">
        <f t="shared" si="405"/>
        <v/>
      </c>
      <c r="AA1190" s="88" t="str">
        <f t="shared" si="406"/>
        <v/>
      </c>
      <c r="AB1190" s="201" t="str">
        <f t="shared" si="407"/>
        <v/>
      </c>
    </row>
    <row r="1191" spans="5:28" ht="18" customHeight="1">
      <c r="E1191" s="178" t="str">
        <f t="shared" si="408"/>
        <v/>
      </c>
      <c r="F1191" s="204">
        <f t="shared" si="399"/>
        <v>0</v>
      </c>
      <c r="G1191" s="124" t="str">
        <f t="shared" si="400"/>
        <v/>
      </c>
      <c r="H1191" s="124" t="str">
        <f t="shared" si="401"/>
        <v/>
      </c>
      <c r="I1191" s="179">
        <v>53</v>
      </c>
      <c r="J1191" s="150" t="str">
        <f>IF($E1191="","",INDEX('3.サラリースケール'!$R$5:$BH$38,MATCH('7.グレード別年俸表の作成'!$E1191,'3.サラリースケール'!$R$5:$R$38,0),MATCH('7.グレード別年俸表の作成'!$I1191,'3.サラリースケール'!$R$5:$BH$5,0)))</f>
        <v/>
      </c>
      <c r="K1191" s="194" t="str">
        <f t="shared" si="402"/>
        <v/>
      </c>
      <c r="L1191" s="195" t="str">
        <f>IF($J1191="","",VLOOKUP($E1191,'6.モデル年俸表の作成'!$C$6:$F$48,4,0))</f>
        <v/>
      </c>
      <c r="M1191" s="196" t="str">
        <f t="shared" si="409"/>
        <v/>
      </c>
      <c r="N1191" s="197" t="str">
        <f t="shared" si="410"/>
        <v/>
      </c>
      <c r="O1191" s="219" t="str">
        <f t="shared" si="403"/>
        <v/>
      </c>
      <c r="P1191" s="198" t="str">
        <f t="shared" si="411"/>
        <v/>
      </c>
      <c r="Q1191" s="195" t="str">
        <f t="shared" si="412"/>
        <v/>
      </c>
      <c r="R1191" s="187" t="str">
        <f>IF($J1191="","",IF('5.手当・賞与配分の設計'!$O$4=1,ROUNDUP((J1191+$L1191)*$R$5,-1),ROUNDUP(J1191*$R$5,-1)))</f>
        <v/>
      </c>
      <c r="S1191" s="202" t="str">
        <f>IF($J1191="","",IF('5.手当・賞与配分の設計'!$O$4=1,ROUNDUP(($J1191+$L1191)*$U$4*$S$3,-1),ROUNDUP($J1191*$U$4*$S$3,-1)))</f>
        <v/>
      </c>
      <c r="T1191" s="186" t="str">
        <f>IF($J1191="","",IF('5.手当・賞与配分の設計'!$O$4=1,ROUNDUP(($J1191+$L1191)*$U$4*$T$3,-1),ROUNDUP($J1191*$U$4*$T$3,-1)))</f>
        <v/>
      </c>
      <c r="U1191" s="186" t="str">
        <f>IF($J1191="","",IF('5.手当・賞与配分の設計'!$O$4=1,ROUNDUP(($J1191+$L1191)*$U$4*$U$3,-1),ROUNDUP($J1191*$U$4*$U$3,-1)))</f>
        <v/>
      </c>
      <c r="V1191" s="186" t="str">
        <f>IF($J1191="","",IF('5.手当・賞与配分の設計'!$O$4=1,ROUNDUP(($J1191+$L1191)*$U$4*$V$3,-1),ROUNDUP($J1191*$U$4*$V$3,-1)))</f>
        <v/>
      </c>
      <c r="W1191" s="203" t="str">
        <f>IF($J1191="","",IF('5.手当・賞与配分の設計'!$O$4=1,ROUNDUP(($J1191+$L1191)*$U$4*$W$3,-1),ROUNDUP($J1191*$U$4*$W$3,-1)))</f>
        <v/>
      </c>
      <c r="X1191" s="128" t="str">
        <f t="shared" si="413"/>
        <v/>
      </c>
      <c r="Y1191" s="88" t="str">
        <f t="shared" si="414"/>
        <v/>
      </c>
      <c r="Z1191" s="88" t="str">
        <f t="shared" si="405"/>
        <v/>
      </c>
      <c r="AA1191" s="88" t="str">
        <f t="shared" si="406"/>
        <v/>
      </c>
      <c r="AB1191" s="201" t="str">
        <f t="shared" si="407"/>
        <v/>
      </c>
    </row>
    <row r="1192" spans="5:28" ht="18" customHeight="1">
      <c r="E1192" s="178" t="str">
        <f t="shared" si="408"/>
        <v/>
      </c>
      <c r="F1192" s="204">
        <f t="shared" si="399"/>
        <v>0</v>
      </c>
      <c r="G1192" s="124" t="str">
        <f t="shared" si="400"/>
        <v/>
      </c>
      <c r="H1192" s="124" t="str">
        <f t="shared" si="401"/>
        <v/>
      </c>
      <c r="I1192" s="179">
        <v>54</v>
      </c>
      <c r="J1192" s="150" t="str">
        <f>IF($E1192="","",INDEX('3.サラリースケール'!$R$5:$BH$38,MATCH('7.グレード別年俸表の作成'!$E1192,'3.サラリースケール'!$R$5:$R$38,0),MATCH('7.グレード別年俸表の作成'!$I1192,'3.サラリースケール'!$R$5:$BH$5,0)))</f>
        <v/>
      </c>
      <c r="K1192" s="194" t="str">
        <f t="shared" si="402"/>
        <v/>
      </c>
      <c r="L1192" s="195" t="str">
        <f>IF($J1192="","",VLOOKUP($E1192,'6.モデル年俸表の作成'!$C$6:$F$48,4,0))</f>
        <v/>
      </c>
      <c r="M1192" s="196" t="str">
        <f t="shared" si="409"/>
        <v/>
      </c>
      <c r="N1192" s="197" t="str">
        <f t="shared" si="410"/>
        <v/>
      </c>
      <c r="O1192" s="219" t="str">
        <f t="shared" si="403"/>
        <v/>
      </c>
      <c r="P1192" s="198" t="str">
        <f t="shared" si="411"/>
        <v/>
      </c>
      <c r="Q1192" s="195" t="str">
        <f t="shared" si="412"/>
        <v/>
      </c>
      <c r="R1192" s="187" t="str">
        <f>IF($J1192="","",IF('5.手当・賞与配分の設計'!$O$4=1,ROUNDUP((J1192+$L1192)*$R$5,-1),ROUNDUP(J1192*$R$5,-1)))</f>
        <v/>
      </c>
      <c r="S1192" s="202" t="str">
        <f>IF($J1192="","",IF('5.手当・賞与配分の設計'!$O$4=1,ROUNDUP(($J1192+$L1192)*$U$4*$S$3,-1),ROUNDUP($J1192*$U$4*$S$3,-1)))</f>
        <v/>
      </c>
      <c r="T1192" s="186" t="str">
        <f>IF($J1192="","",IF('5.手当・賞与配分の設計'!$O$4=1,ROUNDUP(($J1192+$L1192)*$U$4*$T$3,-1),ROUNDUP($J1192*$U$4*$T$3,-1)))</f>
        <v/>
      </c>
      <c r="U1192" s="186" t="str">
        <f>IF($J1192="","",IF('5.手当・賞与配分の設計'!$O$4=1,ROUNDUP(($J1192+$L1192)*$U$4*$U$3,-1),ROUNDUP($J1192*$U$4*$U$3,-1)))</f>
        <v/>
      </c>
      <c r="V1192" s="186" t="str">
        <f>IF($J1192="","",IF('5.手当・賞与配分の設計'!$O$4=1,ROUNDUP(($J1192+$L1192)*$U$4*$V$3,-1),ROUNDUP($J1192*$U$4*$V$3,-1)))</f>
        <v/>
      </c>
      <c r="W1192" s="203" t="str">
        <f>IF($J1192="","",IF('5.手当・賞与配分の設計'!$O$4=1,ROUNDUP(($J1192+$L1192)*$U$4*$W$3,-1),ROUNDUP($J1192*$U$4*$W$3,-1)))</f>
        <v/>
      </c>
      <c r="X1192" s="128" t="str">
        <f t="shared" si="413"/>
        <v/>
      </c>
      <c r="Y1192" s="88" t="str">
        <f t="shared" si="414"/>
        <v/>
      </c>
      <c r="Z1192" s="88" t="str">
        <f t="shared" si="405"/>
        <v/>
      </c>
      <c r="AA1192" s="88" t="str">
        <f t="shared" si="406"/>
        <v/>
      </c>
      <c r="AB1192" s="201" t="str">
        <f t="shared" si="407"/>
        <v/>
      </c>
    </row>
    <row r="1193" spans="5:28" ht="18" customHeight="1">
      <c r="E1193" s="178" t="str">
        <f t="shared" si="408"/>
        <v/>
      </c>
      <c r="F1193" s="204">
        <f t="shared" si="399"/>
        <v>0</v>
      </c>
      <c r="G1193" s="124" t="str">
        <f t="shared" si="400"/>
        <v/>
      </c>
      <c r="H1193" s="124" t="str">
        <f t="shared" si="401"/>
        <v/>
      </c>
      <c r="I1193" s="179">
        <v>55</v>
      </c>
      <c r="J1193" s="150" t="str">
        <f>IF($E1193="","",INDEX('3.サラリースケール'!$R$5:$BH$38,MATCH('7.グレード別年俸表の作成'!$E1193,'3.サラリースケール'!$R$5:$R$38,0),MATCH('7.グレード別年俸表の作成'!$I1193,'3.サラリースケール'!$R$5:$BH$5,0)))</f>
        <v/>
      </c>
      <c r="K1193" s="194" t="str">
        <f t="shared" si="402"/>
        <v/>
      </c>
      <c r="L1193" s="195" t="str">
        <f>IF($J1193="","",VLOOKUP($E1193,'6.モデル年俸表の作成'!$C$6:$F$48,4,0))</f>
        <v/>
      </c>
      <c r="M1193" s="196" t="str">
        <f t="shared" si="409"/>
        <v/>
      </c>
      <c r="N1193" s="197" t="str">
        <f t="shared" si="410"/>
        <v/>
      </c>
      <c r="O1193" s="219" t="str">
        <f t="shared" si="403"/>
        <v/>
      </c>
      <c r="P1193" s="198" t="str">
        <f t="shared" si="411"/>
        <v/>
      </c>
      <c r="Q1193" s="195" t="str">
        <f t="shared" si="412"/>
        <v/>
      </c>
      <c r="R1193" s="187" t="str">
        <f>IF($J1193="","",IF('5.手当・賞与配分の設計'!$O$4=1,ROUNDUP((J1193+$L1193)*$R$5,-1),ROUNDUP(J1193*$R$5,-1)))</f>
        <v/>
      </c>
      <c r="S1193" s="202" t="str">
        <f>IF($J1193="","",IF('5.手当・賞与配分の設計'!$O$4=1,ROUNDUP(($J1193+$L1193)*$U$4*$S$3,-1),ROUNDUP($J1193*$U$4*$S$3,-1)))</f>
        <v/>
      </c>
      <c r="T1193" s="186" t="str">
        <f>IF($J1193="","",IF('5.手当・賞与配分の設計'!$O$4=1,ROUNDUP(($J1193+$L1193)*$U$4*$T$3,-1),ROUNDUP($J1193*$U$4*$T$3,-1)))</f>
        <v/>
      </c>
      <c r="U1193" s="186" t="str">
        <f>IF($J1193="","",IF('5.手当・賞与配分の設計'!$O$4=1,ROUNDUP(($J1193+$L1193)*$U$4*$U$3,-1),ROUNDUP($J1193*$U$4*$U$3,-1)))</f>
        <v/>
      </c>
      <c r="V1193" s="186" t="str">
        <f>IF($J1193="","",IF('5.手当・賞与配分の設計'!$O$4=1,ROUNDUP(($J1193+$L1193)*$U$4*$V$3,-1),ROUNDUP($J1193*$U$4*$V$3,-1)))</f>
        <v/>
      </c>
      <c r="W1193" s="203" t="str">
        <f>IF($J1193="","",IF('5.手当・賞与配分の設計'!$O$4=1,ROUNDUP(($J1193+$L1193)*$U$4*$W$3,-1),ROUNDUP($J1193*$U$4*$W$3,-1)))</f>
        <v/>
      </c>
      <c r="X1193" s="128" t="str">
        <f t="shared" si="413"/>
        <v/>
      </c>
      <c r="Y1193" s="88" t="str">
        <f t="shared" si="414"/>
        <v/>
      </c>
      <c r="Z1193" s="88" t="str">
        <f t="shared" si="405"/>
        <v/>
      </c>
      <c r="AA1193" s="88" t="str">
        <f t="shared" si="406"/>
        <v/>
      </c>
      <c r="AB1193" s="201" t="str">
        <f t="shared" si="407"/>
        <v/>
      </c>
    </row>
    <row r="1194" spans="5:28" ht="18" customHeight="1">
      <c r="E1194" s="178" t="str">
        <f t="shared" si="408"/>
        <v/>
      </c>
      <c r="F1194" s="204">
        <f t="shared" si="399"/>
        <v>0</v>
      </c>
      <c r="G1194" s="124" t="str">
        <f t="shared" si="400"/>
        <v/>
      </c>
      <c r="H1194" s="124" t="str">
        <f t="shared" si="401"/>
        <v/>
      </c>
      <c r="I1194" s="179">
        <v>56</v>
      </c>
      <c r="J1194" s="150" t="str">
        <f>IF($E1194="","",INDEX('3.サラリースケール'!$R$5:$BH$38,MATCH('7.グレード別年俸表の作成'!$E1194,'3.サラリースケール'!$R$5:$R$38,0),MATCH('7.グレード別年俸表の作成'!$I1194,'3.サラリースケール'!$R$5:$BH$5,0)))</f>
        <v/>
      </c>
      <c r="K1194" s="194" t="str">
        <f t="shared" si="402"/>
        <v/>
      </c>
      <c r="L1194" s="195" t="str">
        <f>IF($J1194="","",VLOOKUP($E1194,'6.モデル年俸表の作成'!$C$6:$F$48,4,0))</f>
        <v/>
      </c>
      <c r="M1194" s="196" t="str">
        <f t="shared" si="409"/>
        <v/>
      </c>
      <c r="N1194" s="197" t="str">
        <f t="shared" si="410"/>
        <v/>
      </c>
      <c r="O1194" s="219" t="str">
        <f t="shared" si="403"/>
        <v/>
      </c>
      <c r="P1194" s="198" t="str">
        <f t="shared" si="411"/>
        <v/>
      </c>
      <c r="Q1194" s="195" t="str">
        <f t="shared" si="412"/>
        <v/>
      </c>
      <c r="R1194" s="187" t="str">
        <f>IF($J1194="","",IF('5.手当・賞与配分の設計'!$O$4=1,ROUNDUP((J1194+$L1194)*$R$5,-1),ROUNDUP(J1194*$R$5,-1)))</f>
        <v/>
      </c>
      <c r="S1194" s="202" t="str">
        <f>IF($J1194="","",IF('5.手当・賞与配分の設計'!$O$4=1,ROUNDUP(($J1194+$L1194)*$U$4*$S$3,-1),ROUNDUP($J1194*$U$4*$S$3,-1)))</f>
        <v/>
      </c>
      <c r="T1194" s="186" t="str">
        <f>IF($J1194="","",IF('5.手当・賞与配分の設計'!$O$4=1,ROUNDUP(($J1194+$L1194)*$U$4*$T$3,-1),ROUNDUP($J1194*$U$4*$T$3,-1)))</f>
        <v/>
      </c>
      <c r="U1194" s="186" t="str">
        <f>IF($J1194="","",IF('5.手当・賞与配分の設計'!$O$4=1,ROUNDUP(($J1194+$L1194)*$U$4*$U$3,-1),ROUNDUP($J1194*$U$4*$U$3,-1)))</f>
        <v/>
      </c>
      <c r="V1194" s="186" t="str">
        <f>IF($J1194="","",IF('5.手当・賞与配分の設計'!$O$4=1,ROUNDUP(($J1194+$L1194)*$U$4*$V$3,-1),ROUNDUP($J1194*$U$4*$V$3,-1)))</f>
        <v/>
      </c>
      <c r="W1194" s="203" t="str">
        <f>IF($J1194="","",IF('5.手当・賞与配分の設計'!$O$4=1,ROUNDUP(($J1194+$L1194)*$U$4*$W$3,-1),ROUNDUP($J1194*$U$4*$W$3,-1)))</f>
        <v/>
      </c>
      <c r="X1194" s="128" t="str">
        <f t="shared" si="413"/>
        <v/>
      </c>
      <c r="Y1194" s="88" t="str">
        <f t="shared" si="414"/>
        <v/>
      </c>
      <c r="Z1194" s="88" t="str">
        <f t="shared" si="405"/>
        <v/>
      </c>
      <c r="AA1194" s="88" t="str">
        <f t="shared" si="406"/>
        <v/>
      </c>
      <c r="AB1194" s="201" t="str">
        <f t="shared" si="407"/>
        <v/>
      </c>
    </row>
    <row r="1195" spans="5:28" ht="18" customHeight="1">
      <c r="E1195" s="178" t="str">
        <f t="shared" si="408"/>
        <v/>
      </c>
      <c r="F1195" s="204">
        <f t="shared" si="399"/>
        <v>0</v>
      </c>
      <c r="G1195" s="124" t="str">
        <f t="shared" si="400"/>
        <v/>
      </c>
      <c r="H1195" s="124" t="str">
        <f t="shared" si="401"/>
        <v/>
      </c>
      <c r="I1195" s="179">
        <v>57</v>
      </c>
      <c r="J1195" s="150" t="str">
        <f>IF($E1195="","",INDEX('3.サラリースケール'!$R$5:$BH$38,MATCH('7.グレード別年俸表の作成'!$E1195,'3.サラリースケール'!$R$5:$R$38,0),MATCH('7.グレード別年俸表の作成'!$I1195,'3.サラリースケール'!$R$5:$BH$5,0)))</f>
        <v/>
      </c>
      <c r="K1195" s="194" t="str">
        <f t="shared" si="402"/>
        <v/>
      </c>
      <c r="L1195" s="195" t="str">
        <f>IF($J1195="","",VLOOKUP($E1195,'6.モデル年俸表の作成'!$C$6:$F$48,4,0))</f>
        <v/>
      </c>
      <c r="M1195" s="196" t="str">
        <f t="shared" si="409"/>
        <v/>
      </c>
      <c r="N1195" s="197" t="str">
        <f t="shared" si="410"/>
        <v/>
      </c>
      <c r="O1195" s="219" t="str">
        <f t="shared" si="403"/>
        <v/>
      </c>
      <c r="P1195" s="198" t="str">
        <f t="shared" si="411"/>
        <v/>
      </c>
      <c r="Q1195" s="195" t="str">
        <f t="shared" si="412"/>
        <v/>
      </c>
      <c r="R1195" s="187" t="str">
        <f>IF($J1195="","",IF('5.手当・賞与配分の設計'!$O$4=1,ROUNDUP((J1195+$L1195)*$R$5,-1),ROUNDUP(J1195*$R$5,-1)))</f>
        <v/>
      </c>
      <c r="S1195" s="202" t="str">
        <f>IF($J1195="","",IF('5.手当・賞与配分の設計'!$O$4=1,ROUNDUP(($J1195+$L1195)*$U$4*$S$3,-1),ROUNDUP($J1195*$U$4*$S$3,-1)))</f>
        <v/>
      </c>
      <c r="T1195" s="186" t="str">
        <f>IF($J1195="","",IF('5.手当・賞与配分の設計'!$O$4=1,ROUNDUP(($J1195+$L1195)*$U$4*$T$3,-1),ROUNDUP($J1195*$U$4*$T$3,-1)))</f>
        <v/>
      </c>
      <c r="U1195" s="186" t="str">
        <f>IF($J1195="","",IF('5.手当・賞与配分の設計'!$O$4=1,ROUNDUP(($J1195+$L1195)*$U$4*$U$3,-1),ROUNDUP($J1195*$U$4*$U$3,-1)))</f>
        <v/>
      </c>
      <c r="V1195" s="186" t="str">
        <f>IF($J1195="","",IF('5.手当・賞与配分の設計'!$O$4=1,ROUNDUP(($J1195+$L1195)*$U$4*$V$3,-1),ROUNDUP($J1195*$U$4*$V$3,-1)))</f>
        <v/>
      </c>
      <c r="W1195" s="203" t="str">
        <f>IF($J1195="","",IF('5.手当・賞与配分の設計'!$O$4=1,ROUNDUP(($J1195+$L1195)*$U$4*$W$3,-1),ROUNDUP($J1195*$U$4*$W$3,-1)))</f>
        <v/>
      </c>
      <c r="X1195" s="128" t="str">
        <f t="shared" si="413"/>
        <v/>
      </c>
      <c r="Y1195" s="88" t="str">
        <f t="shared" si="414"/>
        <v/>
      </c>
      <c r="Z1195" s="88" t="str">
        <f t="shared" si="405"/>
        <v/>
      </c>
      <c r="AA1195" s="88" t="str">
        <f t="shared" si="406"/>
        <v/>
      </c>
      <c r="AB1195" s="201" t="str">
        <f t="shared" si="407"/>
        <v/>
      </c>
    </row>
    <row r="1196" spans="5:28" ht="18" customHeight="1">
      <c r="E1196" s="178" t="str">
        <f t="shared" si="408"/>
        <v/>
      </c>
      <c r="F1196" s="204">
        <f t="shared" si="399"/>
        <v>0</v>
      </c>
      <c r="G1196" s="124" t="str">
        <f t="shared" si="400"/>
        <v/>
      </c>
      <c r="H1196" s="124" t="str">
        <f t="shared" si="401"/>
        <v/>
      </c>
      <c r="I1196" s="179">
        <v>58</v>
      </c>
      <c r="J1196" s="150" t="str">
        <f>IF($E1196="","",INDEX('3.サラリースケール'!$R$5:$BH$38,MATCH('7.グレード別年俸表の作成'!$E1196,'3.サラリースケール'!$R$5:$R$38,0),MATCH('7.グレード別年俸表の作成'!$I1196,'3.サラリースケール'!$R$5:$BH$5,0)))</f>
        <v/>
      </c>
      <c r="K1196" s="194" t="str">
        <f t="shared" si="402"/>
        <v/>
      </c>
      <c r="L1196" s="195" t="str">
        <f>IF($J1196="","",VLOOKUP($E1196,'6.モデル年俸表の作成'!$C$6:$F$48,4,0))</f>
        <v/>
      </c>
      <c r="M1196" s="196" t="str">
        <f t="shared" si="409"/>
        <v/>
      </c>
      <c r="N1196" s="197" t="str">
        <f t="shared" si="410"/>
        <v/>
      </c>
      <c r="O1196" s="219" t="str">
        <f t="shared" si="403"/>
        <v/>
      </c>
      <c r="P1196" s="198" t="str">
        <f t="shared" si="411"/>
        <v/>
      </c>
      <c r="Q1196" s="195" t="str">
        <f t="shared" si="412"/>
        <v/>
      </c>
      <c r="R1196" s="187" t="str">
        <f>IF($J1196="","",IF('5.手当・賞与配分の設計'!$O$4=1,ROUNDUP((J1196+$L1196)*$R$5,-1),ROUNDUP(J1196*$R$5,-1)))</f>
        <v/>
      </c>
      <c r="S1196" s="202" t="str">
        <f>IF($J1196="","",IF('5.手当・賞与配分の設計'!$O$4=1,ROUNDUP(($J1196+$L1196)*$U$4*$S$3,-1),ROUNDUP($J1196*$U$4*$S$3,-1)))</f>
        <v/>
      </c>
      <c r="T1196" s="186" t="str">
        <f>IF($J1196="","",IF('5.手当・賞与配分の設計'!$O$4=1,ROUNDUP(($J1196+$L1196)*$U$4*$T$3,-1),ROUNDUP($J1196*$U$4*$T$3,-1)))</f>
        <v/>
      </c>
      <c r="U1196" s="186" t="str">
        <f>IF($J1196="","",IF('5.手当・賞与配分の設計'!$O$4=1,ROUNDUP(($J1196+$L1196)*$U$4*$U$3,-1),ROUNDUP($J1196*$U$4*$U$3,-1)))</f>
        <v/>
      </c>
      <c r="V1196" s="186" t="str">
        <f>IF($J1196="","",IF('5.手当・賞与配分の設計'!$O$4=1,ROUNDUP(($J1196+$L1196)*$U$4*$V$3,-1),ROUNDUP($J1196*$U$4*$V$3,-1)))</f>
        <v/>
      </c>
      <c r="W1196" s="203" t="str">
        <f>IF($J1196="","",IF('5.手当・賞与配分の設計'!$O$4=1,ROUNDUP(($J1196+$L1196)*$U$4*$W$3,-1),ROUNDUP($J1196*$U$4*$W$3,-1)))</f>
        <v/>
      </c>
      <c r="X1196" s="128" t="str">
        <f t="shared" si="413"/>
        <v/>
      </c>
      <c r="Y1196" s="88" t="str">
        <f t="shared" si="414"/>
        <v/>
      </c>
      <c r="Z1196" s="88" t="str">
        <f t="shared" si="405"/>
        <v/>
      </c>
      <c r="AA1196" s="88" t="str">
        <f t="shared" si="406"/>
        <v/>
      </c>
      <c r="AB1196" s="201" t="str">
        <f t="shared" si="407"/>
        <v/>
      </c>
    </row>
    <row r="1197" spans="5:28" ht="18" customHeight="1" thickBot="1">
      <c r="E1197" s="178" t="str">
        <f t="shared" si="408"/>
        <v/>
      </c>
      <c r="F1197" s="204">
        <f t="shared" si="399"/>
        <v>0</v>
      </c>
      <c r="G1197" s="124" t="str">
        <f t="shared" si="400"/>
        <v/>
      </c>
      <c r="H1197" s="124" t="str">
        <f t="shared" si="401"/>
        <v/>
      </c>
      <c r="I1197" s="179">
        <v>59</v>
      </c>
      <c r="J1197" s="205" t="str">
        <f>IF($E1197="","",INDEX('3.サラリースケール'!$R$5:$BH$38,MATCH('7.グレード別年俸表の作成'!$E1197,'3.サラリースケール'!$R$5:$R$38,0),MATCH('7.グレード別年俸表の作成'!$I1197,'3.サラリースケール'!$R$5:$BH$5,0)))</f>
        <v/>
      </c>
      <c r="K1197" s="206" t="str">
        <f t="shared" si="402"/>
        <v/>
      </c>
      <c r="L1197" s="207" t="str">
        <f>IF($J1197="","",VLOOKUP($E1197,'6.モデル年俸表の作成'!$C$6:$F$48,4,0))</f>
        <v/>
      </c>
      <c r="M1197" s="208" t="str">
        <f t="shared" si="409"/>
        <v/>
      </c>
      <c r="N1197" s="209" t="str">
        <f t="shared" si="410"/>
        <v/>
      </c>
      <c r="O1197" s="220" t="str">
        <f t="shared" si="403"/>
        <v/>
      </c>
      <c r="P1197" s="210" t="str">
        <f t="shared" si="411"/>
        <v/>
      </c>
      <c r="Q1197" s="207" t="str">
        <f t="shared" si="412"/>
        <v/>
      </c>
      <c r="R1197" s="211" t="str">
        <f>IF($J1197="","",IF('5.手当・賞与配分の設計'!$O$4=1,ROUNDUP((J1197+$L1197)*$R$5,-1),ROUNDUP(J1197*$R$5,-1)))</f>
        <v/>
      </c>
      <c r="S1197" s="212" t="str">
        <f>IF($J1197="","",IF('5.手当・賞与配分の設計'!$O$4=1,ROUNDUP(($J1197+$L1197)*$U$4*$S$3,-1),ROUNDUP($J1197*$U$4*$S$3,-1)))</f>
        <v/>
      </c>
      <c r="T1197" s="213" t="str">
        <f>IF($J1197="","",IF('5.手当・賞与配分の設計'!$O$4=1,ROUNDUP(($J1197+$L1197)*$U$4*$T$3,-1),ROUNDUP($J1197*$U$4*$T$3,-1)))</f>
        <v/>
      </c>
      <c r="U1197" s="213" t="str">
        <f>IF($J1197="","",IF('5.手当・賞与配分の設計'!$O$4=1,ROUNDUP(($J1197+$L1197)*$U$4*$U$3,-1),ROUNDUP($J1197*$U$4*$U$3,-1)))</f>
        <v/>
      </c>
      <c r="V1197" s="213" t="str">
        <f>IF($J1197="","",IF('5.手当・賞与配分の設計'!$O$4=1,ROUNDUP(($J1197+$L1197)*$U$4*$V$3,-1),ROUNDUP($J1197*$U$4*$V$3,-1)))</f>
        <v/>
      </c>
      <c r="W1197" s="214" t="str">
        <f>IF($J1197="","",IF('5.手当・賞与配分の設計'!$O$4=1,ROUNDUP(($J1197+$L1197)*$U$4*$W$3,-1),ROUNDUP($J1197*$U$4*$W$3,-1)))</f>
        <v/>
      </c>
      <c r="X1197" s="215" t="str">
        <f t="shared" si="413"/>
        <v/>
      </c>
      <c r="Y1197" s="216" t="str">
        <f t="shared" si="414"/>
        <v/>
      </c>
      <c r="Z1197" s="216" t="str">
        <f t="shared" si="405"/>
        <v/>
      </c>
      <c r="AA1197" s="216" t="str">
        <f t="shared" si="406"/>
        <v/>
      </c>
      <c r="AB1197" s="217" t="str">
        <f t="shared" si="407"/>
        <v/>
      </c>
    </row>
    <row r="1198" spans="5:28" ht="9" customHeight="1">
      <c r="M1198" s="99"/>
    </row>
    <row r="1199" spans="5:28" ht="20.100000000000001" customHeight="1" thickBot="1">
      <c r="E1199" s="102"/>
      <c r="F1199" s="102"/>
      <c r="G1199" s="102"/>
      <c r="H1199" s="102"/>
      <c r="L1199" s="102"/>
      <c r="O1199" s="98" t="s">
        <v>95</v>
      </c>
      <c r="S1199" s="218"/>
      <c r="T1199" s="218"/>
    </row>
    <row r="1200" spans="5:28" ht="23.1" customHeight="1" thickBot="1">
      <c r="E1200" s="161" t="s">
        <v>84</v>
      </c>
      <c r="F1200" s="162" t="s">
        <v>29</v>
      </c>
      <c r="G1200" s="537" t="s">
        <v>85</v>
      </c>
      <c r="H1200" s="537" t="s">
        <v>29</v>
      </c>
      <c r="I1200" s="539" t="s">
        <v>92</v>
      </c>
      <c r="J1200" s="543" t="s">
        <v>96</v>
      </c>
      <c r="K1200" s="535" t="s">
        <v>98</v>
      </c>
      <c r="L1200" s="541" t="s">
        <v>94</v>
      </c>
      <c r="M1200" s="531" t="s">
        <v>130</v>
      </c>
      <c r="N1200" s="532"/>
      <c r="O1200" s="163" t="str">
        <f>IF($E1201="","",'5.手当・賞与配分の設計'!$L$4)</f>
        <v/>
      </c>
      <c r="P1200" s="533" t="s">
        <v>89</v>
      </c>
      <c r="Q1200" s="535" t="s">
        <v>90</v>
      </c>
      <c r="R1200" s="164" t="s">
        <v>91</v>
      </c>
      <c r="S1200" s="524" t="s">
        <v>131</v>
      </c>
      <c r="T1200" s="525"/>
      <c r="U1200" s="526" t="str">
        <f>IF($E1201="","",'5.手当・賞与配分の設計'!$O$11)</f>
        <v/>
      </c>
      <c r="V1200" s="527"/>
      <c r="W1200" s="165"/>
      <c r="X1200" s="528" t="s">
        <v>132</v>
      </c>
      <c r="Y1200" s="529"/>
      <c r="Z1200" s="529"/>
      <c r="AA1200" s="529"/>
      <c r="AB1200" s="530"/>
    </row>
    <row r="1201" spans="5:28" ht="27.9" customHeight="1" thickBot="1">
      <c r="E1201" s="168" t="str">
        <f>IF(C$31="","",$C$31)</f>
        <v/>
      </c>
      <c r="F1201" s="162">
        <v>0</v>
      </c>
      <c r="G1201" s="538"/>
      <c r="H1201" s="538"/>
      <c r="I1201" s="540"/>
      <c r="J1201" s="544"/>
      <c r="K1201" s="536"/>
      <c r="L1201" s="542"/>
      <c r="M1201" s="169" t="str">
        <f>IF($E1201="","",VLOOKUP($E1201,'5.手当・賞与配分の設計'!$C$7:$L$48,8,0))</f>
        <v/>
      </c>
      <c r="N1201" s="170" t="s">
        <v>87</v>
      </c>
      <c r="O1201" s="171" t="s">
        <v>88</v>
      </c>
      <c r="P1201" s="534"/>
      <c r="Q1201" s="536"/>
      <c r="R1201" s="400" t="str">
        <f>IF($E1201="","",'5.手当・賞与配分の設計'!$N$11)</f>
        <v/>
      </c>
      <c r="S1201" s="172" t="str">
        <f>IF('5.手当・賞与配分の設計'!$N$16="","",'5.手当・賞与配分の設計'!$N$16)</f>
        <v>S</v>
      </c>
      <c r="T1201" s="173" t="str">
        <f>IF('5.手当・賞与配分の設計'!$N$17="","",'5.手当・賞与配分の設計'!$N$17)</f>
        <v>A</v>
      </c>
      <c r="U1201" s="174" t="str">
        <f>IF('5.手当・賞与配分の設計'!$N$18="","",'5.手当・賞与配分の設計'!$N$18)</f>
        <v>B</v>
      </c>
      <c r="V1201" s="174" t="str">
        <f>IF('5.手当・賞与配分の設計'!$N$19="","",'5.手当・賞与配分の設計'!$N$19)</f>
        <v>C</v>
      </c>
      <c r="W1201" s="175" t="str">
        <f>IF('5.手当・賞与配分の設計'!$N$20="","",'5.手当・賞与配分の設計'!$N$20)</f>
        <v>D</v>
      </c>
      <c r="X1201" s="176" t="str">
        <f>IF($E1201="","",$E1201&amp;"-"&amp;S1201)</f>
        <v/>
      </c>
      <c r="Y1201" s="170" t="str">
        <f>IF($E1201="","",$E1201&amp;"-"&amp;T1201)</f>
        <v/>
      </c>
      <c r="Z1201" s="170" t="str">
        <f>IF($E1201="","",$E1201&amp;"-"&amp;U1201)</f>
        <v/>
      </c>
      <c r="AA1201" s="170" t="str">
        <f>IF($E1201="","",$E1201&amp;"-"&amp;V1201)</f>
        <v/>
      </c>
      <c r="AB1201" s="177" t="str">
        <f>IF($E1201="","",$E1201&amp;"-"&amp;W1201)</f>
        <v/>
      </c>
    </row>
    <row r="1202" spans="5:28" ht="18" customHeight="1">
      <c r="E1202" s="178" t="str">
        <f>IF($E$1201="","",$E$1201)</f>
        <v/>
      </c>
      <c r="F1202" s="124">
        <f t="shared" ref="F1202:F1243" si="415">IF(J1202="",0,IF(AND(J1201&lt;J1202,J1202=J1203),F1201+1,IF(J1202&lt;J1203,F1201+1,F1201)))</f>
        <v>0</v>
      </c>
      <c r="G1202" s="124" t="str">
        <f t="shared" ref="G1202:G1243" si="416">IF(AND(F1202=0,J1202=""),"",IF(AND(F1202=0,J1202&gt;0),1,IF(F1202=0,"",F1202)))</f>
        <v/>
      </c>
      <c r="H1202" s="124" t="str">
        <f t="shared" ref="H1202:H1243" si="417">IF($G1202="","",IF(F1201&lt;F1202,$E1202&amp;"-"&amp;$G1202,""))</f>
        <v/>
      </c>
      <c r="I1202" s="179">
        <v>18</v>
      </c>
      <c r="J1202" s="180" t="str">
        <f>IF($E1202="","",INDEX('3.サラリースケール'!$R$5:$BH$38,MATCH('7.グレード別年俸表の作成'!$E1202,'3.サラリースケール'!$R$5:$R$38,0),MATCH('7.グレード別年俸表の作成'!$I1202,'3.サラリースケール'!$R$5:$BH$5,0)))</f>
        <v/>
      </c>
      <c r="K1202" s="181" t="str">
        <f t="shared" ref="K1202:K1243" si="418">IF($F1202&lt;=1,"",IF($J1201="",0,$J1202-$J1201))</f>
        <v/>
      </c>
      <c r="L1202" s="182" t="str">
        <f>IF($J1202="","",VLOOKUP($E1202,'6.モデル年俸表の作成'!$C$6:$F$48,4,0))</f>
        <v/>
      </c>
      <c r="M1202" s="183" t="str">
        <f>IF($G1202="","",$M$695)</f>
        <v/>
      </c>
      <c r="N1202" s="184" t="str">
        <f>IF($J1202="","",ROUNDUP((J1202*$M1202),-1))</f>
        <v/>
      </c>
      <c r="O1202" s="185" t="str">
        <f t="shared" ref="O1202:O1243" si="419">IF($J1202="","",ROUNDDOWN($N1202/($J1202/$O$4*1.25),0))</f>
        <v/>
      </c>
      <c r="P1202" s="186" t="str">
        <f>IF($J1202="","",$J1202+$L1202+$N1202)</f>
        <v/>
      </c>
      <c r="Q1202" s="182" t="str">
        <f>IF($J1202="","",$P1202*12)</f>
        <v/>
      </c>
      <c r="R1202" s="187" t="str">
        <f>IF($J1202="","",IF('5.手当・賞与配分の設計'!$O$4=1,ROUNDUP((J1202+$L1202)*$R$5,-1),ROUNDUP(J1202*$R$5,-1)))</f>
        <v/>
      </c>
      <c r="S1202" s="188" t="str">
        <f>IF($J1202="","",IF('5.手当・賞与配分の設計'!$O$4=1,ROUNDUP(($J1202+$L1202)*$U$4*$S$3,-1),ROUNDUP($J1202*$U$4*$S$3,-1)))</f>
        <v/>
      </c>
      <c r="T1202" s="189" t="str">
        <f>IF($J1202="","",IF('5.手当・賞与配分の設計'!$O$4=1,ROUNDUP(($J1202+$L1202)*$U$4*$T$3,-1),ROUNDUP($J1202*$U$4*$T$3,-1)))</f>
        <v/>
      </c>
      <c r="U1202" s="189" t="str">
        <f>IF($J1202="","",IF('5.手当・賞与配分の設計'!$O$4=1,ROUNDUP(($J1202+$L1202)*$U$4*$U$3,-1),ROUNDUP($J1202*$U$4*$U$3,-1)))</f>
        <v/>
      </c>
      <c r="V1202" s="189" t="str">
        <f>IF($J1202="","",IF('5.手当・賞与配分の設計'!$O$4=1,ROUNDUP(($J1202+$L1202)*$U$4*$V$3,-1),ROUNDUP($J1202*$U$4*$V$3,-1)))</f>
        <v/>
      </c>
      <c r="W1202" s="190" t="str">
        <f>IF($J1202="","",IF('5.手当・賞与配分の設計'!$O$4=1,ROUNDUP(($J1202+$L1202)*$U$4*$W$3,-1),ROUNDUP($J1202*$U$4*$W$3,-1)))</f>
        <v/>
      </c>
      <c r="X1202" s="191" t="str">
        <f>IF($J1202="","",$Q1202+$R1202+S1202)</f>
        <v/>
      </c>
      <c r="Y1202" s="152" t="str">
        <f t="shared" ref="Y1202:Y1226" si="420">IF($J1202="","",$Q1202+$R1202+T1202)</f>
        <v/>
      </c>
      <c r="Z1202" s="152" t="str">
        <f t="shared" ref="Z1202:Z1243" si="421">IF($J1202="","",$Q1202+$R1202+U1202)</f>
        <v/>
      </c>
      <c r="AA1202" s="152" t="str">
        <f t="shared" ref="AA1202:AA1243" si="422">IF($J1202="","",$Q1202+$R1202+V1202)</f>
        <v/>
      </c>
      <c r="AB1202" s="192" t="str">
        <f t="shared" ref="AB1202:AB1243" si="423">IF($J1202="","",$Q1202+$R1202+W1202)</f>
        <v/>
      </c>
    </row>
    <row r="1203" spans="5:28" ht="18" customHeight="1">
      <c r="E1203" s="178" t="str">
        <f t="shared" ref="E1203:E1243" si="424">IF($E$1201="","",$E$1201)</f>
        <v/>
      </c>
      <c r="F1203" s="124">
        <f t="shared" si="415"/>
        <v>0</v>
      </c>
      <c r="G1203" s="124" t="str">
        <f t="shared" si="416"/>
        <v/>
      </c>
      <c r="H1203" s="124" t="str">
        <f t="shared" si="417"/>
        <v/>
      </c>
      <c r="I1203" s="179">
        <v>19</v>
      </c>
      <c r="J1203" s="180" t="str">
        <f>IF($E1203="","",INDEX('3.サラリースケール'!$R$5:$BH$38,MATCH('7.グレード別年俸表の作成'!$E1203,'3.サラリースケール'!$R$5:$R$38,0),MATCH('7.グレード別年俸表の作成'!$I1203,'3.サラリースケール'!$R$5:$BH$5,0)))</f>
        <v/>
      </c>
      <c r="K1203" s="194" t="str">
        <f t="shared" si="418"/>
        <v/>
      </c>
      <c r="L1203" s="195" t="str">
        <f>IF($J1203="","",VLOOKUP($E1203,'6.モデル年俸表の作成'!$C$6:$F$48,4,0))</f>
        <v/>
      </c>
      <c r="M1203" s="196" t="str">
        <f t="shared" ref="M1203:M1243" si="425">IF($G1203="","",$M$695)</f>
        <v/>
      </c>
      <c r="N1203" s="197" t="str">
        <f t="shared" ref="N1203:N1243" si="426">IF($J1203="","",ROUNDUP((J1203*$M1203),-1))</f>
        <v/>
      </c>
      <c r="O1203" s="219" t="str">
        <f t="shared" si="419"/>
        <v/>
      </c>
      <c r="P1203" s="198" t="str">
        <f t="shared" ref="P1203:P1243" si="427">IF($J1203="","",$J1203+$L1203+$N1203)</f>
        <v/>
      </c>
      <c r="Q1203" s="195" t="str">
        <f t="shared" ref="Q1203:Q1243" si="428">IF($J1203="","",$P1203*12)</f>
        <v/>
      </c>
      <c r="R1203" s="187" t="str">
        <f>IF($J1203="","",IF('5.手当・賞与配分の設計'!$O$4=1,ROUNDUP((J1203+$L1203)*$R$5,-1),ROUNDUP(J1203*$R$5,-1)))</f>
        <v/>
      </c>
      <c r="S1203" s="199" t="str">
        <f>IF($J1203="","",IF('5.手当・賞与配分の設計'!$O$4=1,ROUNDUP(($J1203+$L1203)*$U$4*$S$3,-1),ROUNDUP($J1203*$U$4*$S$3,-1)))</f>
        <v/>
      </c>
      <c r="T1203" s="198" t="str">
        <f>IF($J1203="","",IF('5.手当・賞与配分の設計'!$O$4=1,ROUNDUP(($J1203+$L1203)*$U$4*$T$3,-1),ROUNDUP($J1203*$U$4*$T$3,-1)))</f>
        <v/>
      </c>
      <c r="U1203" s="198" t="str">
        <f>IF($J1203="","",IF('5.手当・賞与配分の設計'!$O$4=1,ROUNDUP(($J1203+$L1203)*$U$4*$U$3,-1),ROUNDUP($J1203*$U$4*$U$3,-1)))</f>
        <v/>
      </c>
      <c r="V1203" s="198" t="str">
        <f>IF($J1203="","",IF('5.手当・賞与配分の設計'!$O$4=1,ROUNDUP(($J1203+$L1203)*$U$4*$V$3,-1),ROUNDUP($J1203*$U$4*$V$3,-1)))</f>
        <v/>
      </c>
      <c r="W1203" s="200" t="str">
        <f>IF($J1203="","",IF('5.手当・賞与配分の設計'!$O$4=1,ROUNDUP(($J1203+$L1203)*$U$4*$W$3,-1),ROUNDUP($J1203*$U$4*$W$3,-1)))</f>
        <v/>
      </c>
      <c r="X1203" s="128" t="str">
        <f>IF($J1203="","",$Q1203+$R1203+S1203)</f>
        <v/>
      </c>
      <c r="Y1203" s="88" t="str">
        <f t="shared" si="420"/>
        <v/>
      </c>
      <c r="Z1203" s="88" t="str">
        <f t="shared" si="421"/>
        <v/>
      </c>
      <c r="AA1203" s="88" t="str">
        <f t="shared" si="422"/>
        <v/>
      </c>
      <c r="AB1203" s="201" t="str">
        <f t="shared" si="423"/>
        <v/>
      </c>
    </row>
    <row r="1204" spans="5:28" ht="18" customHeight="1">
      <c r="E1204" s="178" t="str">
        <f t="shared" si="424"/>
        <v/>
      </c>
      <c r="F1204" s="124">
        <f t="shared" si="415"/>
        <v>0</v>
      </c>
      <c r="G1204" s="124" t="str">
        <f t="shared" si="416"/>
        <v/>
      </c>
      <c r="H1204" s="124" t="str">
        <f t="shared" si="417"/>
        <v/>
      </c>
      <c r="I1204" s="179">
        <v>20</v>
      </c>
      <c r="J1204" s="150" t="str">
        <f>IF($E1204="","",INDEX('3.サラリースケール'!$R$5:$BH$38,MATCH('7.グレード別年俸表の作成'!$E1204,'3.サラリースケール'!$R$5:$R$38,0),MATCH('7.グレード別年俸表の作成'!$I1204,'3.サラリースケール'!$R$5:$BH$5,0)))</f>
        <v/>
      </c>
      <c r="K1204" s="194" t="str">
        <f t="shared" si="418"/>
        <v/>
      </c>
      <c r="L1204" s="195" t="str">
        <f>IF($J1204="","",VLOOKUP($E1204,'6.モデル年俸表の作成'!$C$6:$F$48,4,0))</f>
        <v/>
      </c>
      <c r="M1204" s="196" t="str">
        <f t="shared" si="425"/>
        <v/>
      </c>
      <c r="N1204" s="197" t="str">
        <f t="shared" si="426"/>
        <v/>
      </c>
      <c r="O1204" s="219" t="str">
        <f t="shared" si="419"/>
        <v/>
      </c>
      <c r="P1204" s="198" t="str">
        <f t="shared" si="427"/>
        <v/>
      </c>
      <c r="Q1204" s="195" t="str">
        <f t="shared" si="428"/>
        <v/>
      </c>
      <c r="R1204" s="187" t="str">
        <f>IF($J1204="","",IF('5.手当・賞与配分の設計'!$O$4=1,ROUNDUP((J1204+$L1204)*$R$5,-1),ROUNDUP(J1204*$R$5,-1)))</f>
        <v/>
      </c>
      <c r="S1204" s="199" t="str">
        <f>IF($J1204="","",IF('5.手当・賞与配分の設計'!$O$4=1,ROUNDUP(($J1204+$L1204)*$U$4*$S$3,-1),ROUNDUP($J1204*$U$4*$S$3,-1)))</f>
        <v/>
      </c>
      <c r="T1204" s="198" t="str">
        <f>IF($J1204="","",IF('5.手当・賞与配分の設計'!$O$4=1,ROUNDUP(($J1204+$L1204)*$U$4*$T$3,-1),ROUNDUP($J1204*$U$4*$T$3,-1)))</f>
        <v/>
      </c>
      <c r="U1204" s="198" t="str">
        <f>IF($J1204="","",IF('5.手当・賞与配分の設計'!$O$4=1,ROUNDUP(($J1204+$L1204)*$U$4*$U$3,-1),ROUNDUP($J1204*$U$4*$U$3,-1)))</f>
        <v/>
      </c>
      <c r="V1204" s="198" t="str">
        <f>IF($J1204="","",IF('5.手当・賞与配分の設計'!$O$4=1,ROUNDUP(($J1204+$L1204)*$U$4*$V$3,-1),ROUNDUP($J1204*$U$4*$V$3,-1)))</f>
        <v/>
      </c>
      <c r="W1204" s="200" t="str">
        <f>IF($J1204="","",IF('5.手当・賞与配分の設計'!$O$4=1,ROUNDUP(($J1204+$L1204)*$U$4*$W$3,-1),ROUNDUP($J1204*$U$4*$W$3,-1)))</f>
        <v/>
      </c>
      <c r="X1204" s="128" t="str">
        <f>IF($J1204="","",$Q1204+$R1204+S1204)</f>
        <v/>
      </c>
      <c r="Y1204" s="88" t="str">
        <f t="shared" si="420"/>
        <v/>
      </c>
      <c r="Z1204" s="88" t="str">
        <f t="shared" si="421"/>
        <v/>
      </c>
      <c r="AA1204" s="88" t="str">
        <f t="shared" si="422"/>
        <v/>
      </c>
      <c r="AB1204" s="201" t="str">
        <f t="shared" si="423"/>
        <v/>
      </c>
    </row>
    <row r="1205" spans="5:28" ht="18" customHeight="1">
      <c r="E1205" s="178" t="str">
        <f t="shared" si="424"/>
        <v/>
      </c>
      <c r="F1205" s="124">
        <f t="shared" si="415"/>
        <v>0</v>
      </c>
      <c r="G1205" s="124" t="str">
        <f t="shared" si="416"/>
        <v/>
      </c>
      <c r="H1205" s="124" t="str">
        <f t="shared" si="417"/>
        <v/>
      </c>
      <c r="I1205" s="179">
        <v>21</v>
      </c>
      <c r="J1205" s="150" t="str">
        <f>IF($E1205="","",INDEX('3.サラリースケール'!$R$5:$BH$38,MATCH('7.グレード別年俸表の作成'!$E1205,'3.サラリースケール'!$R$5:$R$38,0),MATCH('7.グレード別年俸表の作成'!$I1205,'3.サラリースケール'!$R$5:$BH$5,0)))</f>
        <v/>
      </c>
      <c r="K1205" s="194" t="str">
        <f t="shared" si="418"/>
        <v/>
      </c>
      <c r="L1205" s="195" t="str">
        <f>IF($J1205="","",VLOOKUP($E1205,'6.モデル年俸表の作成'!$C$6:$F$48,4,0))</f>
        <v/>
      </c>
      <c r="M1205" s="196" t="str">
        <f t="shared" si="425"/>
        <v/>
      </c>
      <c r="N1205" s="197" t="str">
        <f t="shared" si="426"/>
        <v/>
      </c>
      <c r="O1205" s="219" t="str">
        <f t="shared" si="419"/>
        <v/>
      </c>
      <c r="P1205" s="198" t="str">
        <f t="shared" si="427"/>
        <v/>
      </c>
      <c r="Q1205" s="195" t="str">
        <f t="shared" si="428"/>
        <v/>
      </c>
      <c r="R1205" s="187" t="str">
        <f>IF($J1205="","",IF('5.手当・賞与配分の設計'!$O$4=1,ROUNDUP((J1205+$L1205)*$R$5,-1),ROUNDUP(J1205*$R$5,-1)))</f>
        <v/>
      </c>
      <c r="S1205" s="202" t="str">
        <f>IF($J1205="","",IF('5.手当・賞与配分の設計'!$O$4=1,ROUNDUP(($J1205+$L1205)*$U$4*$S$3,-1),ROUNDUP($J1205*$U$4*$S$3,-1)))</f>
        <v/>
      </c>
      <c r="T1205" s="186" t="str">
        <f>IF($J1205="","",IF('5.手当・賞与配分の設計'!$O$4=1,ROUNDUP(($J1205+$L1205)*$U$4*$T$3,-1),ROUNDUP($J1205*$U$4*$T$3,-1)))</f>
        <v/>
      </c>
      <c r="U1205" s="186" t="str">
        <f>IF($J1205="","",IF('5.手当・賞与配分の設計'!$O$4=1,ROUNDUP(($J1205+$L1205)*$U$4*$U$3,-1),ROUNDUP($J1205*$U$4*$U$3,-1)))</f>
        <v/>
      </c>
      <c r="V1205" s="186" t="str">
        <f>IF($J1205="","",IF('5.手当・賞与配分の設計'!$O$4=1,ROUNDUP(($J1205+$L1205)*$U$4*$V$3,-1),ROUNDUP($J1205*$U$4*$V$3,-1)))</f>
        <v/>
      </c>
      <c r="W1205" s="203" t="str">
        <f>IF($J1205="","",IF('5.手当・賞与配分の設計'!$O$4=1,ROUNDUP(($J1205+$L1205)*$U$4*$W$3,-1),ROUNDUP($J1205*$U$4*$W$3,-1)))</f>
        <v/>
      </c>
      <c r="X1205" s="128" t="str">
        <f t="shared" ref="X1205:X1243" si="429">IF($J1205="","",$Q1205+$R1205+S1205)</f>
        <v/>
      </c>
      <c r="Y1205" s="88" t="str">
        <f t="shared" si="420"/>
        <v/>
      </c>
      <c r="Z1205" s="88" t="str">
        <f t="shared" si="421"/>
        <v/>
      </c>
      <c r="AA1205" s="88" t="str">
        <f t="shared" si="422"/>
        <v/>
      </c>
      <c r="AB1205" s="201" t="str">
        <f t="shared" si="423"/>
        <v/>
      </c>
    </row>
    <row r="1206" spans="5:28" ht="18" customHeight="1">
      <c r="E1206" s="178" t="str">
        <f t="shared" si="424"/>
        <v/>
      </c>
      <c r="F1206" s="124">
        <f t="shared" si="415"/>
        <v>0</v>
      </c>
      <c r="G1206" s="124" t="str">
        <f t="shared" si="416"/>
        <v/>
      </c>
      <c r="H1206" s="124" t="str">
        <f t="shared" si="417"/>
        <v/>
      </c>
      <c r="I1206" s="179">
        <v>22</v>
      </c>
      <c r="J1206" s="150" t="str">
        <f>IF($E1206="","",INDEX('3.サラリースケール'!$R$5:$BH$38,MATCH('7.グレード別年俸表の作成'!$E1206,'3.サラリースケール'!$R$5:$R$38,0),MATCH('7.グレード別年俸表の作成'!$I1206,'3.サラリースケール'!$R$5:$BH$5,0)))</f>
        <v/>
      </c>
      <c r="K1206" s="194" t="str">
        <f t="shared" si="418"/>
        <v/>
      </c>
      <c r="L1206" s="195" t="str">
        <f>IF($J1206="","",VLOOKUP($E1206,'6.モデル年俸表の作成'!$C$6:$F$48,4,0))</f>
        <v/>
      </c>
      <c r="M1206" s="196" t="str">
        <f t="shared" si="425"/>
        <v/>
      </c>
      <c r="N1206" s="197" t="str">
        <f t="shared" si="426"/>
        <v/>
      </c>
      <c r="O1206" s="219" t="str">
        <f t="shared" si="419"/>
        <v/>
      </c>
      <c r="P1206" s="198" t="str">
        <f t="shared" si="427"/>
        <v/>
      </c>
      <c r="Q1206" s="195" t="str">
        <f t="shared" si="428"/>
        <v/>
      </c>
      <c r="R1206" s="187" t="str">
        <f>IF($J1206="","",IF('5.手当・賞与配分の設計'!$O$4=1,ROUNDUP((J1206+$L1206)*$R$5,-1),ROUNDUP(J1206*$R$5,-1)))</f>
        <v/>
      </c>
      <c r="S1206" s="202" t="str">
        <f>IF($J1206="","",IF('5.手当・賞与配分の設計'!$O$4=1,ROUNDUP(($J1206+$L1206)*$U$4*$S$3,-1),ROUNDUP($J1206*$U$4*$S$3,-1)))</f>
        <v/>
      </c>
      <c r="T1206" s="186" t="str">
        <f>IF($J1206="","",IF('5.手当・賞与配分の設計'!$O$4=1,ROUNDUP(($J1206+$L1206)*$U$4*$T$3,-1),ROUNDUP($J1206*$U$4*$T$3,-1)))</f>
        <v/>
      </c>
      <c r="U1206" s="186" t="str">
        <f>IF($J1206="","",IF('5.手当・賞与配分の設計'!$O$4=1,ROUNDUP(($J1206+$L1206)*$U$4*$U$3,-1),ROUNDUP($J1206*$U$4*$U$3,-1)))</f>
        <v/>
      </c>
      <c r="V1206" s="186" t="str">
        <f>IF($J1206="","",IF('5.手当・賞与配分の設計'!$O$4=1,ROUNDUP(($J1206+$L1206)*$U$4*$V$3,-1),ROUNDUP($J1206*$U$4*$V$3,-1)))</f>
        <v/>
      </c>
      <c r="W1206" s="203" t="str">
        <f>IF($J1206="","",IF('5.手当・賞与配分の設計'!$O$4=1,ROUNDUP(($J1206+$L1206)*$U$4*$W$3,-1),ROUNDUP($J1206*$U$4*$W$3,-1)))</f>
        <v/>
      </c>
      <c r="X1206" s="128" t="str">
        <f t="shared" si="429"/>
        <v/>
      </c>
      <c r="Y1206" s="88" t="str">
        <f t="shared" si="420"/>
        <v/>
      </c>
      <c r="Z1206" s="88" t="str">
        <f t="shared" si="421"/>
        <v/>
      </c>
      <c r="AA1206" s="88" t="str">
        <f t="shared" si="422"/>
        <v/>
      </c>
      <c r="AB1206" s="201" t="str">
        <f t="shared" si="423"/>
        <v/>
      </c>
    </row>
    <row r="1207" spans="5:28" ht="18" customHeight="1">
      <c r="E1207" s="178" t="str">
        <f t="shared" si="424"/>
        <v/>
      </c>
      <c r="F1207" s="124">
        <f t="shared" si="415"/>
        <v>0</v>
      </c>
      <c r="G1207" s="124" t="str">
        <f t="shared" si="416"/>
        <v/>
      </c>
      <c r="H1207" s="124" t="str">
        <f t="shared" si="417"/>
        <v/>
      </c>
      <c r="I1207" s="179">
        <v>23</v>
      </c>
      <c r="J1207" s="150" t="str">
        <f>IF($E1207="","",INDEX('3.サラリースケール'!$R$5:$BH$38,MATCH('7.グレード別年俸表の作成'!$E1207,'3.サラリースケール'!$R$5:$R$38,0),MATCH('7.グレード別年俸表の作成'!$I1207,'3.サラリースケール'!$R$5:$BH$5,0)))</f>
        <v/>
      </c>
      <c r="K1207" s="194" t="str">
        <f t="shared" si="418"/>
        <v/>
      </c>
      <c r="L1207" s="195" t="str">
        <f>IF($J1207="","",VLOOKUP($E1207,'6.モデル年俸表の作成'!$C$6:$F$48,4,0))</f>
        <v/>
      </c>
      <c r="M1207" s="196" t="str">
        <f t="shared" si="425"/>
        <v/>
      </c>
      <c r="N1207" s="197" t="str">
        <f t="shared" si="426"/>
        <v/>
      </c>
      <c r="O1207" s="219" t="str">
        <f>IF($J1207="","",ROUNDDOWN($N1207/($J1207/$O$4*1.25),0))</f>
        <v/>
      </c>
      <c r="P1207" s="198" t="str">
        <f t="shared" si="427"/>
        <v/>
      </c>
      <c r="Q1207" s="195" t="str">
        <f t="shared" si="428"/>
        <v/>
      </c>
      <c r="R1207" s="187" t="str">
        <f>IF($J1207="","",IF('5.手当・賞与配分の設計'!$O$4=1,ROUNDUP((J1207+$L1207)*$R$5,-1),ROUNDUP(J1207*$R$5,-1)))</f>
        <v/>
      </c>
      <c r="S1207" s="202" t="str">
        <f>IF($J1207="","",IF('5.手当・賞与配分の設計'!$O$4=1,ROUNDUP(($J1207+$L1207)*$U$4*$S$3,-1),ROUNDUP($J1207*$U$4*$S$3,-1)))</f>
        <v/>
      </c>
      <c r="T1207" s="186" t="str">
        <f>IF($J1207="","",IF('5.手当・賞与配分の設計'!$O$4=1,ROUNDUP(($J1207+$L1207)*$U$4*$T$3,-1),ROUNDUP($J1207*$U$4*$T$3,-1)))</f>
        <v/>
      </c>
      <c r="U1207" s="186" t="str">
        <f>IF($J1207="","",IF('5.手当・賞与配分の設計'!$O$4=1,ROUNDUP(($J1207+$L1207)*$U$4*$U$3,-1),ROUNDUP($J1207*$U$4*$U$3,-1)))</f>
        <v/>
      </c>
      <c r="V1207" s="186" t="str">
        <f>IF($J1207="","",IF('5.手当・賞与配分の設計'!$O$4=1,ROUNDUP(($J1207+$L1207)*$U$4*$V$3,-1),ROUNDUP($J1207*$U$4*$V$3,-1)))</f>
        <v/>
      </c>
      <c r="W1207" s="203" t="str">
        <f>IF($J1207="","",IF('5.手当・賞与配分の設計'!$O$4=1,ROUNDUP(($J1207+$L1207)*$U$4*$W$3,-1),ROUNDUP($J1207*$U$4*$W$3,-1)))</f>
        <v/>
      </c>
      <c r="X1207" s="128" t="str">
        <f t="shared" si="429"/>
        <v/>
      </c>
      <c r="Y1207" s="88" t="str">
        <f t="shared" si="420"/>
        <v/>
      </c>
      <c r="Z1207" s="88" t="str">
        <f t="shared" si="421"/>
        <v/>
      </c>
      <c r="AA1207" s="88" t="str">
        <f t="shared" si="422"/>
        <v/>
      </c>
      <c r="AB1207" s="201" t="str">
        <f t="shared" si="423"/>
        <v/>
      </c>
    </row>
    <row r="1208" spans="5:28" ht="18" customHeight="1">
      <c r="E1208" s="178" t="str">
        <f t="shared" si="424"/>
        <v/>
      </c>
      <c r="F1208" s="124">
        <f t="shared" si="415"/>
        <v>0</v>
      </c>
      <c r="G1208" s="124" t="str">
        <f t="shared" si="416"/>
        <v/>
      </c>
      <c r="H1208" s="124" t="str">
        <f t="shared" si="417"/>
        <v/>
      </c>
      <c r="I1208" s="179">
        <v>24</v>
      </c>
      <c r="J1208" s="150" t="str">
        <f>IF($E1208="","",INDEX('3.サラリースケール'!$R$5:$BH$38,MATCH('7.グレード別年俸表の作成'!$E1208,'3.サラリースケール'!$R$5:$R$38,0),MATCH('7.グレード別年俸表の作成'!$I1208,'3.サラリースケール'!$R$5:$BH$5,0)))</f>
        <v/>
      </c>
      <c r="K1208" s="194" t="str">
        <f t="shared" si="418"/>
        <v/>
      </c>
      <c r="L1208" s="195" t="str">
        <f>IF($J1208="","",VLOOKUP($E1208,'6.モデル年俸表の作成'!$C$6:$F$48,4,0))</f>
        <v/>
      </c>
      <c r="M1208" s="196" t="str">
        <f t="shared" si="425"/>
        <v/>
      </c>
      <c r="N1208" s="197" t="str">
        <f t="shared" si="426"/>
        <v/>
      </c>
      <c r="O1208" s="219" t="str">
        <f t="shared" si="419"/>
        <v/>
      </c>
      <c r="P1208" s="198" t="str">
        <f t="shared" si="427"/>
        <v/>
      </c>
      <c r="Q1208" s="195" t="str">
        <f t="shared" si="428"/>
        <v/>
      </c>
      <c r="R1208" s="187" t="str">
        <f>IF($J1208="","",IF('5.手当・賞与配分の設計'!$O$4=1,ROUNDUP((J1208+$L1208)*$R$5,-1),ROUNDUP(J1208*$R$5,-1)))</f>
        <v/>
      </c>
      <c r="S1208" s="202" t="str">
        <f>IF($J1208="","",IF('5.手当・賞与配分の設計'!$O$4=1,ROUNDUP(($J1208+$L1208)*$U$4*$S$3,-1),ROUNDUP($J1208*$U$4*$S$3,-1)))</f>
        <v/>
      </c>
      <c r="T1208" s="186" t="str">
        <f>IF($J1208="","",IF('5.手当・賞与配分の設計'!$O$4=1,ROUNDUP(($J1208+$L1208)*$U$4*$T$3,-1),ROUNDUP($J1208*$U$4*$T$3,-1)))</f>
        <v/>
      </c>
      <c r="U1208" s="186" t="str">
        <f>IF($J1208="","",IF('5.手当・賞与配分の設計'!$O$4=1,ROUNDUP(($J1208+$L1208)*$U$4*$U$3,-1),ROUNDUP($J1208*$U$4*$U$3,-1)))</f>
        <v/>
      </c>
      <c r="V1208" s="186" t="str">
        <f>IF($J1208="","",IF('5.手当・賞与配分の設計'!$O$4=1,ROUNDUP(($J1208+$L1208)*$U$4*$V$3,-1),ROUNDUP($J1208*$U$4*$V$3,-1)))</f>
        <v/>
      </c>
      <c r="W1208" s="203" t="str">
        <f>IF($J1208="","",IF('5.手当・賞与配分の設計'!$O$4=1,ROUNDUP(($J1208+$L1208)*$U$4*$W$3,-1),ROUNDUP($J1208*$U$4*$W$3,-1)))</f>
        <v/>
      </c>
      <c r="X1208" s="128" t="str">
        <f t="shared" si="429"/>
        <v/>
      </c>
      <c r="Y1208" s="88" t="str">
        <f t="shared" si="420"/>
        <v/>
      </c>
      <c r="Z1208" s="88" t="str">
        <f t="shared" si="421"/>
        <v/>
      </c>
      <c r="AA1208" s="88" t="str">
        <f t="shared" si="422"/>
        <v/>
      </c>
      <c r="AB1208" s="201" t="str">
        <f t="shared" si="423"/>
        <v/>
      </c>
    </row>
    <row r="1209" spans="5:28" ht="18" customHeight="1">
      <c r="E1209" s="178" t="str">
        <f t="shared" si="424"/>
        <v/>
      </c>
      <c r="F1209" s="124">
        <f t="shared" si="415"/>
        <v>0</v>
      </c>
      <c r="G1209" s="124" t="str">
        <f t="shared" si="416"/>
        <v/>
      </c>
      <c r="H1209" s="124" t="str">
        <f t="shared" si="417"/>
        <v/>
      </c>
      <c r="I1209" s="179">
        <v>25</v>
      </c>
      <c r="J1209" s="150" t="str">
        <f>IF($E1209="","",INDEX('3.サラリースケール'!$R$5:$BH$38,MATCH('7.グレード別年俸表の作成'!$E1209,'3.サラリースケール'!$R$5:$R$38,0),MATCH('7.グレード別年俸表の作成'!$I1209,'3.サラリースケール'!$R$5:$BH$5,0)))</f>
        <v/>
      </c>
      <c r="K1209" s="194" t="str">
        <f t="shared" si="418"/>
        <v/>
      </c>
      <c r="L1209" s="195" t="str">
        <f>IF($J1209="","",VLOOKUP($E1209,'6.モデル年俸表の作成'!$C$6:$F$48,4,0))</f>
        <v/>
      </c>
      <c r="M1209" s="196" t="str">
        <f t="shared" si="425"/>
        <v/>
      </c>
      <c r="N1209" s="197" t="str">
        <f t="shared" si="426"/>
        <v/>
      </c>
      <c r="O1209" s="219" t="str">
        <f t="shared" si="419"/>
        <v/>
      </c>
      <c r="P1209" s="198" t="str">
        <f t="shared" si="427"/>
        <v/>
      </c>
      <c r="Q1209" s="195" t="str">
        <f t="shared" si="428"/>
        <v/>
      </c>
      <c r="R1209" s="187" t="str">
        <f>IF($J1209="","",IF('5.手当・賞与配分の設計'!$O$4=1,ROUNDUP((J1209+$L1209)*$R$5,-1),ROUNDUP(J1209*$R$5,-1)))</f>
        <v/>
      </c>
      <c r="S1209" s="202" t="str">
        <f>IF($J1209="","",IF('5.手当・賞与配分の設計'!$O$4=1,ROUNDUP(($J1209+$L1209)*$U$4*$S$3,-1),ROUNDUP($J1209*$U$4*$S$3,-1)))</f>
        <v/>
      </c>
      <c r="T1209" s="186" t="str">
        <f>IF($J1209="","",IF('5.手当・賞与配分の設計'!$O$4=1,ROUNDUP(($J1209+$L1209)*$U$4*$T$3,-1),ROUNDUP($J1209*$U$4*$T$3,-1)))</f>
        <v/>
      </c>
      <c r="U1209" s="186" t="str">
        <f>IF($J1209="","",IF('5.手当・賞与配分の設計'!$O$4=1,ROUNDUP(($J1209+$L1209)*$U$4*$U$3,-1),ROUNDUP($J1209*$U$4*$U$3,-1)))</f>
        <v/>
      </c>
      <c r="V1209" s="186" t="str">
        <f>IF($J1209="","",IF('5.手当・賞与配分の設計'!$O$4=1,ROUNDUP(($J1209+$L1209)*$U$4*$V$3,-1),ROUNDUP($J1209*$U$4*$V$3,-1)))</f>
        <v/>
      </c>
      <c r="W1209" s="203" t="str">
        <f>IF($J1209="","",IF('5.手当・賞与配分の設計'!$O$4=1,ROUNDUP(($J1209+$L1209)*$U$4*$W$3,-1),ROUNDUP($J1209*$U$4*$W$3,-1)))</f>
        <v/>
      </c>
      <c r="X1209" s="128" t="str">
        <f t="shared" si="429"/>
        <v/>
      </c>
      <c r="Y1209" s="88" t="str">
        <f t="shared" si="420"/>
        <v/>
      </c>
      <c r="Z1209" s="88" t="str">
        <f t="shared" si="421"/>
        <v/>
      </c>
      <c r="AA1209" s="88" t="str">
        <f t="shared" si="422"/>
        <v/>
      </c>
      <c r="AB1209" s="201" t="str">
        <f t="shared" si="423"/>
        <v/>
      </c>
    </row>
    <row r="1210" spans="5:28" ht="18" customHeight="1">
      <c r="E1210" s="178" t="str">
        <f t="shared" si="424"/>
        <v/>
      </c>
      <c r="F1210" s="124">
        <f t="shared" si="415"/>
        <v>0</v>
      </c>
      <c r="G1210" s="124" t="str">
        <f t="shared" si="416"/>
        <v/>
      </c>
      <c r="H1210" s="124" t="str">
        <f t="shared" si="417"/>
        <v/>
      </c>
      <c r="I1210" s="179">
        <v>26</v>
      </c>
      <c r="J1210" s="150" t="str">
        <f>IF($E1210="","",INDEX('3.サラリースケール'!$R$5:$BH$38,MATCH('7.グレード別年俸表の作成'!$E1210,'3.サラリースケール'!$R$5:$R$38,0),MATCH('7.グレード別年俸表の作成'!$I1210,'3.サラリースケール'!$R$5:$BH$5,0)))</f>
        <v/>
      </c>
      <c r="K1210" s="194" t="str">
        <f t="shared" si="418"/>
        <v/>
      </c>
      <c r="L1210" s="195" t="str">
        <f>IF($J1210="","",VLOOKUP($E1210,'6.モデル年俸表の作成'!$C$6:$F$48,4,0))</f>
        <v/>
      </c>
      <c r="M1210" s="196" t="str">
        <f t="shared" si="425"/>
        <v/>
      </c>
      <c r="N1210" s="197" t="str">
        <f t="shared" si="426"/>
        <v/>
      </c>
      <c r="O1210" s="219" t="str">
        <f t="shared" si="419"/>
        <v/>
      </c>
      <c r="P1210" s="198" t="str">
        <f t="shared" si="427"/>
        <v/>
      </c>
      <c r="Q1210" s="195" t="str">
        <f t="shared" si="428"/>
        <v/>
      </c>
      <c r="R1210" s="187" t="str">
        <f>IF($J1210="","",IF('5.手当・賞与配分の設計'!$O$4=1,ROUNDUP((J1210+$L1210)*$R$5,-1),ROUNDUP(J1210*$R$5,-1)))</f>
        <v/>
      </c>
      <c r="S1210" s="202" t="str">
        <f>IF($J1210="","",IF('5.手当・賞与配分の設計'!$O$4=1,ROUNDUP(($J1210+$L1210)*$U$4*$S$3,-1),ROUNDUP($J1210*$U$4*$S$3,-1)))</f>
        <v/>
      </c>
      <c r="T1210" s="186" t="str">
        <f>IF($J1210="","",IF('5.手当・賞与配分の設計'!$O$4=1,ROUNDUP(($J1210+$L1210)*$U$4*$T$3,-1),ROUNDUP($J1210*$U$4*$T$3,-1)))</f>
        <v/>
      </c>
      <c r="U1210" s="186" t="str">
        <f>IF($J1210="","",IF('5.手当・賞与配分の設計'!$O$4=1,ROUNDUP(($J1210+$L1210)*$U$4*$U$3,-1),ROUNDUP($J1210*$U$4*$U$3,-1)))</f>
        <v/>
      </c>
      <c r="V1210" s="186" t="str">
        <f>IF($J1210="","",IF('5.手当・賞与配分の設計'!$O$4=1,ROUNDUP(($J1210+$L1210)*$U$4*$V$3,-1),ROUNDUP($J1210*$U$4*$V$3,-1)))</f>
        <v/>
      </c>
      <c r="W1210" s="203" t="str">
        <f>IF($J1210="","",IF('5.手当・賞与配分の設計'!$O$4=1,ROUNDUP(($J1210+$L1210)*$U$4*$W$3,-1),ROUNDUP($J1210*$U$4*$W$3,-1)))</f>
        <v/>
      </c>
      <c r="X1210" s="128" t="str">
        <f t="shared" si="429"/>
        <v/>
      </c>
      <c r="Y1210" s="88" t="str">
        <f t="shared" si="420"/>
        <v/>
      </c>
      <c r="Z1210" s="88" t="str">
        <f t="shared" si="421"/>
        <v/>
      </c>
      <c r="AA1210" s="88" t="str">
        <f t="shared" si="422"/>
        <v/>
      </c>
      <c r="AB1210" s="201" t="str">
        <f t="shared" si="423"/>
        <v/>
      </c>
    </row>
    <row r="1211" spans="5:28" ht="18" customHeight="1">
      <c r="E1211" s="178" t="str">
        <f t="shared" si="424"/>
        <v/>
      </c>
      <c r="F1211" s="124">
        <f t="shared" si="415"/>
        <v>0</v>
      </c>
      <c r="G1211" s="124" t="str">
        <f t="shared" si="416"/>
        <v/>
      </c>
      <c r="H1211" s="124" t="str">
        <f t="shared" si="417"/>
        <v/>
      </c>
      <c r="I1211" s="179">
        <v>27</v>
      </c>
      <c r="J1211" s="150" t="str">
        <f>IF($E1211="","",INDEX('3.サラリースケール'!$R$5:$BH$38,MATCH('7.グレード別年俸表の作成'!$E1211,'3.サラリースケール'!$R$5:$R$38,0),MATCH('7.グレード別年俸表の作成'!$I1211,'3.サラリースケール'!$R$5:$BH$5,0)))</f>
        <v/>
      </c>
      <c r="K1211" s="194" t="str">
        <f t="shared" si="418"/>
        <v/>
      </c>
      <c r="L1211" s="195" t="str">
        <f>IF($J1211="","",VLOOKUP($E1211,'6.モデル年俸表の作成'!$C$6:$F$48,4,0))</f>
        <v/>
      </c>
      <c r="M1211" s="196" t="str">
        <f t="shared" si="425"/>
        <v/>
      </c>
      <c r="N1211" s="197" t="str">
        <f t="shared" si="426"/>
        <v/>
      </c>
      <c r="O1211" s="219" t="str">
        <f t="shared" si="419"/>
        <v/>
      </c>
      <c r="P1211" s="198" t="str">
        <f t="shared" si="427"/>
        <v/>
      </c>
      <c r="Q1211" s="195" t="str">
        <f t="shared" si="428"/>
        <v/>
      </c>
      <c r="R1211" s="187" t="str">
        <f>IF($J1211="","",IF('5.手当・賞与配分の設計'!$O$4=1,ROUNDUP((J1211+$L1211)*$R$5,-1),ROUNDUP(J1211*$R$5,-1)))</f>
        <v/>
      </c>
      <c r="S1211" s="202" t="str">
        <f>IF($J1211="","",IF('5.手当・賞与配分の設計'!$O$4=1,ROUNDUP(($J1211+$L1211)*$U$4*$S$3,-1),ROUNDUP($J1211*$U$4*$S$3,-1)))</f>
        <v/>
      </c>
      <c r="T1211" s="186" t="str">
        <f>IF($J1211="","",IF('5.手当・賞与配分の設計'!$O$4=1,ROUNDUP(($J1211+$L1211)*$U$4*$T$3,-1),ROUNDUP($J1211*$U$4*$T$3,-1)))</f>
        <v/>
      </c>
      <c r="U1211" s="186" t="str">
        <f>IF($J1211="","",IF('5.手当・賞与配分の設計'!$O$4=1,ROUNDUP(($J1211+$L1211)*$U$4*$U$3,-1),ROUNDUP($J1211*$U$4*$U$3,-1)))</f>
        <v/>
      </c>
      <c r="V1211" s="186" t="str">
        <f>IF($J1211="","",IF('5.手当・賞与配分の設計'!$O$4=1,ROUNDUP(($J1211+$L1211)*$U$4*$V$3,-1),ROUNDUP($J1211*$U$4*$V$3,-1)))</f>
        <v/>
      </c>
      <c r="W1211" s="203" t="str">
        <f>IF($J1211="","",IF('5.手当・賞与配分の設計'!$O$4=1,ROUNDUP(($J1211+$L1211)*$U$4*$W$3,-1),ROUNDUP($J1211*$U$4*$W$3,-1)))</f>
        <v/>
      </c>
      <c r="X1211" s="128" t="str">
        <f t="shared" si="429"/>
        <v/>
      </c>
      <c r="Y1211" s="88" t="str">
        <f t="shared" si="420"/>
        <v/>
      </c>
      <c r="Z1211" s="88" t="str">
        <f t="shared" si="421"/>
        <v/>
      </c>
      <c r="AA1211" s="88" t="str">
        <f t="shared" si="422"/>
        <v/>
      </c>
      <c r="AB1211" s="201" t="str">
        <f t="shared" si="423"/>
        <v/>
      </c>
    </row>
    <row r="1212" spans="5:28" ht="18" customHeight="1">
      <c r="E1212" s="178" t="str">
        <f t="shared" si="424"/>
        <v/>
      </c>
      <c r="F1212" s="124">
        <f t="shared" si="415"/>
        <v>0</v>
      </c>
      <c r="G1212" s="124" t="str">
        <f t="shared" si="416"/>
        <v/>
      </c>
      <c r="H1212" s="124" t="str">
        <f t="shared" si="417"/>
        <v/>
      </c>
      <c r="I1212" s="179">
        <v>28</v>
      </c>
      <c r="J1212" s="150" t="str">
        <f>IF($E1212="","",INDEX('3.サラリースケール'!$R$5:$BH$38,MATCH('7.グレード別年俸表の作成'!$E1212,'3.サラリースケール'!$R$5:$R$38,0),MATCH('7.グレード別年俸表の作成'!$I1212,'3.サラリースケール'!$R$5:$BH$5,0)))</f>
        <v/>
      </c>
      <c r="K1212" s="194" t="str">
        <f t="shared" si="418"/>
        <v/>
      </c>
      <c r="L1212" s="195" t="str">
        <f>IF($J1212="","",VLOOKUP($E1212,'6.モデル年俸表の作成'!$C$6:$F$48,4,0))</f>
        <v/>
      </c>
      <c r="M1212" s="196" t="str">
        <f t="shared" si="425"/>
        <v/>
      </c>
      <c r="N1212" s="197" t="str">
        <f t="shared" si="426"/>
        <v/>
      </c>
      <c r="O1212" s="219" t="str">
        <f t="shared" si="419"/>
        <v/>
      </c>
      <c r="P1212" s="198" t="str">
        <f t="shared" si="427"/>
        <v/>
      </c>
      <c r="Q1212" s="195" t="str">
        <f t="shared" si="428"/>
        <v/>
      </c>
      <c r="R1212" s="187" t="str">
        <f>IF($J1212="","",IF('5.手当・賞与配分の設計'!$O$4=1,ROUNDUP((J1212+$L1212)*$R$5,-1),ROUNDUP(J1212*$R$5,-1)))</f>
        <v/>
      </c>
      <c r="S1212" s="202" t="str">
        <f>IF($J1212="","",IF('5.手当・賞与配分の設計'!$O$4=1,ROUNDUP(($J1212+$L1212)*$U$4*$S$3,-1),ROUNDUP($J1212*$U$4*$S$3,-1)))</f>
        <v/>
      </c>
      <c r="T1212" s="186" t="str">
        <f>IF($J1212="","",IF('5.手当・賞与配分の設計'!$O$4=1,ROUNDUP(($J1212+$L1212)*$U$4*$T$3,-1),ROUNDUP($J1212*$U$4*$T$3,-1)))</f>
        <v/>
      </c>
      <c r="U1212" s="186" t="str">
        <f>IF($J1212="","",IF('5.手当・賞与配分の設計'!$O$4=1,ROUNDUP(($J1212+$L1212)*$U$4*$U$3,-1),ROUNDUP($J1212*$U$4*$U$3,-1)))</f>
        <v/>
      </c>
      <c r="V1212" s="186" t="str">
        <f>IF($J1212="","",IF('5.手当・賞与配分の設計'!$O$4=1,ROUNDUP(($J1212+$L1212)*$U$4*$V$3,-1),ROUNDUP($J1212*$U$4*$V$3,-1)))</f>
        <v/>
      </c>
      <c r="W1212" s="203" t="str">
        <f>IF($J1212="","",IF('5.手当・賞与配分の設計'!$O$4=1,ROUNDUP(($J1212+$L1212)*$U$4*$W$3,-1),ROUNDUP($J1212*$U$4*$W$3,-1)))</f>
        <v/>
      </c>
      <c r="X1212" s="128" t="str">
        <f t="shared" si="429"/>
        <v/>
      </c>
      <c r="Y1212" s="88" t="str">
        <f t="shared" si="420"/>
        <v/>
      </c>
      <c r="Z1212" s="88" t="str">
        <f t="shared" si="421"/>
        <v/>
      </c>
      <c r="AA1212" s="88" t="str">
        <f t="shared" si="422"/>
        <v/>
      </c>
      <c r="AB1212" s="201" t="str">
        <f t="shared" si="423"/>
        <v/>
      </c>
    </row>
    <row r="1213" spans="5:28" ht="18" customHeight="1">
      <c r="E1213" s="178" t="str">
        <f t="shared" si="424"/>
        <v/>
      </c>
      <c r="F1213" s="124">
        <f t="shared" si="415"/>
        <v>0</v>
      </c>
      <c r="G1213" s="124" t="str">
        <f t="shared" si="416"/>
        <v/>
      </c>
      <c r="H1213" s="124" t="str">
        <f t="shared" si="417"/>
        <v/>
      </c>
      <c r="I1213" s="179">
        <v>29</v>
      </c>
      <c r="J1213" s="150" t="str">
        <f>IF($E1213="","",INDEX('3.サラリースケール'!$R$5:$BH$38,MATCH('7.グレード別年俸表の作成'!$E1213,'3.サラリースケール'!$R$5:$R$38,0),MATCH('7.グレード別年俸表の作成'!$I1213,'3.サラリースケール'!$R$5:$BH$5,0)))</f>
        <v/>
      </c>
      <c r="K1213" s="194" t="str">
        <f t="shared" si="418"/>
        <v/>
      </c>
      <c r="L1213" s="195" t="str">
        <f>IF($J1213="","",VLOOKUP($E1213,'6.モデル年俸表の作成'!$C$6:$F$48,4,0))</f>
        <v/>
      </c>
      <c r="M1213" s="196" t="str">
        <f t="shared" si="425"/>
        <v/>
      </c>
      <c r="N1213" s="197" t="str">
        <f t="shared" si="426"/>
        <v/>
      </c>
      <c r="O1213" s="219" t="str">
        <f t="shared" si="419"/>
        <v/>
      </c>
      <c r="P1213" s="198" t="str">
        <f t="shared" si="427"/>
        <v/>
      </c>
      <c r="Q1213" s="195" t="str">
        <f t="shared" si="428"/>
        <v/>
      </c>
      <c r="R1213" s="187" t="str">
        <f>IF($J1213="","",IF('5.手当・賞与配分の設計'!$O$4=1,ROUNDUP((J1213+$L1213)*$R$5,-1),ROUNDUP(J1213*$R$5,-1)))</f>
        <v/>
      </c>
      <c r="S1213" s="202" t="str">
        <f>IF($J1213="","",IF('5.手当・賞与配分の設計'!$O$4=1,ROUNDUP(($J1213+$L1213)*$U$4*$S$3,-1),ROUNDUP($J1213*$U$4*$S$3,-1)))</f>
        <v/>
      </c>
      <c r="T1213" s="186" t="str">
        <f>IF($J1213="","",IF('5.手当・賞与配分の設計'!$O$4=1,ROUNDUP(($J1213+$L1213)*$U$4*$T$3,-1),ROUNDUP($J1213*$U$4*$T$3,-1)))</f>
        <v/>
      </c>
      <c r="U1213" s="186" t="str">
        <f>IF($J1213="","",IF('5.手当・賞与配分の設計'!$O$4=1,ROUNDUP(($J1213+$L1213)*$U$4*$U$3,-1),ROUNDUP($J1213*$U$4*$U$3,-1)))</f>
        <v/>
      </c>
      <c r="V1213" s="186" t="str">
        <f>IF($J1213="","",IF('5.手当・賞与配分の設計'!$O$4=1,ROUNDUP(($J1213+$L1213)*$U$4*$V$3,-1),ROUNDUP($J1213*$U$4*$V$3,-1)))</f>
        <v/>
      </c>
      <c r="W1213" s="203" t="str">
        <f>IF($J1213="","",IF('5.手当・賞与配分の設計'!$O$4=1,ROUNDUP(($J1213+$L1213)*$U$4*$W$3,-1),ROUNDUP($J1213*$U$4*$W$3,-1)))</f>
        <v/>
      </c>
      <c r="X1213" s="128" t="str">
        <f t="shared" si="429"/>
        <v/>
      </c>
      <c r="Y1213" s="88" t="str">
        <f t="shared" si="420"/>
        <v/>
      </c>
      <c r="Z1213" s="88" t="str">
        <f t="shared" si="421"/>
        <v/>
      </c>
      <c r="AA1213" s="88" t="str">
        <f t="shared" si="422"/>
        <v/>
      </c>
      <c r="AB1213" s="201" t="str">
        <f t="shared" si="423"/>
        <v/>
      </c>
    </row>
    <row r="1214" spans="5:28" ht="18" customHeight="1">
      <c r="E1214" s="178" t="str">
        <f t="shared" si="424"/>
        <v/>
      </c>
      <c r="F1214" s="124">
        <f t="shared" si="415"/>
        <v>0</v>
      </c>
      <c r="G1214" s="124" t="str">
        <f t="shared" si="416"/>
        <v/>
      </c>
      <c r="H1214" s="124" t="str">
        <f t="shared" si="417"/>
        <v/>
      </c>
      <c r="I1214" s="179">
        <v>30</v>
      </c>
      <c r="J1214" s="150" t="str">
        <f>IF($E1214="","",INDEX('3.サラリースケール'!$R$5:$BH$38,MATCH('7.グレード別年俸表の作成'!$E1214,'3.サラリースケール'!$R$5:$R$38,0),MATCH('7.グレード別年俸表の作成'!$I1214,'3.サラリースケール'!$R$5:$BH$5,0)))</f>
        <v/>
      </c>
      <c r="K1214" s="194" t="str">
        <f t="shared" si="418"/>
        <v/>
      </c>
      <c r="L1214" s="195" t="str">
        <f>IF($J1214="","",VLOOKUP($E1214,'6.モデル年俸表の作成'!$C$6:$F$48,4,0))</f>
        <v/>
      </c>
      <c r="M1214" s="196" t="str">
        <f t="shared" si="425"/>
        <v/>
      </c>
      <c r="N1214" s="197" t="str">
        <f t="shared" si="426"/>
        <v/>
      </c>
      <c r="O1214" s="219" t="str">
        <f t="shared" si="419"/>
        <v/>
      </c>
      <c r="P1214" s="198" t="str">
        <f t="shared" si="427"/>
        <v/>
      </c>
      <c r="Q1214" s="195" t="str">
        <f t="shared" si="428"/>
        <v/>
      </c>
      <c r="R1214" s="187" t="str">
        <f>IF($J1214="","",IF('5.手当・賞与配分の設計'!$O$4=1,ROUNDUP((J1214+$L1214)*$R$5,-1),ROUNDUP(J1214*$R$5,-1)))</f>
        <v/>
      </c>
      <c r="S1214" s="202" t="str">
        <f>IF($J1214="","",IF('5.手当・賞与配分の設計'!$O$4=1,ROUNDUP(($J1214+$L1214)*$U$4*$S$3,-1),ROUNDUP($J1214*$U$4*$S$3,-1)))</f>
        <v/>
      </c>
      <c r="T1214" s="186" t="str">
        <f>IF($J1214="","",IF('5.手当・賞与配分の設計'!$O$4=1,ROUNDUP(($J1214+$L1214)*$U$4*$T$3,-1),ROUNDUP($J1214*$U$4*$T$3,-1)))</f>
        <v/>
      </c>
      <c r="U1214" s="186" t="str">
        <f>IF($J1214="","",IF('5.手当・賞与配分の設計'!$O$4=1,ROUNDUP(($J1214+$L1214)*$U$4*$U$3,-1),ROUNDUP($J1214*$U$4*$U$3,-1)))</f>
        <v/>
      </c>
      <c r="V1214" s="186" t="str">
        <f>IF($J1214="","",IF('5.手当・賞与配分の設計'!$O$4=1,ROUNDUP(($J1214+$L1214)*$U$4*$V$3,-1),ROUNDUP($J1214*$U$4*$V$3,-1)))</f>
        <v/>
      </c>
      <c r="W1214" s="203" t="str">
        <f>IF($J1214="","",IF('5.手当・賞与配分の設計'!$O$4=1,ROUNDUP(($J1214+$L1214)*$U$4*$W$3,-1),ROUNDUP($J1214*$U$4*$W$3,-1)))</f>
        <v/>
      </c>
      <c r="X1214" s="128" t="str">
        <f t="shared" si="429"/>
        <v/>
      </c>
      <c r="Y1214" s="88" t="str">
        <f t="shared" si="420"/>
        <v/>
      </c>
      <c r="Z1214" s="88" t="str">
        <f t="shared" si="421"/>
        <v/>
      </c>
      <c r="AA1214" s="88" t="str">
        <f t="shared" si="422"/>
        <v/>
      </c>
      <c r="AB1214" s="201" t="str">
        <f t="shared" si="423"/>
        <v/>
      </c>
    </row>
    <row r="1215" spans="5:28" ht="18" customHeight="1">
      <c r="E1215" s="178" t="str">
        <f t="shared" si="424"/>
        <v/>
      </c>
      <c r="F1215" s="124">
        <f t="shared" si="415"/>
        <v>0</v>
      </c>
      <c r="G1215" s="124" t="str">
        <f t="shared" si="416"/>
        <v/>
      </c>
      <c r="H1215" s="124" t="str">
        <f t="shared" si="417"/>
        <v/>
      </c>
      <c r="I1215" s="179">
        <v>31</v>
      </c>
      <c r="J1215" s="150" t="str">
        <f>IF($E1215="","",INDEX('3.サラリースケール'!$R$5:$BH$38,MATCH('7.グレード別年俸表の作成'!$E1215,'3.サラリースケール'!$R$5:$R$38,0),MATCH('7.グレード別年俸表の作成'!$I1215,'3.サラリースケール'!$R$5:$BH$5,0)))</f>
        <v/>
      </c>
      <c r="K1215" s="194" t="str">
        <f t="shared" si="418"/>
        <v/>
      </c>
      <c r="L1215" s="195" t="str">
        <f>IF($J1215="","",VLOOKUP($E1215,'6.モデル年俸表の作成'!$C$6:$F$48,4,0))</f>
        <v/>
      </c>
      <c r="M1215" s="196" t="str">
        <f t="shared" si="425"/>
        <v/>
      </c>
      <c r="N1215" s="197" t="str">
        <f t="shared" si="426"/>
        <v/>
      </c>
      <c r="O1215" s="219" t="str">
        <f t="shared" si="419"/>
        <v/>
      </c>
      <c r="P1215" s="198" t="str">
        <f t="shared" si="427"/>
        <v/>
      </c>
      <c r="Q1215" s="195" t="str">
        <f t="shared" si="428"/>
        <v/>
      </c>
      <c r="R1215" s="187" t="str">
        <f>IF($J1215="","",IF('5.手当・賞与配分の設計'!$O$4=1,ROUNDUP((J1215+$L1215)*$R$5,-1),ROUNDUP(J1215*$R$5,-1)))</f>
        <v/>
      </c>
      <c r="S1215" s="202" t="str">
        <f>IF($J1215="","",IF('5.手当・賞与配分の設計'!$O$4=1,ROUNDUP(($J1215+$L1215)*$U$4*$S$3,-1),ROUNDUP($J1215*$U$4*$S$3,-1)))</f>
        <v/>
      </c>
      <c r="T1215" s="186" t="str">
        <f>IF($J1215="","",IF('5.手当・賞与配分の設計'!$O$4=1,ROUNDUP(($J1215+$L1215)*$U$4*$T$3,-1),ROUNDUP($J1215*$U$4*$T$3,-1)))</f>
        <v/>
      </c>
      <c r="U1215" s="186" t="str">
        <f>IF($J1215="","",IF('5.手当・賞与配分の設計'!$O$4=1,ROUNDUP(($J1215+$L1215)*$U$4*$U$3,-1),ROUNDUP($J1215*$U$4*$U$3,-1)))</f>
        <v/>
      </c>
      <c r="V1215" s="186" t="str">
        <f>IF($J1215="","",IF('5.手当・賞与配分の設計'!$O$4=1,ROUNDUP(($J1215+$L1215)*$U$4*$V$3,-1),ROUNDUP($J1215*$U$4*$V$3,-1)))</f>
        <v/>
      </c>
      <c r="W1215" s="203" t="str">
        <f>IF($J1215="","",IF('5.手当・賞与配分の設計'!$O$4=1,ROUNDUP(($J1215+$L1215)*$U$4*$W$3,-1),ROUNDUP($J1215*$U$4*$W$3,-1)))</f>
        <v/>
      </c>
      <c r="X1215" s="128" t="str">
        <f t="shared" si="429"/>
        <v/>
      </c>
      <c r="Y1215" s="88" t="str">
        <f t="shared" si="420"/>
        <v/>
      </c>
      <c r="Z1215" s="88" t="str">
        <f t="shared" si="421"/>
        <v/>
      </c>
      <c r="AA1215" s="88" t="str">
        <f t="shared" si="422"/>
        <v/>
      </c>
      <c r="AB1215" s="201" t="str">
        <f t="shared" si="423"/>
        <v/>
      </c>
    </row>
    <row r="1216" spans="5:28" ht="18" customHeight="1">
      <c r="E1216" s="178" t="str">
        <f t="shared" si="424"/>
        <v/>
      </c>
      <c r="F1216" s="124">
        <f t="shared" si="415"/>
        <v>0</v>
      </c>
      <c r="G1216" s="124" t="str">
        <f t="shared" si="416"/>
        <v/>
      </c>
      <c r="H1216" s="124" t="str">
        <f t="shared" si="417"/>
        <v/>
      </c>
      <c r="I1216" s="179">
        <v>32</v>
      </c>
      <c r="J1216" s="150" t="str">
        <f>IF($E1216="","",INDEX('3.サラリースケール'!$R$5:$BH$38,MATCH('7.グレード別年俸表の作成'!$E1216,'3.サラリースケール'!$R$5:$R$38,0),MATCH('7.グレード別年俸表の作成'!$I1216,'3.サラリースケール'!$R$5:$BH$5,0)))</f>
        <v/>
      </c>
      <c r="K1216" s="194" t="str">
        <f t="shared" si="418"/>
        <v/>
      </c>
      <c r="L1216" s="195" t="str">
        <f>IF($J1216="","",VLOOKUP($E1216,'6.モデル年俸表の作成'!$C$6:$F$48,4,0))</f>
        <v/>
      </c>
      <c r="M1216" s="196" t="str">
        <f t="shared" si="425"/>
        <v/>
      </c>
      <c r="N1216" s="197" t="str">
        <f t="shared" si="426"/>
        <v/>
      </c>
      <c r="O1216" s="219" t="str">
        <f t="shared" si="419"/>
        <v/>
      </c>
      <c r="P1216" s="198" t="str">
        <f t="shared" si="427"/>
        <v/>
      </c>
      <c r="Q1216" s="195" t="str">
        <f t="shared" si="428"/>
        <v/>
      </c>
      <c r="R1216" s="187" t="str">
        <f>IF($J1216="","",IF('5.手当・賞与配分の設計'!$O$4=1,ROUNDUP((J1216+$L1216)*$R$5,-1),ROUNDUP(J1216*$R$5,-1)))</f>
        <v/>
      </c>
      <c r="S1216" s="202" t="str">
        <f>IF($J1216="","",IF('5.手当・賞与配分の設計'!$O$4=1,ROUNDUP(($J1216+$L1216)*$U$4*$S$3,-1),ROUNDUP($J1216*$U$4*$S$3,-1)))</f>
        <v/>
      </c>
      <c r="T1216" s="186" t="str">
        <f>IF($J1216="","",IF('5.手当・賞与配分の設計'!$O$4=1,ROUNDUP(($J1216+$L1216)*$U$4*$T$3,-1),ROUNDUP($J1216*$U$4*$T$3,-1)))</f>
        <v/>
      </c>
      <c r="U1216" s="186" t="str">
        <f>IF($J1216="","",IF('5.手当・賞与配分の設計'!$O$4=1,ROUNDUP(($J1216+$L1216)*$U$4*$U$3,-1),ROUNDUP($J1216*$U$4*$U$3,-1)))</f>
        <v/>
      </c>
      <c r="V1216" s="186" t="str">
        <f>IF($J1216="","",IF('5.手当・賞与配分の設計'!$O$4=1,ROUNDUP(($J1216+$L1216)*$U$4*$V$3,-1),ROUNDUP($J1216*$U$4*$V$3,-1)))</f>
        <v/>
      </c>
      <c r="W1216" s="203" t="str">
        <f>IF($J1216="","",IF('5.手当・賞与配分の設計'!$O$4=1,ROUNDUP(($J1216+$L1216)*$U$4*$W$3,-1),ROUNDUP($J1216*$U$4*$W$3,-1)))</f>
        <v/>
      </c>
      <c r="X1216" s="128" t="str">
        <f t="shared" si="429"/>
        <v/>
      </c>
      <c r="Y1216" s="88" t="str">
        <f t="shared" si="420"/>
        <v/>
      </c>
      <c r="Z1216" s="88" t="str">
        <f t="shared" si="421"/>
        <v/>
      </c>
      <c r="AA1216" s="88" t="str">
        <f t="shared" si="422"/>
        <v/>
      </c>
      <c r="AB1216" s="201" t="str">
        <f t="shared" si="423"/>
        <v/>
      </c>
    </row>
    <row r="1217" spans="5:28" ht="18" customHeight="1">
      <c r="E1217" s="178" t="str">
        <f t="shared" si="424"/>
        <v/>
      </c>
      <c r="F1217" s="124">
        <f t="shared" si="415"/>
        <v>0</v>
      </c>
      <c r="G1217" s="124" t="str">
        <f t="shared" si="416"/>
        <v/>
      </c>
      <c r="H1217" s="124" t="str">
        <f t="shared" si="417"/>
        <v/>
      </c>
      <c r="I1217" s="179">
        <v>33</v>
      </c>
      <c r="J1217" s="150" t="str">
        <f>IF($E1217="","",INDEX('3.サラリースケール'!$R$5:$BH$38,MATCH('7.グレード別年俸表の作成'!$E1217,'3.サラリースケール'!$R$5:$R$38,0),MATCH('7.グレード別年俸表の作成'!$I1217,'3.サラリースケール'!$R$5:$BH$5,0)))</f>
        <v/>
      </c>
      <c r="K1217" s="194" t="str">
        <f t="shared" si="418"/>
        <v/>
      </c>
      <c r="L1217" s="195" t="str">
        <f>IF($J1217="","",VLOOKUP($E1217,'6.モデル年俸表の作成'!$C$6:$F$48,4,0))</f>
        <v/>
      </c>
      <c r="M1217" s="196" t="str">
        <f t="shared" si="425"/>
        <v/>
      </c>
      <c r="N1217" s="197" t="str">
        <f t="shared" si="426"/>
        <v/>
      </c>
      <c r="O1217" s="219" t="str">
        <f t="shared" si="419"/>
        <v/>
      </c>
      <c r="P1217" s="198" t="str">
        <f t="shared" si="427"/>
        <v/>
      </c>
      <c r="Q1217" s="195" t="str">
        <f t="shared" si="428"/>
        <v/>
      </c>
      <c r="R1217" s="187" t="str">
        <f>IF($J1217="","",IF('5.手当・賞与配分の設計'!$O$4=1,ROUNDUP((J1217+$L1217)*$R$5,-1),ROUNDUP(J1217*$R$5,-1)))</f>
        <v/>
      </c>
      <c r="S1217" s="202" t="str">
        <f>IF($J1217="","",IF('5.手当・賞与配分の設計'!$O$4=1,ROUNDUP(($J1217+$L1217)*$U$4*$S$3,-1),ROUNDUP($J1217*$U$4*$S$3,-1)))</f>
        <v/>
      </c>
      <c r="T1217" s="186" t="str">
        <f>IF($J1217="","",IF('5.手当・賞与配分の設計'!$O$4=1,ROUNDUP(($J1217+$L1217)*$U$4*$T$3,-1),ROUNDUP($J1217*$U$4*$T$3,-1)))</f>
        <v/>
      </c>
      <c r="U1217" s="186" t="str">
        <f>IF($J1217="","",IF('5.手当・賞与配分の設計'!$O$4=1,ROUNDUP(($J1217+$L1217)*$U$4*$U$3,-1),ROUNDUP($J1217*$U$4*$U$3,-1)))</f>
        <v/>
      </c>
      <c r="V1217" s="186" t="str">
        <f>IF($J1217="","",IF('5.手当・賞与配分の設計'!$O$4=1,ROUNDUP(($J1217+$L1217)*$U$4*$V$3,-1),ROUNDUP($J1217*$U$4*$V$3,-1)))</f>
        <v/>
      </c>
      <c r="W1217" s="203" t="str">
        <f>IF($J1217="","",IF('5.手当・賞与配分の設計'!$O$4=1,ROUNDUP(($J1217+$L1217)*$U$4*$W$3,-1),ROUNDUP($J1217*$U$4*$W$3,-1)))</f>
        <v/>
      </c>
      <c r="X1217" s="128" t="str">
        <f t="shared" si="429"/>
        <v/>
      </c>
      <c r="Y1217" s="88" t="str">
        <f t="shared" si="420"/>
        <v/>
      </c>
      <c r="Z1217" s="88" t="str">
        <f t="shared" si="421"/>
        <v/>
      </c>
      <c r="AA1217" s="88" t="str">
        <f t="shared" si="422"/>
        <v/>
      </c>
      <c r="AB1217" s="201" t="str">
        <f t="shared" si="423"/>
        <v/>
      </c>
    </row>
    <row r="1218" spans="5:28" ht="18" customHeight="1">
      <c r="E1218" s="178" t="str">
        <f t="shared" si="424"/>
        <v/>
      </c>
      <c r="F1218" s="124">
        <f t="shared" si="415"/>
        <v>0</v>
      </c>
      <c r="G1218" s="124" t="str">
        <f t="shared" si="416"/>
        <v/>
      </c>
      <c r="H1218" s="124" t="str">
        <f t="shared" si="417"/>
        <v/>
      </c>
      <c r="I1218" s="179">
        <v>34</v>
      </c>
      <c r="J1218" s="150" t="str">
        <f>IF($E1218="","",INDEX('3.サラリースケール'!$R$5:$BH$38,MATCH('7.グレード別年俸表の作成'!$E1218,'3.サラリースケール'!$R$5:$R$38,0),MATCH('7.グレード別年俸表の作成'!$I1218,'3.サラリースケール'!$R$5:$BH$5,0)))</f>
        <v/>
      </c>
      <c r="K1218" s="194" t="str">
        <f t="shared" si="418"/>
        <v/>
      </c>
      <c r="L1218" s="195" t="str">
        <f>IF($J1218="","",VLOOKUP($E1218,'6.モデル年俸表の作成'!$C$6:$F$48,4,0))</f>
        <v/>
      </c>
      <c r="M1218" s="196" t="str">
        <f t="shared" si="425"/>
        <v/>
      </c>
      <c r="N1218" s="197" t="str">
        <f t="shared" si="426"/>
        <v/>
      </c>
      <c r="O1218" s="219" t="str">
        <f t="shared" si="419"/>
        <v/>
      </c>
      <c r="P1218" s="198" t="str">
        <f t="shared" si="427"/>
        <v/>
      </c>
      <c r="Q1218" s="195" t="str">
        <f t="shared" si="428"/>
        <v/>
      </c>
      <c r="R1218" s="187" t="str">
        <f>IF($J1218="","",IF('5.手当・賞与配分の設計'!$O$4=1,ROUNDUP((J1218+$L1218)*$R$5,-1),ROUNDUP(J1218*$R$5,-1)))</f>
        <v/>
      </c>
      <c r="S1218" s="202" t="str">
        <f>IF($J1218="","",IF('5.手当・賞与配分の設計'!$O$4=1,ROUNDUP(($J1218+$L1218)*$U$4*$S$3,-1),ROUNDUP($J1218*$U$4*$S$3,-1)))</f>
        <v/>
      </c>
      <c r="T1218" s="186" t="str">
        <f>IF($J1218="","",IF('5.手当・賞与配分の設計'!$O$4=1,ROUNDUP(($J1218+$L1218)*$U$4*$T$3,-1),ROUNDUP($J1218*$U$4*$T$3,-1)))</f>
        <v/>
      </c>
      <c r="U1218" s="186" t="str">
        <f>IF($J1218="","",IF('5.手当・賞与配分の設計'!$O$4=1,ROUNDUP(($J1218+$L1218)*$U$4*$U$3,-1),ROUNDUP($J1218*$U$4*$U$3,-1)))</f>
        <v/>
      </c>
      <c r="V1218" s="186" t="str">
        <f>IF($J1218="","",IF('5.手当・賞与配分の設計'!$O$4=1,ROUNDUP(($J1218+$L1218)*$U$4*$V$3,-1),ROUNDUP($J1218*$U$4*$V$3,-1)))</f>
        <v/>
      </c>
      <c r="W1218" s="203" t="str">
        <f>IF($J1218="","",IF('5.手当・賞与配分の設計'!$O$4=1,ROUNDUP(($J1218+$L1218)*$U$4*$W$3,-1),ROUNDUP($J1218*$U$4*$W$3,-1)))</f>
        <v/>
      </c>
      <c r="X1218" s="128" t="str">
        <f t="shared" si="429"/>
        <v/>
      </c>
      <c r="Y1218" s="88" t="str">
        <f t="shared" si="420"/>
        <v/>
      </c>
      <c r="Z1218" s="88" t="str">
        <f t="shared" si="421"/>
        <v/>
      </c>
      <c r="AA1218" s="88" t="str">
        <f t="shared" si="422"/>
        <v/>
      </c>
      <c r="AB1218" s="201" t="str">
        <f t="shared" si="423"/>
        <v/>
      </c>
    </row>
    <row r="1219" spans="5:28" ht="18" customHeight="1">
      <c r="E1219" s="178" t="str">
        <f t="shared" si="424"/>
        <v/>
      </c>
      <c r="F1219" s="124">
        <f t="shared" si="415"/>
        <v>0</v>
      </c>
      <c r="G1219" s="124" t="str">
        <f t="shared" si="416"/>
        <v/>
      </c>
      <c r="H1219" s="124" t="str">
        <f t="shared" si="417"/>
        <v/>
      </c>
      <c r="I1219" s="179">
        <v>35</v>
      </c>
      <c r="J1219" s="150" t="str">
        <f>IF($E1219="","",INDEX('3.サラリースケール'!$R$5:$BH$38,MATCH('7.グレード別年俸表の作成'!$E1219,'3.サラリースケール'!$R$5:$R$38,0),MATCH('7.グレード別年俸表の作成'!$I1219,'3.サラリースケール'!$R$5:$BH$5,0)))</f>
        <v/>
      </c>
      <c r="K1219" s="194" t="str">
        <f t="shared" si="418"/>
        <v/>
      </c>
      <c r="L1219" s="195" t="str">
        <f>IF($J1219="","",VLOOKUP($E1219,'6.モデル年俸表の作成'!$C$6:$F$48,4,0))</f>
        <v/>
      </c>
      <c r="M1219" s="196" t="str">
        <f t="shared" si="425"/>
        <v/>
      </c>
      <c r="N1219" s="197" t="str">
        <f t="shared" si="426"/>
        <v/>
      </c>
      <c r="O1219" s="219" t="str">
        <f t="shared" si="419"/>
        <v/>
      </c>
      <c r="P1219" s="198" t="str">
        <f t="shared" si="427"/>
        <v/>
      </c>
      <c r="Q1219" s="195" t="str">
        <f t="shared" si="428"/>
        <v/>
      </c>
      <c r="R1219" s="187" t="str">
        <f>IF($J1219="","",IF('5.手当・賞与配分の設計'!$O$4=1,ROUNDUP((J1219+$L1219)*$R$5,-1),ROUNDUP(J1219*$R$5,-1)))</f>
        <v/>
      </c>
      <c r="S1219" s="202" t="str">
        <f>IF($J1219="","",IF('5.手当・賞与配分の設計'!$O$4=1,ROUNDUP(($J1219+$L1219)*$U$4*$S$3,-1),ROUNDUP($J1219*$U$4*$S$3,-1)))</f>
        <v/>
      </c>
      <c r="T1219" s="186" t="str">
        <f>IF($J1219="","",IF('5.手当・賞与配分の設計'!$O$4=1,ROUNDUP(($J1219+$L1219)*$U$4*$T$3,-1),ROUNDUP($J1219*$U$4*$T$3,-1)))</f>
        <v/>
      </c>
      <c r="U1219" s="186" t="str">
        <f>IF($J1219="","",IF('5.手当・賞与配分の設計'!$O$4=1,ROUNDUP(($J1219+$L1219)*$U$4*$U$3,-1),ROUNDUP($J1219*$U$4*$U$3,-1)))</f>
        <v/>
      </c>
      <c r="V1219" s="186" t="str">
        <f>IF($J1219="","",IF('5.手当・賞与配分の設計'!$O$4=1,ROUNDUP(($J1219+$L1219)*$U$4*$V$3,-1),ROUNDUP($J1219*$U$4*$V$3,-1)))</f>
        <v/>
      </c>
      <c r="W1219" s="203" t="str">
        <f>IF($J1219="","",IF('5.手当・賞与配分の設計'!$O$4=1,ROUNDUP(($J1219+$L1219)*$U$4*$W$3,-1),ROUNDUP($J1219*$U$4*$W$3,-1)))</f>
        <v/>
      </c>
      <c r="X1219" s="128" t="str">
        <f t="shared" si="429"/>
        <v/>
      </c>
      <c r="Y1219" s="88" t="str">
        <f t="shared" si="420"/>
        <v/>
      </c>
      <c r="Z1219" s="88" t="str">
        <f t="shared" si="421"/>
        <v/>
      </c>
      <c r="AA1219" s="88" t="str">
        <f t="shared" si="422"/>
        <v/>
      </c>
      <c r="AB1219" s="201" t="str">
        <f t="shared" si="423"/>
        <v/>
      </c>
    </row>
    <row r="1220" spans="5:28" ht="18" customHeight="1">
      <c r="E1220" s="178" t="str">
        <f t="shared" si="424"/>
        <v/>
      </c>
      <c r="F1220" s="124">
        <f t="shared" si="415"/>
        <v>0</v>
      </c>
      <c r="G1220" s="124" t="str">
        <f t="shared" si="416"/>
        <v/>
      </c>
      <c r="H1220" s="124" t="str">
        <f t="shared" si="417"/>
        <v/>
      </c>
      <c r="I1220" s="179">
        <v>36</v>
      </c>
      <c r="J1220" s="150" t="str">
        <f>IF($E1220="","",INDEX('3.サラリースケール'!$R$5:$BH$38,MATCH('7.グレード別年俸表の作成'!$E1220,'3.サラリースケール'!$R$5:$R$38,0),MATCH('7.グレード別年俸表の作成'!$I1220,'3.サラリースケール'!$R$5:$BH$5,0)))</f>
        <v/>
      </c>
      <c r="K1220" s="194" t="str">
        <f t="shared" si="418"/>
        <v/>
      </c>
      <c r="L1220" s="195" t="str">
        <f>IF($J1220="","",VLOOKUP($E1220,'6.モデル年俸表の作成'!$C$6:$F$48,4,0))</f>
        <v/>
      </c>
      <c r="M1220" s="196" t="str">
        <f t="shared" si="425"/>
        <v/>
      </c>
      <c r="N1220" s="197" t="str">
        <f t="shared" si="426"/>
        <v/>
      </c>
      <c r="O1220" s="219" t="str">
        <f t="shared" si="419"/>
        <v/>
      </c>
      <c r="P1220" s="198" t="str">
        <f t="shared" si="427"/>
        <v/>
      </c>
      <c r="Q1220" s="195" t="str">
        <f t="shared" si="428"/>
        <v/>
      </c>
      <c r="R1220" s="187" t="str">
        <f>IF($J1220="","",IF('5.手当・賞与配分の設計'!$O$4=1,ROUNDUP((J1220+$L1220)*$R$5,-1),ROUNDUP(J1220*$R$5,-1)))</f>
        <v/>
      </c>
      <c r="S1220" s="202" t="str">
        <f>IF($J1220="","",IF('5.手当・賞与配分の設計'!$O$4=1,ROUNDUP(($J1220+$L1220)*$U$4*$S$3,-1),ROUNDUP($J1220*$U$4*$S$3,-1)))</f>
        <v/>
      </c>
      <c r="T1220" s="186" t="str">
        <f>IF($J1220="","",IF('5.手当・賞与配分の設計'!$O$4=1,ROUNDUP(($J1220+$L1220)*$U$4*$T$3,-1),ROUNDUP($J1220*$U$4*$T$3,-1)))</f>
        <v/>
      </c>
      <c r="U1220" s="186" t="str">
        <f>IF($J1220="","",IF('5.手当・賞与配分の設計'!$O$4=1,ROUNDUP(($J1220+$L1220)*$U$4*$U$3,-1),ROUNDUP($J1220*$U$4*$U$3,-1)))</f>
        <v/>
      </c>
      <c r="V1220" s="186" t="str">
        <f>IF($J1220="","",IF('5.手当・賞与配分の設計'!$O$4=1,ROUNDUP(($J1220+$L1220)*$U$4*$V$3,-1),ROUNDUP($J1220*$U$4*$V$3,-1)))</f>
        <v/>
      </c>
      <c r="W1220" s="203" t="str">
        <f>IF($J1220="","",IF('5.手当・賞与配分の設計'!$O$4=1,ROUNDUP(($J1220+$L1220)*$U$4*$W$3,-1),ROUNDUP($J1220*$U$4*$W$3,-1)))</f>
        <v/>
      </c>
      <c r="X1220" s="128" t="str">
        <f t="shared" si="429"/>
        <v/>
      </c>
      <c r="Y1220" s="88" t="str">
        <f t="shared" si="420"/>
        <v/>
      </c>
      <c r="Z1220" s="88" t="str">
        <f t="shared" si="421"/>
        <v/>
      </c>
      <c r="AA1220" s="88" t="str">
        <f t="shared" si="422"/>
        <v/>
      </c>
      <c r="AB1220" s="201" t="str">
        <f t="shared" si="423"/>
        <v/>
      </c>
    </row>
    <row r="1221" spans="5:28" ht="18" customHeight="1">
      <c r="E1221" s="178" t="str">
        <f t="shared" si="424"/>
        <v/>
      </c>
      <c r="F1221" s="124">
        <f t="shared" si="415"/>
        <v>0</v>
      </c>
      <c r="G1221" s="124" t="str">
        <f t="shared" si="416"/>
        <v/>
      </c>
      <c r="H1221" s="124" t="str">
        <f t="shared" si="417"/>
        <v/>
      </c>
      <c r="I1221" s="179">
        <v>37</v>
      </c>
      <c r="J1221" s="150" t="str">
        <f>IF($E1221="","",INDEX('3.サラリースケール'!$R$5:$BH$38,MATCH('7.グレード別年俸表の作成'!$E1221,'3.サラリースケール'!$R$5:$R$38,0),MATCH('7.グレード別年俸表の作成'!$I1221,'3.サラリースケール'!$R$5:$BH$5,0)))</f>
        <v/>
      </c>
      <c r="K1221" s="194" t="str">
        <f t="shared" si="418"/>
        <v/>
      </c>
      <c r="L1221" s="195" t="str">
        <f>IF($J1221="","",VLOOKUP($E1221,'6.モデル年俸表の作成'!$C$6:$F$48,4,0))</f>
        <v/>
      </c>
      <c r="M1221" s="196" t="str">
        <f t="shared" si="425"/>
        <v/>
      </c>
      <c r="N1221" s="197" t="str">
        <f t="shared" si="426"/>
        <v/>
      </c>
      <c r="O1221" s="219" t="str">
        <f t="shared" si="419"/>
        <v/>
      </c>
      <c r="P1221" s="198" t="str">
        <f t="shared" si="427"/>
        <v/>
      </c>
      <c r="Q1221" s="195" t="str">
        <f t="shared" si="428"/>
        <v/>
      </c>
      <c r="R1221" s="187" t="str">
        <f>IF($J1221="","",IF('5.手当・賞与配分の設計'!$O$4=1,ROUNDUP((J1221+$L1221)*$R$5,-1),ROUNDUP(J1221*$R$5,-1)))</f>
        <v/>
      </c>
      <c r="S1221" s="202" t="str">
        <f>IF($J1221="","",IF('5.手当・賞与配分の設計'!$O$4=1,ROUNDUP(($J1221+$L1221)*$U$4*$S$3,-1),ROUNDUP($J1221*$U$4*$S$3,-1)))</f>
        <v/>
      </c>
      <c r="T1221" s="186" t="str">
        <f>IF($J1221="","",IF('5.手当・賞与配分の設計'!$O$4=1,ROUNDUP(($J1221+$L1221)*$U$4*$T$3,-1),ROUNDUP($J1221*$U$4*$T$3,-1)))</f>
        <v/>
      </c>
      <c r="U1221" s="186" t="str">
        <f>IF($J1221="","",IF('5.手当・賞与配分の設計'!$O$4=1,ROUNDUP(($J1221+$L1221)*$U$4*$U$3,-1),ROUNDUP($J1221*$U$4*$U$3,-1)))</f>
        <v/>
      </c>
      <c r="V1221" s="186" t="str">
        <f>IF($J1221="","",IF('5.手当・賞与配分の設計'!$O$4=1,ROUNDUP(($J1221+$L1221)*$U$4*$V$3,-1),ROUNDUP($J1221*$U$4*$V$3,-1)))</f>
        <v/>
      </c>
      <c r="W1221" s="203" t="str">
        <f>IF($J1221="","",IF('5.手当・賞与配分の設計'!$O$4=1,ROUNDUP(($J1221+$L1221)*$U$4*$W$3,-1),ROUNDUP($J1221*$U$4*$W$3,-1)))</f>
        <v/>
      </c>
      <c r="X1221" s="128" t="str">
        <f t="shared" si="429"/>
        <v/>
      </c>
      <c r="Y1221" s="88" t="str">
        <f t="shared" si="420"/>
        <v/>
      </c>
      <c r="Z1221" s="88" t="str">
        <f t="shared" si="421"/>
        <v/>
      </c>
      <c r="AA1221" s="88" t="str">
        <f t="shared" si="422"/>
        <v/>
      </c>
      <c r="AB1221" s="201" t="str">
        <f t="shared" si="423"/>
        <v/>
      </c>
    </row>
    <row r="1222" spans="5:28" ht="18" customHeight="1">
      <c r="E1222" s="178" t="str">
        <f t="shared" si="424"/>
        <v/>
      </c>
      <c r="F1222" s="124">
        <f t="shared" si="415"/>
        <v>0</v>
      </c>
      <c r="G1222" s="124" t="str">
        <f t="shared" si="416"/>
        <v/>
      </c>
      <c r="H1222" s="124" t="str">
        <f t="shared" si="417"/>
        <v/>
      </c>
      <c r="I1222" s="179">
        <v>38</v>
      </c>
      <c r="J1222" s="150" t="str">
        <f>IF($E1222="","",INDEX('3.サラリースケール'!$R$5:$BH$38,MATCH('7.グレード別年俸表の作成'!$E1222,'3.サラリースケール'!$R$5:$R$38,0),MATCH('7.グレード別年俸表の作成'!$I1222,'3.サラリースケール'!$R$5:$BH$5,0)))</f>
        <v/>
      </c>
      <c r="K1222" s="194" t="str">
        <f t="shared" si="418"/>
        <v/>
      </c>
      <c r="L1222" s="195" t="str">
        <f>IF($J1222="","",VLOOKUP($E1222,'6.モデル年俸表の作成'!$C$6:$F$48,4,0))</f>
        <v/>
      </c>
      <c r="M1222" s="196" t="str">
        <f t="shared" si="425"/>
        <v/>
      </c>
      <c r="N1222" s="197" t="str">
        <f t="shared" si="426"/>
        <v/>
      </c>
      <c r="O1222" s="219" t="str">
        <f t="shared" si="419"/>
        <v/>
      </c>
      <c r="P1222" s="198" t="str">
        <f t="shared" si="427"/>
        <v/>
      </c>
      <c r="Q1222" s="195" t="str">
        <f t="shared" si="428"/>
        <v/>
      </c>
      <c r="R1222" s="187" t="str">
        <f>IF($J1222="","",IF('5.手当・賞与配分の設計'!$O$4=1,ROUNDUP((J1222+$L1222)*$R$5,-1),ROUNDUP(J1222*$R$5,-1)))</f>
        <v/>
      </c>
      <c r="S1222" s="202" t="str">
        <f>IF($J1222="","",IF('5.手当・賞与配分の設計'!$O$4=1,ROUNDUP(($J1222+$L1222)*$U$4*$S$3,-1),ROUNDUP($J1222*$U$4*$S$3,-1)))</f>
        <v/>
      </c>
      <c r="T1222" s="186" t="str">
        <f>IF($J1222="","",IF('5.手当・賞与配分の設計'!$O$4=1,ROUNDUP(($J1222+$L1222)*$U$4*$T$3,-1),ROUNDUP($J1222*$U$4*$T$3,-1)))</f>
        <v/>
      </c>
      <c r="U1222" s="186" t="str">
        <f>IF($J1222="","",IF('5.手当・賞与配分の設計'!$O$4=1,ROUNDUP(($J1222+$L1222)*$U$4*$U$3,-1),ROUNDUP($J1222*$U$4*$U$3,-1)))</f>
        <v/>
      </c>
      <c r="V1222" s="186" t="str">
        <f>IF($J1222="","",IF('5.手当・賞与配分の設計'!$O$4=1,ROUNDUP(($J1222+$L1222)*$U$4*$V$3,-1),ROUNDUP($J1222*$U$4*$V$3,-1)))</f>
        <v/>
      </c>
      <c r="W1222" s="203" t="str">
        <f>IF($J1222="","",IF('5.手当・賞与配分の設計'!$O$4=1,ROUNDUP(($J1222+$L1222)*$U$4*$W$3,-1),ROUNDUP($J1222*$U$4*$W$3,-1)))</f>
        <v/>
      </c>
      <c r="X1222" s="128" t="str">
        <f t="shared" si="429"/>
        <v/>
      </c>
      <c r="Y1222" s="88" t="str">
        <f t="shared" si="420"/>
        <v/>
      </c>
      <c r="Z1222" s="88" t="str">
        <f t="shared" si="421"/>
        <v/>
      </c>
      <c r="AA1222" s="88" t="str">
        <f t="shared" si="422"/>
        <v/>
      </c>
      <c r="AB1222" s="201" t="str">
        <f t="shared" si="423"/>
        <v/>
      </c>
    </row>
    <row r="1223" spans="5:28" ht="18" customHeight="1">
      <c r="E1223" s="178" t="str">
        <f t="shared" si="424"/>
        <v/>
      </c>
      <c r="F1223" s="124">
        <f t="shared" si="415"/>
        <v>0</v>
      </c>
      <c r="G1223" s="124" t="str">
        <f t="shared" si="416"/>
        <v/>
      </c>
      <c r="H1223" s="124" t="str">
        <f t="shared" si="417"/>
        <v/>
      </c>
      <c r="I1223" s="179">
        <v>39</v>
      </c>
      <c r="J1223" s="150" t="str">
        <f>IF($E1223="","",INDEX('3.サラリースケール'!$R$5:$BH$38,MATCH('7.グレード別年俸表の作成'!$E1223,'3.サラリースケール'!$R$5:$R$38,0),MATCH('7.グレード別年俸表の作成'!$I1223,'3.サラリースケール'!$R$5:$BH$5,0)))</f>
        <v/>
      </c>
      <c r="K1223" s="194" t="str">
        <f t="shared" si="418"/>
        <v/>
      </c>
      <c r="L1223" s="195" t="str">
        <f>IF($J1223="","",VLOOKUP($E1223,'6.モデル年俸表の作成'!$C$6:$F$48,4,0))</f>
        <v/>
      </c>
      <c r="M1223" s="196" t="str">
        <f t="shared" si="425"/>
        <v/>
      </c>
      <c r="N1223" s="197" t="str">
        <f t="shared" si="426"/>
        <v/>
      </c>
      <c r="O1223" s="219" t="str">
        <f t="shared" si="419"/>
        <v/>
      </c>
      <c r="P1223" s="198" t="str">
        <f t="shared" si="427"/>
        <v/>
      </c>
      <c r="Q1223" s="195" t="str">
        <f t="shared" si="428"/>
        <v/>
      </c>
      <c r="R1223" s="187" t="str">
        <f>IF($J1223="","",IF('5.手当・賞与配分の設計'!$O$4=1,ROUNDUP((J1223+$L1223)*$R$5,-1),ROUNDUP(J1223*$R$5,-1)))</f>
        <v/>
      </c>
      <c r="S1223" s="202" t="str">
        <f>IF($J1223="","",IF('5.手当・賞与配分の設計'!$O$4=1,ROUNDUP(($J1223+$L1223)*$U$4*$S$3,-1),ROUNDUP($J1223*$U$4*$S$3,-1)))</f>
        <v/>
      </c>
      <c r="T1223" s="186" t="str">
        <f>IF($J1223="","",IF('5.手当・賞与配分の設計'!$O$4=1,ROUNDUP(($J1223+$L1223)*$U$4*$T$3,-1),ROUNDUP($J1223*$U$4*$T$3,-1)))</f>
        <v/>
      </c>
      <c r="U1223" s="186" t="str">
        <f>IF($J1223="","",IF('5.手当・賞与配分の設計'!$O$4=1,ROUNDUP(($J1223+$L1223)*$U$4*$U$3,-1),ROUNDUP($J1223*$U$4*$U$3,-1)))</f>
        <v/>
      </c>
      <c r="V1223" s="186" t="str">
        <f>IF($J1223="","",IF('5.手当・賞与配分の設計'!$O$4=1,ROUNDUP(($J1223+$L1223)*$U$4*$V$3,-1),ROUNDUP($J1223*$U$4*$V$3,-1)))</f>
        <v/>
      </c>
      <c r="W1223" s="203" t="str">
        <f>IF($J1223="","",IF('5.手当・賞与配分の設計'!$O$4=1,ROUNDUP(($J1223+$L1223)*$U$4*$W$3,-1),ROUNDUP($J1223*$U$4*$W$3,-1)))</f>
        <v/>
      </c>
      <c r="X1223" s="128" t="str">
        <f t="shared" si="429"/>
        <v/>
      </c>
      <c r="Y1223" s="88" t="str">
        <f t="shared" si="420"/>
        <v/>
      </c>
      <c r="Z1223" s="88" t="str">
        <f t="shared" si="421"/>
        <v/>
      </c>
      <c r="AA1223" s="88" t="str">
        <f t="shared" si="422"/>
        <v/>
      </c>
      <c r="AB1223" s="201" t="str">
        <f t="shared" si="423"/>
        <v/>
      </c>
    </row>
    <row r="1224" spans="5:28" ht="18" customHeight="1">
      <c r="E1224" s="178" t="str">
        <f t="shared" si="424"/>
        <v/>
      </c>
      <c r="F1224" s="124">
        <f t="shared" si="415"/>
        <v>0</v>
      </c>
      <c r="G1224" s="124" t="str">
        <f t="shared" si="416"/>
        <v/>
      </c>
      <c r="H1224" s="124" t="str">
        <f t="shared" si="417"/>
        <v/>
      </c>
      <c r="I1224" s="179">
        <v>40</v>
      </c>
      <c r="J1224" s="150" t="str">
        <f>IF($E1224="","",INDEX('3.サラリースケール'!$R$5:$BH$38,MATCH('7.グレード別年俸表の作成'!$E1224,'3.サラリースケール'!$R$5:$R$38,0),MATCH('7.グレード別年俸表の作成'!$I1224,'3.サラリースケール'!$R$5:$BH$5,0)))</f>
        <v/>
      </c>
      <c r="K1224" s="194" t="str">
        <f t="shared" si="418"/>
        <v/>
      </c>
      <c r="L1224" s="195" t="str">
        <f>IF($J1224="","",VLOOKUP($E1224,'6.モデル年俸表の作成'!$C$6:$F$48,4,0))</f>
        <v/>
      </c>
      <c r="M1224" s="196" t="str">
        <f t="shared" si="425"/>
        <v/>
      </c>
      <c r="N1224" s="197" t="str">
        <f t="shared" si="426"/>
        <v/>
      </c>
      <c r="O1224" s="219" t="str">
        <f t="shared" si="419"/>
        <v/>
      </c>
      <c r="P1224" s="198" t="str">
        <f t="shared" si="427"/>
        <v/>
      </c>
      <c r="Q1224" s="195" t="str">
        <f t="shared" si="428"/>
        <v/>
      </c>
      <c r="R1224" s="187" t="str">
        <f>IF($J1224="","",IF('5.手当・賞与配分の設計'!$O$4=1,ROUNDUP((J1224+$L1224)*$R$5,-1),ROUNDUP(J1224*$R$5,-1)))</f>
        <v/>
      </c>
      <c r="S1224" s="202" t="str">
        <f>IF($J1224="","",IF('5.手当・賞与配分の設計'!$O$4=1,ROUNDUP(($J1224+$L1224)*$U$4*$S$3,-1),ROUNDUP($J1224*$U$4*$S$3,-1)))</f>
        <v/>
      </c>
      <c r="T1224" s="186" t="str">
        <f>IF($J1224="","",IF('5.手当・賞与配分の設計'!$O$4=1,ROUNDUP(($J1224+$L1224)*$U$4*$T$3,-1),ROUNDUP($J1224*$U$4*$T$3,-1)))</f>
        <v/>
      </c>
      <c r="U1224" s="186" t="str">
        <f>IF($J1224="","",IF('5.手当・賞与配分の設計'!$O$4=1,ROUNDUP(($J1224+$L1224)*$U$4*$U$3,-1),ROUNDUP($J1224*$U$4*$U$3,-1)))</f>
        <v/>
      </c>
      <c r="V1224" s="186" t="str">
        <f>IF($J1224="","",IF('5.手当・賞与配分の設計'!$O$4=1,ROUNDUP(($J1224+$L1224)*$U$4*$V$3,-1),ROUNDUP($J1224*$U$4*$V$3,-1)))</f>
        <v/>
      </c>
      <c r="W1224" s="203" t="str">
        <f>IF($J1224="","",IF('5.手当・賞与配分の設計'!$O$4=1,ROUNDUP(($J1224+$L1224)*$U$4*$W$3,-1),ROUNDUP($J1224*$U$4*$W$3,-1)))</f>
        <v/>
      </c>
      <c r="X1224" s="128" t="str">
        <f t="shared" si="429"/>
        <v/>
      </c>
      <c r="Y1224" s="88" t="str">
        <f t="shared" si="420"/>
        <v/>
      </c>
      <c r="Z1224" s="88" t="str">
        <f t="shared" si="421"/>
        <v/>
      </c>
      <c r="AA1224" s="88" t="str">
        <f t="shared" si="422"/>
        <v/>
      </c>
      <c r="AB1224" s="201" t="str">
        <f t="shared" si="423"/>
        <v/>
      </c>
    </row>
    <row r="1225" spans="5:28" ht="18" customHeight="1">
      <c r="E1225" s="178" t="str">
        <f t="shared" si="424"/>
        <v/>
      </c>
      <c r="F1225" s="124">
        <f t="shared" si="415"/>
        <v>0</v>
      </c>
      <c r="G1225" s="124" t="str">
        <f t="shared" si="416"/>
        <v/>
      </c>
      <c r="H1225" s="124" t="str">
        <f t="shared" si="417"/>
        <v/>
      </c>
      <c r="I1225" s="179">
        <v>41</v>
      </c>
      <c r="J1225" s="150" t="str">
        <f>IF($E1225="","",INDEX('3.サラリースケール'!$R$5:$BH$38,MATCH('7.グレード別年俸表の作成'!$E1225,'3.サラリースケール'!$R$5:$R$38,0),MATCH('7.グレード別年俸表の作成'!$I1225,'3.サラリースケール'!$R$5:$BH$5,0)))</f>
        <v/>
      </c>
      <c r="K1225" s="194" t="str">
        <f t="shared" si="418"/>
        <v/>
      </c>
      <c r="L1225" s="195" t="str">
        <f>IF($J1225="","",VLOOKUP($E1225,'6.モデル年俸表の作成'!$C$6:$F$48,4,0))</f>
        <v/>
      </c>
      <c r="M1225" s="196" t="str">
        <f t="shared" si="425"/>
        <v/>
      </c>
      <c r="N1225" s="197" t="str">
        <f t="shared" si="426"/>
        <v/>
      </c>
      <c r="O1225" s="219" t="str">
        <f t="shared" si="419"/>
        <v/>
      </c>
      <c r="P1225" s="198" t="str">
        <f t="shared" si="427"/>
        <v/>
      </c>
      <c r="Q1225" s="195" t="str">
        <f t="shared" si="428"/>
        <v/>
      </c>
      <c r="R1225" s="187" t="str">
        <f>IF($J1225="","",IF('5.手当・賞与配分の設計'!$O$4=1,ROUNDUP((J1225+$L1225)*$R$5,-1),ROUNDUP(J1225*$R$5,-1)))</f>
        <v/>
      </c>
      <c r="S1225" s="202" t="str">
        <f>IF($J1225="","",IF('5.手当・賞与配分の設計'!$O$4=1,ROUNDUP(($J1225+$L1225)*$U$4*$S$3,-1),ROUNDUP($J1225*$U$4*$S$3,-1)))</f>
        <v/>
      </c>
      <c r="T1225" s="186" t="str">
        <f>IF($J1225="","",IF('5.手当・賞与配分の設計'!$O$4=1,ROUNDUP(($J1225+$L1225)*$U$4*$T$3,-1),ROUNDUP($J1225*$U$4*$T$3,-1)))</f>
        <v/>
      </c>
      <c r="U1225" s="186" t="str">
        <f>IF($J1225="","",IF('5.手当・賞与配分の設計'!$O$4=1,ROUNDUP(($J1225+$L1225)*$U$4*$U$3,-1),ROUNDUP($J1225*$U$4*$U$3,-1)))</f>
        <v/>
      </c>
      <c r="V1225" s="186" t="str">
        <f>IF($J1225="","",IF('5.手当・賞与配分の設計'!$O$4=1,ROUNDUP(($J1225+$L1225)*$U$4*$V$3,-1),ROUNDUP($J1225*$U$4*$V$3,-1)))</f>
        <v/>
      </c>
      <c r="W1225" s="203" t="str">
        <f>IF($J1225="","",IF('5.手当・賞与配分の設計'!$O$4=1,ROUNDUP(($J1225+$L1225)*$U$4*$W$3,-1),ROUNDUP($J1225*$U$4*$W$3,-1)))</f>
        <v/>
      </c>
      <c r="X1225" s="128" t="str">
        <f t="shared" si="429"/>
        <v/>
      </c>
      <c r="Y1225" s="88" t="str">
        <f t="shared" si="420"/>
        <v/>
      </c>
      <c r="Z1225" s="88" t="str">
        <f t="shared" si="421"/>
        <v/>
      </c>
      <c r="AA1225" s="88" t="str">
        <f t="shared" si="422"/>
        <v/>
      </c>
      <c r="AB1225" s="201" t="str">
        <f t="shared" si="423"/>
        <v/>
      </c>
    </row>
    <row r="1226" spans="5:28" ht="18" customHeight="1">
      <c r="E1226" s="178" t="str">
        <f t="shared" si="424"/>
        <v/>
      </c>
      <c r="F1226" s="124">
        <f t="shared" si="415"/>
        <v>0</v>
      </c>
      <c r="G1226" s="124" t="str">
        <f t="shared" si="416"/>
        <v/>
      </c>
      <c r="H1226" s="124" t="str">
        <f t="shared" si="417"/>
        <v/>
      </c>
      <c r="I1226" s="179">
        <v>42</v>
      </c>
      <c r="J1226" s="150" t="str">
        <f>IF($E1226="","",INDEX('3.サラリースケール'!$R$5:$BH$38,MATCH('7.グレード別年俸表の作成'!$E1226,'3.サラリースケール'!$R$5:$R$38,0),MATCH('7.グレード別年俸表の作成'!$I1226,'3.サラリースケール'!$R$5:$BH$5,0)))</f>
        <v/>
      </c>
      <c r="K1226" s="194" t="str">
        <f t="shared" si="418"/>
        <v/>
      </c>
      <c r="L1226" s="195" t="str">
        <f>IF($J1226="","",VLOOKUP($E1226,'6.モデル年俸表の作成'!$C$6:$F$48,4,0))</f>
        <v/>
      </c>
      <c r="M1226" s="196" t="str">
        <f t="shared" si="425"/>
        <v/>
      </c>
      <c r="N1226" s="197" t="str">
        <f t="shared" si="426"/>
        <v/>
      </c>
      <c r="O1226" s="219" t="str">
        <f t="shared" si="419"/>
        <v/>
      </c>
      <c r="P1226" s="198" t="str">
        <f t="shared" si="427"/>
        <v/>
      </c>
      <c r="Q1226" s="195" t="str">
        <f t="shared" si="428"/>
        <v/>
      </c>
      <c r="R1226" s="187" t="str">
        <f>IF($J1226="","",IF('5.手当・賞与配分の設計'!$O$4=1,ROUNDUP((J1226+$L1226)*$R$5,-1),ROUNDUP(J1226*$R$5,-1)))</f>
        <v/>
      </c>
      <c r="S1226" s="202" t="str">
        <f>IF($J1226="","",IF('5.手当・賞与配分の設計'!$O$4=1,ROUNDUP(($J1226+$L1226)*$U$4*$S$3,-1),ROUNDUP($J1226*$U$4*$S$3,-1)))</f>
        <v/>
      </c>
      <c r="T1226" s="186" t="str">
        <f>IF($J1226="","",IF('5.手当・賞与配分の設計'!$O$4=1,ROUNDUP(($J1226+$L1226)*$U$4*$T$3,-1),ROUNDUP($J1226*$U$4*$T$3,-1)))</f>
        <v/>
      </c>
      <c r="U1226" s="186" t="str">
        <f>IF($J1226="","",IF('5.手当・賞与配分の設計'!$O$4=1,ROUNDUP(($J1226+$L1226)*$U$4*$U$3,-1),ROUNDUP($J1226*$U$4*$U$3,-1)))</f>
        <v/>
      </c>
      <c r="V1226" s="186" t="str">
        <f>IF($J1226="","",IF('5.手当・賞与配分の設計'!$O$4=1,ROUNDUP(($J1226+$L1226)*$U$4*$V$3,-1),ROUNDUP($J1226*$U$4*$V$3,-1)))</f>
        <v/>
      </c>
      <c r="W1226" s="203" t="str">
        <f>IF($J1226="","",IF('5.手当・賞与配分の設計'!$O$4=1,ROUNDUP(($J1226+$L1226)*$U$4*$W$3,-1),ROUNDUP($J1226*$U$4*$W$3,-1)))</f>
        <v/>
      </c>
      <c r="X1226" s="128" t="str">
        <f t="shared" si="429"/>
        <v/>
      </c>
      <c r="Y1226" s="88" t="str">
        <f t="shared" si="420"/>
        <v/>
      </c>
      <c r="Z1226" s="88" t="str">
        <f t="shared" si="421"/>
        <v/>
      </c>
      <c r="AA1226" s="88" t="str">
        <f t="shared" si="422"/>
        <v/>
      </c>
      <c r="AB1226" s="201" t="str">
        <f t="shared" si="423"/>
        <v/>
      </c>
    </row>
    <row r="1227" spans="5:28" ht="18" customHeight="1">
      <c r="E1227" s="178" t="str">
        <f t="shared" si="424"/>
        <v/>
      </c>
      <c r="F1227" s="204">
        <f t="shared" si="415"/>
        <v>0</v>
      </c>
      <c r="G1227" s="124" t="str">
        <f t="shared" si="416"/>
        <v/>
      </c>
      <c r="H1227" s="124" t="str">
        <f t="shared" si="417"/>
        <v/>
      </c>
      <c r="I1227" s="179">
        <v>43</v>
      </c>
      <c r="J1227" s="150" t="str">
        <f>IF($E1227="","",INDEX('3.サラリースケール'!$R$5:$BH$38,MATCH('7.グレード別年俸表の作成'!$E1227,'3.サラリースケール'!$R$5:$R$38,0),MATCH('7.グレード別年俸表の作成'!$I1227,'3.サラリースケール'!$R$5:$BH$5,0)))</f>
        <v/>
      </c>
      <c r="K1227" s="194" t="str">
        <f t="shared" si="418"/>
        <v/>
      </c>
      <c r="L1227" s="195" t="str">
        <f>IF($J1227="","",VLOOKUP($E1227,'6.モデル年俸表の作成'!$C$6:$F$48,4,0))</f>
        <v/>
      </c>
      <c r="M1227" s="196" t="str">
        <f t="shared" si="425"/>
        <v/>
      </c>
      <c r="N1227" s="197" t="str">
        <f t="shared" si="426"/>
        <v/>
      </c>
      <c r="O1227" s="219" t="str">
        <f t="shared" si="419"/>
        <v/>
      </c>
      <c r="P1227" s="198" t="str">
        <f t="shared" si="427"/>
        <v/>
      </c>
      <c r="Q1227" s="195" t="str">
        <f t="shared" si="428"/>
        <v/>
      </c>
      <c r="R1227" s="187" t="str">
        <f>IF($J1227="","",IF('5.手当・賞与配分の設計'!$O$4=1,ROUNDUP((J1227+$L1227)*$R$5,-1),ROUNDUP(J1227*$R$5,-1)))</f>
        <v/>
      </c>
      <c r="S1227" s="202" t="str">
        <f>IF($J1227="","",IF('5.手当・賞与配分の設計'!$O$4=1,ROUNDUP(($J1227+$L1227)*$U$4*$S$3,-1),ROUNDUP($J1227*$U$4*$S$3,-1)))</f>
        <v/>
      </c>
      <c r="T1227" s="186" t="str">
        <f>IF($J1227="","",IF('5.手当・賞与配分の設計'!$O$4=1,ROUNDUP(($J1227+$L1227)*$U$4*$T$3,-1),ROUNDUP($J1227*$U$4*$T$3,-1)))</f>
        <v/>
      </c>
      <c r="U1227" s="186" t="str">
        <f>IF($J1227="","",IF('5.手当・賞与配分の設計'!$O$4=1,ROUNDUP(($J1227+$L1227)*$U$4*$U$3,-1),ROUNDUP($J1227*$U$4*$U$3,-1)))</f>
        <v/>
      </c>
      <c r="V1227" s="186" t="str">
        <f>IF($J1227="","",IF('5.手当・賞与配分の設計'!$O$4=1,ROUNDUP(($J1227+$L1227)*$U$4*$V$3,-1),ROUNDUP($J1227*$U$4*$V$3,-1)))</f>
        <v/>
      </c>
      <c r="W1227" s="203" t="str">
        <f>IF($J1227="","",IF('5.手当・賞与配分の設計'!$O$4=1,ROUNDUP(($J1227+$L1227)*$U$4*$W$3,-1),ROUNDUP($J1227*$U$4*$W$3,-1)))</f>
        <v/>
      </c>
      <c r="X1227" s="128" t="str">
        <f t="shared" si="429"/>
        <v/>
      </c>
      <c r="Y1227" s="88" t="str">
        <f>IF($J1227="","",$Q1227+$R1227+T1227)</f>
        <v/>
      </c>
      <c r="Z1227" s="88" t="str">
        <f t="shared" si="421"/>
        <v/>
      </c>
      <c r="AA1227" s="88" t="str">
        <f t="shared" si="422"/>
        <v/>
      </c>
      <c r="AB1227" s="201" t="str">
        <f t="shared" si="423"/>
        <v/>
      </c>
    </row>
    <row r="1228" spans="5:28" ht="18" customHeight="1">
      <c r="E1228" s="178" t="str">
        <f t="shared" si="424"/>
        <v/>
      </c>
      <c r="F1228" s="204">
        <f t="shared" si="415"/>
        <v>0</v>
      </c>
      <c r="G1228" s="124" t="str">
        <f t="shared" si="416"/>
        <v/>
      </c>
      <c r="H1228" s="124" t="str">
        <f t="shared" si="417"/>
        <v/>
      </c>
      <c r="I1228" s="179">
        <v>44</v>
      </c>
      <c r="J1228" s="150" t="str">
        <f>IF($E1228="","",INDEX('3.サラリースケール'!$R$5:$BH$38,MATCH('7.グレード別年俸表の作成'!$E1228,'3.サラリースケール'!$R$5:$R$38,0),MATCH('7.グレード別年俸表の作成'!$I1228,'3.サラリースケール'!$R$5:$BH$5,0)))</f>
        <v/>
      </c>
      <c r="K1228" s="194" t="str">
        <f t="shared" si="418"/>
        <v/>
      </c>
      <c r="L1228" s="195" t="str">
        <f>IF($J1228="","",VLOOKUP($E1228,'6.モデル年俸表の作成'!$C$6:$F$48,4,0))</f>
        <v/>
      </c>
      <c r="M1228" s="196" t="str">
        <f t="shared" si="425"/>
        <v/>
      </c>
      <c r="N1228" s="197" t="str">
        <f t="shared" si="426"/>
        <v/>
      </c>
      <c r="O1228" s="219" t="str">
        <f t="shared" si="419"/>
        <v/>
      </c>
      <c r="P1228" s="198" t="str">
        <f t="shared" si="427"/>
        <v/>
      </c>
      <c r="Q1228" s="195" t="str">
        <f t="shared" si="428"/>
        <v/>
      </c>
      <c r="R1228" s="187" t="str">
        <f>IF($J1228="","",IF('5.手当・賞与配分の設計'!$O$4=1,ROUNDUP((J1228+$L1228)*$R$5,-1),ROUNDUP(J1228*$R$5,-1)))</f>
        <v/>
      </c>
      <c r="S1228" s="202" t="str">
        <f>IF($J1228="","",IF('5.手当・賞与配分の設計'!$O$4=1,ROUNDUP(($J1228+$L1228)*$U$4*$S$3,-1),ROUNDUP($J1228*$U$4*$S$3,-1)))</f>
        <v/>
      </c>
      <c r="T1228" s="186" t="str">
        <f>IF($J1228="","",IF('5.手当・賞与配分の設計'!$O$4=1,ROUNDUP(($J1228+$L1228)*$U$4*$T$3,-1),ROUNDUP($J1228*$U$4*$T$3,-1)))</f>
        <v/>
      </c>
      <c r="U1228" s="186" t="str">
        <f>IF($J1228="","",IF('5.手当・賞与配分の設計'!$O$4=1,ROUNDUP(($J1228+$L1228)*$U$4*$U$3,-1),ROUNDUP($J1228*$U$4*$U$3,-1)))</f>
        <v/>
      </c>
      <c r="V1228" s="186" t="str">
        <f>IF($J1228="","",IF('5.手当・賞与配分の設計'!$O$4=1,ROUNDUP(($J1228+$L1228)*$U$4*$V$3,-1),ROUNDUP($J1228*$U$4*$V$3,-1)))</f>
        <v/>
      </c>
      <c r="W1228" s="203" t="str">
        <f>IF($J1228="","",IF('5.手当・賞与配分の設計'!$O$4=1,ROUNDUP(($J1228+$L1228)*$U$4*$W$3,-1),ROUNDUP($J1228*$U$4*$W$3,-1)))</f>
        <v/>
      </c>
      <c r="X1228" s="128" t="str">
        <f t="shared" si="429"/>
        <v/>
      </c>
      <c r="Y1228" s="88" t="str">
        <f t="shared" ref="Y1228:Y1243" si="430">IF($J1228="","",$Q1228+$R1228+T1228)</f>
        <v/>
      </c>
      <c r="Z1228" s="88" t="str">
        <f t="shared" si="421"/>
        <v/>
      </c>
      <c r="AA1228" s="88" t="str">
        <f t="shared" si="422"/>
        <v/>
      </c>
      <c r="AB1228" s="201" t="str">
        <f t="shared" si="423"/>
        <v/>
      </c>
    </row>
    <row r="1229" spans="5:28" ht="18" customHeight="1">
      <c r="E1229" s="178" t="str">
        <f t="shared" si="424"/>
        <v/>
      </c>
      <c r="F1229" s="204">
        <f t="shared" si="415"/>
        <v>0</v>
      </c>
      <c r="G1229" s="124" t="str">
        <f t="shared" si="416"/>
        <v/>
      </c>
      <c r="H1229" s="124" t="str">
        <f t="shared" si="417"/>
        <v/>
      </c>
      <c r="I1229" s="179">
        <v>45</v>
      </c>
      <c r="J1229" s="150" t="str">
        <f>IF($E1229="","",INDEX('3.サラリースケール'!$R$5:$BH$38,MATCH('7.グレード別年俸表の作成'!$E1229,'3.サラリースケール'!$R$5:$R$38,0),MATCH('7.グレード別年俸表の作成'!$I1229,'3.サラリースケール'!$R$5:$BH$5,0)))</f>
        <v/>
      </c>
      <c r="K1229" s="194" t="str">
        <f t="shared" si="418"/>
        <v/>
      </c>
      <c r="L1229" s="195" t="str">
        <f>IF($J1229="","",VLOOKUP($E1229,'6.モデル年俸表の作成'!$C$6:$F$48,4,0))</f>
        <v/>
      </c>
      <c r="M1229" s="196" t="str">
        <f t="shared" si="425"/>
        <v/>
      </c>
      <c r="N1229" s="197" t="str">
        <f t="shared" si="426"/>
        <v/>
      </c>
      <c r="O1229" s="219" t="str">
        <f t="shared" si="419"/>
        <v/>
      </c>
      <c r="P1229" s="198" t="str">
        <f t="shared" si="427"/>
        <v/>
      </c>
      <c r="Q1229" s="195" t="str">
        <f t="shared" si="428"/>
        <v/>
      </c>
      <c r="R1229" s="187" t="str">
        <f>IF($J1229="","",IF('5.手当・賞与配分の設計'!$O$4=1,ROUNDUP((J1229+$L1229)*$R$5,-1),ROUNDUP(J1229*$R$5,-1)))</f>
        <v/>
      </c>
      <c r="S1229" s="202" t="str">
        <f>IF($J1229="","",IF('5.手当・賞与配分の設計'!$O$4=1,ROUNDUP(($J1229+$L1229)*$U$4*$S$3,-1),ROUNDUP($J1229*$U$4*$S$3,-1)))</f>
        <v/>
      </c>
      <c r="T1229" s="186" t="str">
        <f>IF($J1229="","",IF('5.手当・賞与配分の設計'!$O$4=1,ROUNDUP(($J1229+$L1229)*$U$4*$T$3,-1),ROUNDUP($J1229*$U$4*$T$3,-1)))</f>
        <v/>
      </c>
      <c r="U1229" s="186" t="str">
        <f>IF($J1229="","",IF('5.手当・賞与配分の設計'!$O$4=1,ROUNDUP(($J1229+$L1229)*$U$4*$U$3,-1),ROUNDUP($J1229*$U$4*$U$3,-1)))</f>
        <v/>
      </c>
      <c r="V1229" s="186" t="str">
        <f>IF($J1229="","",IF('5.手当・賞与配分の設計'!$O$4=1,ROUNDUP(($J1229+$L1229)*$U$4*$V$3,-1),ROUNDUP($J1229*$U$4*$V$3,-1)))</f>
        <v/>
      </c>
      <c r="W1229" s="203" t="str">
        <f>IF($J1229="","",IF('5.手当・賞与配分の設計'!$O$4=1,ROUNDUP(($J1229+$L1229)*$U$4*$W$3,-1),ROUNDUP($J1229*$U$4*$W$3,-1)))</f>
        <v/>
      </c>
      <c r="X1229" s="128" t="str">
        <f t="shared" si="429"/>
        <v/>
      </c>
      <c r="Y1229" s="88" t="str">
        <f t="shared" si="430"/>
        <v/>
      </c>
      <c r="Z1229" s="88" t="str">
        <f t="shared" si="421"/>
        <v/>
      </c>
      <c r="AA1229" s="88" t="str">
        <f t="shared" si="422"/>
        <v/>
      </c>
      <c r="AB1229" s="201" t="str">
        <f t="shared" si="423"/>
        <v/>
      </c>
    </row>
    <row r="1230" spans="5:28" ht="18" customHeight="1">
      <c r="E1230" s="178" t="str">
        <f t="shared" si="424"/>
        <v/>
      </c>
      <c r="F1230" s="204">
        <f t="shared" si="415"/>
        <v>0</v>
      </c>
      <c r="G1230" s="124" t="str">
        <f t="shared" si="416"/>
        <v/>
      </c>
      <c r="H1230" s="124" t="str">
        <f t="shared" si="417"/>
        <v/>
      </c>
      <c r="I1230" s="179">
        <v>46</v>
      </c>
      <c r="J1230" s="150" t="str">
        <f>IF($E1230="","",INDEX('3.サラリースケール'!$R$5:$BH$38,MATCH('7.グレード別年俸表の作成'!$E1230,'3.サラリースケール'!$R$5:$R$38,0),MATCH('7.グレード別年俸表の作成'!$I1230,'3.サラリースケール'!$R$5:$BH$5,0)))</f>
        <v/>
      </c>
      <c r="K1230" s="194" t="str">
        <f t="shared" si="418"/>
        <v/>
      </c>
      <c r="L1230" s="195" t="str">
        <f>IF($J1230="","",VLOOKUP($E1230,'6.モデル年俸表の作成'!$C$6:$F$48,4,0))</f>
        <v/>
      </c>
      <c r="M1230" s="196" t="str">
        <f t="shared" si="425"/>
        <v/>
      </c>
      <c r="N1230" s="197" t="str">
        <f t="shared" si="426"/>
        <v/>
      </c>
      <c r="O1230" s="219" t="str">
        <f t="shared" si="419"/>
        <v/>
      </c>
      <c r="P1230" s="198" t="str">
        <f t="shared" si="427"/>
        <v/>
      </c>
      <c r="Q1230" s="195" t="str">
        <f t="shared" si="428"/>
        <v/>
      </c>
      <c r="R1230" s="187" t="str">
        <f>IF($J1230="","",IF('5.手当・賞与配分の設計'!$O$4=1,ROUNDUP((J1230+$L1230)*$R$5,-1),ROUNDUP(J1230*$R$5,-1)))</f>
        <v/>
      </c>
      <c r="S1230" s="202" t="str">
        <f>IF($J1230="","",IF('5.手当・賞与配分の設計'!$O$4=1,ROUNDUP(($J1230+$L1230)*$U$4*$S$3,-1),ROUNDUP($J1230*$U$4*$S$3,-1)))</f>
        <v/>
      </c>
      <c r="T1230" s="186" t="str">
        <f>IF($J1230="","",IF('5.手当・賞与配分の設計'!$O$4=1,ROUNDUP(($J1230+$L1230)*$U$4*$T$3,-1),ROUNDUP($J1230*$U$4*$T$3,-1)))</f>
        <v/>
      </c>
      <c r="U1230" s="186" t="str">
        <f>IF($J1230="","",IF('5.手当・賞与配分の設計'!$O$4=1,ROUNDUP(($J1230+$L1230)*$U$4*$U$3,-1),ROUNDUP($J1230*$U$4*$U$3,-1)))</f>
        <v/>
      </c>
      <c r="V1230" s="186" t="str">
        <f>IF($J1230="","",IF('5.手当・賞与配分の設計'!$O$4=1,ROUNDUP(($J1230+$L1230)*$U$4*$V$3,-1),ROUNDUP($J1230*$U$4*$V$3,-1)))</f>
        <v/>
      </c>
      <c r="W1230" s="203" t="str">
        <f>IF($J1230="","",IF('5.手当・賞与配分の設計'!$O$4=1,ROUNDUP(($J1230+$L1230)*$U$4*$W$3,-1),ROUNDUP($J1230*$U$4*$W$3,-1)))</f>
        <v/>
      </c>
      <c r="X1230" s="128" t="str">
        <f t="shared" si="429"/>
        <v/>
      </c>
      <c r="Y1230" s="88" t="str">
        <f t="shared" si="430"/>
        <v/>
      </c>
      <c r="Z1230" s="88" t="str">
        <f t="shared" si="421"/>
        <v/>
      </c>
      <c r="AA1230" s="88" t="str">
        <f t="shared" si="422"/>
        <v/>
      </c>
      <c r="AB1230" s="201" t="str">
        <f t="shared" si="423"/>
        <v/>
      </c>
    </row>
    <row r="1231" spans="5:28" ht="18" customHeight="1">
      <c r="E1231" s="178" t="str">
        <f t="shared" si="424"/>
        <v/>
      </c>
      <c r="F1231" s="204">
        <f t="shared" si="415"/>
        <v>0</v>
      </c>
      <c r="G1231" s="124" t="str">
        <f t="shared" si="416"/>
        <v/>
      </c>
      <c r="H1231" s="124" t="str">
        <f t="shared" si="417"/>
        <v/>
      </c>
      <c r="I1231" s="179">
        <v>47</v>
      </c>
      <c r="J1231" s="150" t="str">
        <f>IF($E1231="","",INDEX('3.サラリースケール'!$R$5:$BH$38,MATCH('7.グレード別年俸表の作成'!$E1231,'3.サラリースケール'!$R$5:$R$38,0),MATCH('7.グレード別年俸表の作成'!$I1231,'3.サラリースケール'!$R$5:$BH$5,0)))</f>
        <v/>
      </c>
      <c r="K1231" s="194" t="str">
        <f t="shared" si="418"/>
        <v/>
      </c>
      <c r="L1231" s="195" t="str">
        <f>IF($J1231="","",VLOOKUP($E1231,'6.モデル年俸表の作成'!$C$6:$F$48,4,0))</f>
        <v/>
      </c>
      <c r="M1231" s="196" t="str">
        <f t="shared" si="425"/>
        <v/>
      </c>
      <c r="N1231" s="197" t="str">
        <f t="shared" si="426"/>
        <v/>
      </c>
      <c r="O1231" s="219" t="str">
        <f t="shared" si="419"/>
        <v/>
      </c>
      <c r="P1231" s="198" t="str">
        <f t="shared" si="427"/>
        <v/>
      </c>
      <c r="Q1231" s="195" t="str">
        <f t="shared" si="428"/>
        <v/>
      </c>
      <c r="R1231" s="187" t="str">
        <f>IF($J1231="","",IF('5.手当・賞与配分の設計'!$O$4=1,ROUNDUP((J1231+$L1231)*$R$5,-1),ROUNDUP(J1231*$R$5,-1)))</f>
        <v/>
      </c>
      <c r="S1231" s="202" t="str">
        <f>IF($J1231="","",IF('5.手当・賞与配分の設計'!$O$4=1,ROUNDUP(($J1231+$L1231)*$U$4*$S$3,-1),ROUNDUP($J1231*$U$4*$S$3,-1)))</f>
        <v/>
      </c>
      <c r="T1231" s="186" t="str">
        <f>IF($J1231="","",IF('5.手当・賞与配分の設計'!$O$4=1,ROUNDUP(($J1231+$L1231)*$U$4*$T$3,-1),ROUNDUP($J1231*$U$4*$T$3,-1)))</f>
        <v/>
      </c>
      <c r="U1231" s="186" t="str">
        <f>IF($J1231="","",IF('5.手当・賞与配分の設計'!$O$4=1,ROUNDUP(($J1231+$L1231)*$U$4*$U$3,-1),ROUNDUP($J1231*$U$4*$U$3,-1)))</f>
        <v/>
      </c>
      <c r="V1231" s="186" t="str">
        <f>IF($J1231="","",IF('5.手当・賞与配分の設計'!$O$4=1,ROUNDUP(($J1231+$L1231)*$U$4*$V$3,-1),ROUNDUP($J1231*$U$4*$V$3,-1)))</f>
        <v/>
      </c>
      <c r="W1231" s="203" t="str">
        <f>IF($J1231="","",IF('5.手当・賞与配分の設計'!$O$4=1,ROUNDUP(($J1231+$L1231)*$U$4*$W$3,-1),ROUNDUP($J1231*$U$4*$W$3,-1)))</f>
        <v/>
      </c>
      <c r="X1231" s="128" t="str">
        <f t="shared" si="429"/>
        <v/>
      </c>
      <c r="Y1231" s="88" t="str">
        <f t="shared" si="430"/>
        <v/>
      </c>
      <c r="Z1231" s="88" t="str">
        <f t="shared" si="421"/>
        <v/>
      </c>
      <c r="AA1231" s="88" t="str">
        <f t="shared" si="422"/>
        <v/>
      </c>
      <c r="AB1231" s="201" t="str">
        <f t="shared" si="423"/>
        <v/>
      </c>
    </row>
    <row r="1232" spans="5:28" ht="18" customHeight="1">
      <c r="E1232" s="178" t="str">
        <f t="shared" si="424"/>
        <v/>
      </c>
      <c r="F1232" s="204">
        <f t="shared" si="415"/>
        <v>0</v>
      </c>
      <c r="G1232" s="124" t="str">
        <f t="shared" si="416"/>
        <v/>
      </c>
      <c r="H1232" s="124" t="str">
        <f t="shared" si="417"/>
        <v/>
      </c>
      <c r="I1232" s="179">
        <v>48</v>
      </c>
      <c r="J1232" s="150" t="str">
        <f>IF($E1232="","",INDEX('3.サラリースケール'!$R$5:$BH$38,MATCH('7.グレード別年俸表の作成'!$E1232,'3.サラリースケール'!$R$5:$R$38,0),MATCH('7.グレード別年俸表の作成'!$I1232,'3.サラリースケール'!$R$5:$BH$5,0)))</f>
        <v/>
      </c>
      <c r="K1232" s="194" t="str">
        <f t="shared" si="418"/>
        <v/>
      </c>
      <c r="L1232" s="195" t="str">
        <f>IF($J1232="","",VLOOKUP($E1232,'6.モデル年俸表の作成'!$C$6:$F$48,4,0))</f>
        <v/>
      </c>
      <c r="M1232" s="196" t="str">
        <f t="shared" si="425"/>
        <v/>
      </c>
      <c r="N1232" s="197" t="str">
        <f t="shared" si="426"/>
        <v/>
      </c>
      <c r="O1232" s="219" t="str">
        <f t="shared" si="419"/>
        <v/>
      </c>
      <c r="P1232" s="198" t="str">
        <f t="shared" si="427"/>
        <v/>
      </c>
      <c r="Q1232" s="195" t="str">
        <f t="shared" si="428"/>
        <v/>
      </c>
      <c r="R1232" s="187" t="str">
        <f>IF($J1232="","",IF('5.手当・賞与配分の設計'!$O$4=1,ROUNDUP((J1232+$L1232)*$R$5,-1),ROUNDUP(J1232*$R$5,-1)))</f>
        <v/>
      </c>
      <c r="S1232" s="202" t="str">
        <f>IF($J1232="","",IF('5.手当・賞与配分の設計'!$O$4=1,ROUNDUP(($J1232+$L1232)*$U$4*$S$3,-1),ROUNDUP($J1232*$U$4*$S$3,-1)))</f>
        <v/>
      </c>
      <c r="T1232" s="186" t="str">
        <f>IF($J1232="","",IF('5.手当・賞与配分の設計'!$O$4=1,ROUNDUP(($J1232+$L1232)*$U$4*$T$3,-1),ROUNDUP($J1232*$U$4*$T$3,-1)))</f>
        <v/>
      </c>
      <c r="U1232" s="186" t="str">
        <f>IF($J1232="","",IF('5.手当・賞与配分の設計'!$O$4=1,ROUNDUP(($J1232+$L1232)*$U$4*$U$3,-1),ROUNDUP($J1232*$U$4*$U$3,-1)))</f>
        <v/>
      </c>
      <c r="V1232" s="186" t="str">
        <f>IF($J1232="","",IF('5.手当・賞与配分の設計'!$O$4=1,ROUNDUP(($J1232+$L1232)*$U$4*$V$3,-1),ROUNDUP($J1232*$U$4*$V$3,-1)))</f>
        <v/>
      </c>
      <c r="W1232" s="203" t="str">
        <f>IF($J1232="","",IF('5.手当・賞与配分の設計'!$O$4=1,ROUNDUP(($J1232+$L1232)*$U$4*$W$3,-1),ROUNDUP($J1232*$U$4*$W$3,-1)))</f>
        <v/>
      </c>
      <c r="X1232" s="128" t="str">
        <f t="shared" si="429"/>
        <v/>
      </c>
      <c r="Y1232" s="88" t="str">
        <f t="shared" si="430"/>
        <v/>
      </c>
      <c r="Z1232" s="88" t="str">
        <f t="shared" si="421"/>
        <v/>
      </c>
      <c r="AA1232" s="88" t="str">
        <f t="shared" si="422"/>
        <v/>
      </c>
      <c r="AB1232" s="201" t="str">
        <f t="shared" si="423"/>
        <v/>
      </c>
    </row>
    <row r="1233" spans="5:28" ht="18" customHeight="1">
      <c r="E1233" s="178" t="str">
        <f t="shared" si="424"/>
        <v/>
      </c>
      <c r="F1233" s="204">
        <f t="shared" si="415"/>
        <v>0</v>
      </c>
      <c r="G1233" s="124" t="str">
        <f t="shared" si="416"/>
        <v/>
      </c>
      <c r="H1233" s="124" t="str">
        <f t="shared" si="417"/>
        <v/>
      </c>
      <c r="I1233" s="179">
        <v>49</v>
      </c>
      <c r="J1233" s="150" t="str">
        <f>IF($E1233="","",INDEX('3.サラリースケール'!$R$5:$BH$38,MATCH('7.グレード別年俸表の作成'!$E1233,'3.サラリースケール'!$R$5:$R$38,0),MATCH('7.グレード別年俸表の作成'!$I1233,'3.サラリースケール'!$R$5:$BH$5,0)))</f>
        <v/>
      </c>
      <c r="K1233" s="194" t="str">
        <f t="shared" si="418"/>
        <v/>
      </c>
      <c r="L1233" s="195" t="str">
        <f>IF($J1233="","",VLOOKUP($E1233,'6.モデル年俸表の作成'!$C$6:$F$48,4,0))</f>
        <v/>
      </c>
      <c r="M1233" s="196" t="str">
        <f t="shared" si="425"/>
        <v/>
      </c>
      <c r="N1233" s="197" t="str">
        <f t="shared" si="426"/>
        <v/>
      </c>
      <c r="O1233" s="219" t="str">
        <f t="shared" si="419"/>
        <v/>
      </c>
      <c r="P1233" s="198" t="str">
        <f t="shared" si="427"/>
        <v/>
      </c>
      <c r="Q1233" s="195" t="str">
        <f t="shared" si="428"/>
        <v/>
      </c>
      <c r="R1233" s="187" t="str">
        <f>IF($J1233="","",IF('5.手当・賞与配分の設計'!$O$4=1,ROUNDUP((J1233+$L1233)*$R$5,-1),ROUNDUP(J1233*$R$5,-1)))</f>
        <v/>
      </c>
      <c r="S1233" s="202" t="str">
        <f>IF($J1233="","",IF('5.手当・賞与配分の設計'!$O$4=1,ROUNDUP(($J1233+$L1233)*$U$4*$S$3,-1),ROUNDUP($J1233*$U$4*$S$3,-1)))</f>
        <v/>
      </c>
      <c r="T1233" s="186" t="str">
        <f>IF($J1233="","",IF('5.手当・賞与配分の設計'!$O$4=1,ROUNDUP(($J1233+$L1233)*$U$4*$T$3,-1),ROUNDUP($J1233*$U$4*$T$3,-1)))</f>
        <v/>
      </c>
      <c r="U1233" s="186" t="str">
        <f>IF($J1233="","",IF('5.手当・賞与配分の設計'!$O$4=1,ROUNDUP(($J1233+$L1233)*$U$4*$U$3,-1),ROUNDUP($J1233*$U$4*$U$3,-1)))</f>
        <v/>
      </c>
      <c r="V1233" s="186" t="str">
        <f>IF($J1233="","",IF('5.手当・賞与配分の設計'!$O$4=1,ROUNDUP(($J1233+$L1233)*$U$4*$V$3,-1),ROUNDUP($J1233*$U$4*$V$3,-1)))</f>
        <v/>
      </c>
      <c r="W1233" s="203" t="str">
        <f>IF($J1233="","",IF('5.手当・賞与配分の設計'!$O$4=1,ROUNDUP(($J1233+$L1233)*$U$4*$W$3,-1),ROUNDUP($J1233*$U$4*$W$3,-1)))</f>
        <v/>
      </c>
      <c r="X1233" s="128" t="str">
        <f t="shared" si="429"/>
        <v/>
      </c>
      <c r="Y1233" s="88" t="str">
        <f t="shared" si="430"/>
        <v/>
      </c>
      <c r="Z1233" s="88" t="str">
        <f t="shared" si="421"/>
        <v/>
      </c>
      <c r="AA1233" s="88" t="str">
        <f t="shared" si="422"/>
        <v/>
      </c>
      <c r="AB1233" s="201" t="str">
        <f t="shared" si="423"/>
        <v/>
      </c>
    </row>
    <row r="1234" spans="5:28" ht="18" customHeight="1">
      <c r="E1234" s="178" t="str">
        <f t="shared" si="424"/>
        <v/>
      </c>
      <c r="F1234" s="204">
        <f t="shared" si="415"/>
        <v>0</v>
      </c>
      <c r="G1234" s="124" t="str">
        <f t="shared" si="416"/>
        <v/>
      </c>
      <c r="H1234" s="124" t="str">
        <f t="shared" si="417"/>
        <v/>
      </c>
      <c r="I1234" s="179">
        <v>50</v>
      </c>
      <c r="J1234" s="150" t="str">
        <f>IF($E1234="","",INDEX('3.サラリースケール'!$R$5:$BH$38,MATCH('7.グレード別年俸表の作成'!$E1234,'3.サラリースケール'!$R$5:$R$38,0),MATCH('7.グレード別年俸表の作成'!$I1234,'3.サラリースケール'!$R$5:$BH$5,0)))</f>
        <v/>
      </c>
      <c r="K1234" s="194" t="str">
        <f t="shared" si="418"/>
        <v/>
      </c>
      <c r="L1234" s="195" t="str">
        <f>IF($J1234="","",VLOOKUP($E1234,'6.モデル年俸表の作成'!$C$6:$F$48,4,0))</f>
        <v/>
      </c>
      <c r="M1234" s="196" t="str">
        <f t="shared" si="425"/>
        <v/>
      </c>
      <c r="N1234" s="197" t="str">
        <f t="shared" si="426"/>
        <v/>
      </c>
      <c r="O1234" s="219" t="str">
        <f t="shared" si="419"/>
        <v/>
      </c>
      <c r="P1234" s="198" t="str">
        <f t="shared" si="427"/>
        <v/>
      </c>
      <c r="Q1234" s="195" t="str">
        <f t="shared" si="428"/>
        <v/>
      </c>
      <c r="R1234" s="187" t="str">
        <f>IF($J1234="","",IF('5.手当・賞与配分の設計'!$O$4=1,ROUNDUP((J1234+$L1234)*$R$5,-1),ROUNDUP(J1234*$R$5,-1)))</f>
        <v/>
      </c>
      <c r="S1234" s="202" t="str">
        <f>IF($J1234="","",IF('5.手当・賞与配分の設計'!$O$4=1,ROUNDUP(($J1234+$L1234)*$U$4*$S$3,-1),ROUNDUP($J1234*$U$4*$S$3,-1)))</f>
        <v/>
      </c>
      <c r="T1234" s="186" t="str">
        <f>IF($J1234="","",IF('5.手当・賞与配分の設計'!$O$4=1,ROUNDUP(($J1234+$L1234)*$U$4*$T$3,-1),ROUNDUP($J1234*$U$4*$T$3,-1)))</f>
        <v/>
      </c>
      <c r="U1234" s="186" t="str">
        <f>IF($J1234="","",IF('5.手当・賞与配分の設計'!$O$4=1,ROUNDUP(($J1234+$L1234)*$U$4*$U$3,-1),ROUNDUP($J1234*$U$4*$U$3,-1)))</f>
        <v/>
      </c>
      <c r="V1234" s="186" t="str">
        <f>IF($J1234="","",IF('5.手当・賞与配分の設計'!$O$4=1,ROUNDUP(($J1234+$L1234)*$U$4*$V$3,-1),ROUNDUP($J1234*$U$4*$V$3,-1)))</f>
        <v/>
      </c>
      <c r="W1234" s="203" t="str">
        <f>IF($J1234="","",IF('5.手当・賞与配分の設計'!$O$4=1,ROUNDUP(($J1234+$L1234)*$U$4*$W$3,-1),ROUNDUP($J1234*$U$4*$W$3,-1)))</f>
        <v/>
      </c>
      <c r="X1234" s="128" t="str">
        <f t="shared" si="429"/>
        <v/>
      </c>
      <c r="Y1234" s="88" t="str">
        <f t="shared" si="430"/>
        <v/>
      </c>
      <c r="Z1234" s="88" t="str">
        <f t="shared" si="421"/>
        <v/>
      </c>
      <c r="AA1234" s="88" t="str">
        <f t="shared" si="422"/>
        <v/>
      </c>
      <c r="AB1234" s="201" t="str">
        <f t="shared" si="423"/>
        <v/>
      </c>
    </row>
    <row r="1235" spans="5:28" ht="18" customHeight="1">
      <c r="E1235" s="178" t="str">
        <f t="shared" si="424"/>
        <v/>
      </c>
      <c r="F1235" s="204">
        <f t="shared" si="415"/>
        <v>0</v>
      </c>
      <c r="G1235" s="124" t="str">
        <f t="shared" si="416"/>
        <v/>
      </c>
      <c r="H1235" s="124" t="str">
        <f t="shared" si="417"/>
        <v/>
      </c>
      <c r="I1235" s="179">
        <v>51</v>
      </c>
      <c r="J1235" s="150" t="str">
        <f>IF($E1235="","",INDEX('3.サラリースケール'!$R$5:$BH$38,MATCH('7.グレード別年俸表の作成'!$E1235,'3.サラリースケール'!$R$5:$R$38,0),MATCH('7.グレード別年俸表の作成'!$I1235,'3.サラリースケール'!$R$5:$BH$5,0)))</f>
        <v/>
      </c>
      <c r="K1235" s="194" t="str">
        <f t="shared" si="418"/>
        <v/>
      </c>
      <c r="L1235" s="195" t="str">
        <f>IF($J1235="","",VLOOKUP($E1235,'6.モデル年俸表の作成'!$C$6:$F$48,4,0))</f>
        <v/>
      </c>
      <c r="M1235" s="196" t="str">
        <f t="shared" si="425"/>
        <v/>
      </c>
      <c r="N1235" s="197" t="str">
        <f t="shared" si="426"/>
        <v/>
      </c>
      <c r="O1235" s="219" t="str">
        <f t="shared" si="419"/>
        <v/>
      </c>
      <c r="P1235" s="198" t="str">
        <f t="shared" si="427"/>
        <v/>
      </c>
      <c r="Q1235" s="195" t="str">
        <f t="shared" si="428"/>
        <v/>
      </c>
      <c r="R1235" s="187" t="str">
        <f>IF($J1235="","",IF('5.手当・賞与配分の設計'!$O$4=1,ROUNDUP((J1235+$L1235)*$R$5,-1),ROUNDUP(J1235*$R$5,-1)))</f>
        <v/>
      </c>
      <c r="S1235" s="202" t="str">
        <f>IF($J1235="","",IF('5.手当・賞与配分の設計'!$O$4=1,ROUNDUP(($J1235+$L1235)*$U$4*$S$3,-1),ROUNDUP($J1235*$U$4*$S$3,-1)))</f>
        <v/>
      </c>
      <c r="T1235" s="186" t="str">
        <f>IF($J1235="","",IF('5.手当・賞与配分の設計'!$O$4=1,ROUNDUP(($J1235+$L1235)*$U$4*$T$3,-1),ROUNDUP($J1235*$U$4*$T$3,-1)))</f>
        <v/>
      </c>
      <c r="U1235" s="186" t="str">
        <f>IF($J1235="","",IF('5.手当・賞与配分の設計'!$O$4=1,ROUNDUP(($J1235+$L1235)*$U$4*$U$3,-1),ROUNDUP($J1235*$U$4*$U$3,-1)))</f>
        <v/>
      </c>
      <c r="V1235" s="186" t="str">
        <f>IF($J1235="","",IF('5.手当・賞与配分の設計'!$O$4=1,ROUNDUP(($J1235+$L1235)*$U$4*$V$3,-1),ROUNDUP($J1235*$U$4*$V$3,-1)))</f>
        <v/>
      </c>
      <c r="W1235" s="203" t="str">
        <f>IF($J1235="","",IF('5.手当・賞与配分の設計'!$O$4=1,ROUNDUP(($J1235+$L1235)*$U$4*$W$3,-1),ROUNDUP($J1235*$U$4*$W$3,-1)))</f>
        <v/>
      </c>
      <c r="X1235" s="128" t="str">
        <f t="shared" si="429"/>
        <v/>
      </c>
      <c r="Y1235" s="88" t="str">
        <f t="shared" si="430"/>
        <v/>
      </c>
      <c r="Z1235" s="88" t="str">
        <f t="shared" si="421"/>
        <v/>
      </c>
      <c r="AA1235" s="88" t="str">
        <f t="shared" si="422"/>
        <v/>
      </c>
      <c r="AB1235" s="201" t="str">
        <f t="shared" si="423"/>
        <v/>
      </c>
    </row>
    <row r="1236" spans="5:28" ht="18" customHeight="1">
      <c r="E1236" s="178" t="str">
        <f t="shared" si="424"/>
        <v/>
      </c>
      <c r="F1236" s="204">
        <f t="shared" si="415"/>
        <v>0</v>
      </c>
      <c r="G1236" s="124" t="str">
        <f t="shared" si="416"/>
        <v/>
      </c>
      <c r="H1236" s="124" t="str">
        <f t="shared" si="417"/>
        <v/>
      </c>
      <c r="I1236" s="179">
        <v>52</v>
      </c>
      <c r="J1236" s="150" t="str">
        <f>IF($E1236="","",INDEX('3.サラリースケール'!$R$5:$BH$38,MATCH('7.グレード別年俸表の作成'!$E1236,'3.サラリースケール'!$R$5:$R$38,0),MATCH('7.グレード別年俸表の作成'!$I1236,'3.サラリースケール'!$R$5:$BH$5,0)))</f>
        <v/>
      </c>
      <c r="K1236" s="194" t="str">
        <f t="shared" si="418"/>
        <v/>
      </c>
      <c r="L1236" s="195" t="str">
        <f>IF($J1236="","",VLOOKUP($E1236,'6.モデル年俸表の作成'!$C$6:$F$48,4,0))</f>
        <v/>
      </c>
      <c r="M1236" s="196" t="str">
        <f t="shared" si="425"/>
        <v/>
      </c>
      <c r="N1236" s="197" t="str">
        <f t="shared" si="426"/>
        <v/>
      </c>
      <c r="O1236" s="219" t="str">
        <f t="shared" si="419"/>
        <v/>
      </c>
      <c r="P1236" s="198" t="str">
        <f t="shared" si="427"/>
        <v/>
      </c>
      <c r="Q1236" s="195" t="str">
        <f t="shared" si="428"/>
        <v/>
      </c>
      <c r="R1236" s="187" t="str">
        <f>IF($J1236="","",IF('5.手当・賞与配分の設計'!$O$4=1,ROUNDUP((J1236+$L1236)*$R$5,-1),ROUNDUP(J1236*$R$5,-1)))</f>
        <v/>
      </c>
      <c r="S1236" s="202" t="str">
        <f>IF($J1236="","",IF('5.手当・賞与配分の設計'!$O$4=1,ROUNDUP(($J1236+$L1236)*$U$4*$S$3,-1),ROUNDUP($J1236*$U$4*$S$3,-1)))</f>
        <v/>
      </c>
      <c r="T1236" s="186" t="str">
        <f>IF($J1236="","",IF('5.手当・賞与配分の設計'!$O$4=1,ROUNDUP(($J1236+$L1236)*$U$4*$T$3,-1),ROUNDUP($J1236*$U$4*$T$3,-1)))</f>
        <v/>
      </c>
      <c r="U1236" s="186" t="str">
        <f>IF($J1236="","",IF('5.手当・賞与配分の設計'!$O$4=1,ROUNDUP(($J1236+$L1236)*$U$4*$U$3,-1),ROUNDUP($J1236*$U$4*$U$3,-1)))</f>
        <v/>
      </c>
      <c r="V1236" s="186" t="str">
        <f>IF($J1236="","",IF('5.手当・賞与配分の設計'!$O$4=1,ROUNDUP(($J1236+$L1236)*$U$4*$V$3,-1),ROUNDUP($J1236*$U$4*$V$3,-1)))</f>
        <v/>
      </c>
      <c r="W1236" s="203" t="str">
        <f>IF($J1236="","",IF('5.手当・賞与配分の設計'!$O$4=1,ROUNDUP(($J1236+$L1236)*$U$4*$W$3,-1),ROUNDUP($J1236*$U$4*$W$3,-1)))</f>
        <v/>
      </c>
      <c r="X1236" s="128" t="str">
        <f t="shared" si="429"/>
        <v/>
      </c>
      <c r="Y1236" s="88" t="str">
        <f t="shared" si="430"/>
        <v/>
      </c>
      <c r="Z1236" s="88" t="str">
        <f t="shared" si="421"/>
        <v/>
      </c>
      <c r="AA1236" s="88" t="str">
        <f t="shared" si="422"/>
        <v/>
      </c>
      <c r="AB1236" s="201" t="str">
        <f t="shared" si="423"/>
        <v/>
      </c>
    </row>
    <row r="1237" spans="5:28" ht="18" customHeight="1">
      <c r="E1237" s="178" t="str">
        <f t="shared" si="424"/>
        <v/>
      </c>
      <c r="F1237" s="204">
        <f t="shared" si="415"/>
        <v>0</v>
      </c>
      <c r="G1237" s="124" t="str">
        <f t="shared" si="416"/>
        <v/>
      </c>
      <c r="H1237" s="124" t="str">
        <f t="shared" si="417"/>
        <v/>
      </c>
      <c r="I1237" s="179">
        <v>53</v>
      </c>
      <c r="J1237" s="150" t="str">
        <f>IF($E1237="","",INDEX('3.サラリースケール'!$R$5:$BH$38,MATCH('7.グレード別年俸表の作成'!$E1237,'3.サラリースケール'!$R$5:$R$38,0),MATCH('7.グレード別年俸表の作成'!$I1237,'3.サラリースケール'!$R$5:$BH$5,0)))</f>
        <v/>
      </c>
      <c r="K1237" s="194" t="str">
        <f t="shared" si="418"/>
        <v/>
      </c>
      <c r="L1237" s="195" t="str">
        <f>IF($J1237="","",VLOOKUP($E1237,'6.モデル年俸表の作成'!$C$6:$F$48,4,0))</f>
        <v/>
      </c>
      <c r="M1237" s="196" t="str">
        <f t="shared" si="425"/>
        <v/>
      </c>
      <c r="N1237" s="197" t="str">
        <f t="shared" si="426"/>
        <v/>
      </c>
      <c r="O1237" s="219" t="str">
        <f t="shared" si="419"/>
        <v/>
      </c>
      <c r="P1237" s="198" t="str">
        <f t="shared" si="427"/>
        <v/>
      </c>
      <c r="Q1237" s="195" t="str">
        <f t="shared" si="428"/>
        <v/>
      </c>
      <c r="R1237" s="187" t="str">
        <f>IF($J1237="","",IF('5.手当・賞与配分の設計'!$O$4=1,ROUNDUP((J1237+$L1237)*$R$5,-1),ROUNDUP(J1237*$R$5,-1)))</f>
        <v/>
      </c>
      <c r="S1237" s="202" t="str">
        <f>IF($J1237="","",IF('5.手当・賞与配分の設計'!$O$4=1,ROUNDUP(($J1237+$L1237)*$U$4*$S$3,-1),ROUNDUP($J1237*$U$4*$S$3,-1)))</f>
        <v/>
      </c>
      <c r="T1237" s="186" t="str">
        <f>IF($J1237="","",IF('5.手当・賞与配分の設計'!$O$4=1,ROUNDUP(($J1237+$L1237)*$U$4*$T$3,-1),ROUNDUP($J1237*$U$4*$T$3,-1)))</f>
        <v/>
      </c>
      <c r="U1237" s="186" t="str">
        <f>IF($J1237="","",IF('5.手当・賞与配分の設計'!$O$4=1,ROUNDUP(($J1237+$L1237)*$U$4*$U$3,-1),ROUNDUP($J1237*$U$4*$U$3,-1)))</f>
        <v/>
      </c>
      <c r="V1237" s="186" t="str">
        <f>IF($J1237="","",IF('5.手当・賞与配分の設計'!$O$4=1,ROUNDUP(($J1237+$L1237)*$U$4*$V$3,-1),ROUNDUP($J1237*$U$4*$V$3,-1)))</f>
        <v/>
      </c>
      <c r="W1237" s="203" t="str">
        <f>IF($J1237="","",IF('5.手当・賞与配分の設計'!$O$4=1,ROUNDUP(($J1237+$L1237)*$U$4*$W$3,-1),ROUNDUP($J1237*$U$4*$W$3,-1)))</f>
        <v/>
      </c>
      <c r="X1237" s="128" t="str">
        <f t="shared" si="429"/>
        <v/>
      </c>
      <c r="Y1237" s="88" t="str">
        <f t="shared" si="430"/>
        <v/>
      </c>
      <c r="Z1237" s="88" t="str">
        <f t="shared" si="421"/>
        <v/>
      </c>
      <c r="AA1237" s="88" t="str">
        <f t="shared" si="422"/>
        <v/>
      </c>
      <c r="AB1237" s="201" t="str">
        <f t="shared" si="423"/>
        <v/>
      </c>
    </row>
    <row r="1238" spans="5:28" ht="18" customHeight="1">
      <c r="E1238" s="178" t="str">
        <f t="shared" si="424"/>
        <v/>
      </c>
      <c r="F1238" s="204">
        <f t="shared" si="415"/>
        <v>0</v>
      </c>
      <c r="G1238" s="124" t="str">
        <f t="shared" si="416"/>
        <v/>
      </c>
      <c r="H1238" s="124" t="str">
        <f t="shared" si="417"/>
        <v/>
      </c>
      <c r="I1238" s="179">
        <v>54</v>
      </c>
      <c r="J1238" s="150" t="str">
        <f>IF($E1238="","",INDEX('3.サラリースケール'!$R$5:$BH$38,MATCH('7.グレード別年俸表の作成'!$E1238,'3.サラリースケール'!$R$5:$R$38,0),MATCH('7.グレード別年俸表の作成'!$I1238,'3.サラリースケール'!$R$5:$BH$5,0)))</f>
        <v/>
      </c>
      <c r="K1238" s="194" t="str">
        <f t="shared" si="418"/>
        <v/>
      </c>
      <c r="L1238" s="195" t="str">
        <f>IF($J1238="","",VLOOKUP($E1238,'6.モデル年俸表の作成'!$C$6:$F$48,4,0))</f>
        <v/>
      </c>
      <c r="M1238" s="196" t="str">
        <f t="shared" si="425"/>
        <v/>
      </c>
      <c r="N1238" s="197" t="str">
        <f t="shared" si="426"/>
        <v/>
      </c>
      <c r="O1238" s="219" t="str">
        <f t="shared" si="419"/>
        <v/>
      </c>
      <c r="P1238" s="198" t="str">
        <f t="shared" si="427"/>
        <v/>
      </c>
      <c r="Q1238" s="195" t="str">
        <f t="shared" si="428"/>
        <v/>
      </c>
      <c r="R1238" s="187" t="str">
        <f>IF($J1238="","",IF('5.手当・賞与配分の設計'!$O$4=1,ROUNDUP((J1238+$L1238)*$R$5,-1),ROUNDUP(J1238*$R$5,-1)))</f>
        <v/>
      </c>
      <c r="S1238" s="202" t="str">
        <f>IF($J1238="","",IF('5.手当・賞与配分の設計'!$O$4=1,ROUNDUP(($J1238+$L1238)*$U$4*$S$3,-1),ROUNDUP($J1238*$U$4*$S$3,-1)))</f>
        <v/>
      </c>
      <c r="T1238" s="186" t="str">
        <f>IF($J1238="","",IF('5.手当・賞与配分の設計'!$O$4=1,ROUNDUP(($J1238+$L1238)*$U$4*$T$3,-1),ROUNDUP($J1238*$U$4*$T$3,-1)))</f>
        <v/>
      </c>
      <c r="U1238" s="186" t="str">
        <f>IF($J1238="","",IF('5.手当・賞与配分の設計'!$O$4=1,ROUNDUP(($J1238+$L1238)*$U$4*$U$3,-1),ROUNDUP($J1238*$U$4*$U$3,-1)))</f>
        <v/>
      </c>
      <c r="V1238" s="186" t="str">
        <f>IF($J1238="","",IF('5.手当・賞与配分の設計'!$O$4=1,ROUNDUP(($J1238+$L1238)*$U$4*$V$3,-1),ROUNDUP($J1238*$U$4*$V$3,-1)))</f>
        <v/>
      </c>
      <c r="W1238" s="203" t="str">
        <f>IF($J1238="","",IF('5.手当・賞与配分の設計'!$O$4=1,ROUNDUP(($J1238+$L1238)*$U$4*$W$3,-1),ROUNDUP($J1238*$U$4*$W$3,-1)))</f>
        <v/>
      </c>
      <c r="X1238" s="128" t="str">
        <f t="shared" si="429"/>
        <v/>
      </c>
      <c r="Y1238" s="88" t="str">
        <f t="shared" si="430"/>
        <v/>
      </c>
      <c r="Z1238" s="88" t="str">
        <f t="shared" si="421"/>
        <v/>
      </c>
      <c r="AA1238" s="88" t="str">
        <f t="shared" si="422"/>
        <v/>
      </c>
      <c r="AB1238" s="201" t="str">
        <f t="shared" si="423"/>
        <v/>
      </c>
    </row>
    <row r="1239" spans="5:28" ht="18" customHeight="1">
      <c r="E1239" s="178" t="str">
        <f t="shared" si="424"/>
        <v/>
      </c>
      <c r="F1239" s="204">
        <f t="shared" si="415"/>
        <v>0</v>
      </c>
      <c r="G1239" s="124" t="str">
        <f t="shared" si="416"/>
        <v/>
      </c>
      <c r="H1239" s="124" t="str">
        <f t="shared" si="417"/>
        <v/>
      </c>
      <c r="I1239" s="179">
        <v>55</v>
      </c>
      <c r="J1239" s="150" t="str">
        <f>IF($E1239="","",INDEX('3.サラリースケール'!$R$5:$BH$38,MATCH('7.グレード別年俸表の作成'!$E1239,'3.サラリースケール'!$R$5:$R$38,0),MATCH('7.グレード別年俸表の作成'!$I1239,'3.サラリースケール'!$R$5:$BH$5,0)))</f>
        <v/>
      </c>
      <c r="K1239" s="194" t="str">
        <f t="shared" si="418"/>
        <v/>
      </c>
      <c r="L1239" s="195" t="str">
        <f>IF($J1239="","",VLOOKUP($E1239,'6.モデル年俸表の作成'!$C$6:$F$48,4,0))</f>
        <v/>
      </c>
      <c r="M1239" s="196" t="str">
        <f t="shared" si="425"/>
        <v/>
      </c>
      <c r="N1239" s="197" t="str">
        <f t="shared" si="426"/>
        <v/>
      </c>
      <c r="O1239" s="219" t="str">
        <f t="shared" si="419"/>
        <v/>
      </c>
      <c r="P1239" s="198" t="str">
        <f t="shared" si="427"/>
        <v/>
      </c>
      <c r="Q1239" s="195" t="str">
        <f t="shared" si="428"/>
        <v/>
      </c>
      <c r="R1239" s="187" t="str">
        <f>IF($J1239="","",IF('5.手当・賞与配分の設計'!$O$4=1,ROUNDUP((J1239+$L1239)*$R$5,-1),ROUNDUP(J1239*$R$5,-1)))</f>
        <v/>
      </c>
      <c r="S1239" s="202" t="str">
        <f>IF($J1239="","",IF('5.手当・賞与配分の設計'!$O$4=1,ROUNDUP(($J1239+$L1239)*$U$4*$S$3,-1),ROUNDUP($J1239*$U$4*$S$3,-1)))</f>
        <v/>
      </c>
      <c r="T1239" s="186" t="str">
        <f>IF($J1239="","",IF('5.手当・賞与配分の設計'!$O$4=1,ROUNDUP(($J1239+$L1239)*$U$4*$T$3,-1),ROUNDUP($J1239*$U$4*$T$3,-1)))</f>
        <v/>
      </c>
      <c r="U1239" s="186" t="str">
        <f>IF($J1239="","",IF('5.手当・賞与配分の設計'!$O$4=1,ROUNDUP(($J1239+$L1239)*$U$4*$U$3,-1),ROUNDUP($J1239*$U$4*$U$3,-1)))</f>
        <v/>
      </c>
      <c r="V1239" s="186" t="str">
        <f>IF($J1239="","",IF('5.手当・賞与配分の設計'!$O$4=1,ROUNDUP(($J1239+$L1239)*$U$4*$V$3,-1),ROUNDUP($J1239*$U$4*$V$3,-1)))</f>
        <v/>
      </c>
      <c r="W1239" s="203" t="str">
        <f>IF($J1239="","",IF('5.手当・賞与配分の設計'!$O$4=1,ROUNDUP(($J1239+$L1239)*$U$4*$W$3,-1),ROUNDUP($J1239*$U$4*$W$3,-1)))</f>
        <v/>
      </c>
      <c r="X1239" s="128" t="str">
        <f t="shared" si="429"/>
        <v/>
      </c>
      <c r="Y1239" s="88" t="str">
        <f t="shared" si="430"/>
        <v/>
      </c>
      <c r="Z1239" s="88" t="str">
        <f t="shared" si="421"/>
        <v/>
      </c>
      <c r="AA1239" s="88" t="str">
        <f t="shared" si="422"/>
        <v/>
      </c>
      <c r="AB1239" s="201" t="str">
        <f t="shared" si="423"/>
        <v/>
      </c>
    </row>
    <row r="1240" spans="5:28" ht="18" customHeight="1">
      <c r="E1240" s="178" t="str">
        <f t="shared" si="424"/>
        <v/>
      </c>
      <c r="F1240" s="204">
        <f t="shared" si="415"/>
        <v>0</v>
      </c>
      <c r="G1240" s="124" t="str">
        <f t="shared" si="416"/>
        <v/>
      </c>
      <c r="H1240" s="124" t="str">
        <f t="shared" si="417"/>
        <v/>
      </c>
      <c r="I1240" s="179">
        <v>56</v>
      </c>
      <c r="J1240" s="150" t="str">
        <f>IF($E1240="","",INDEX('3.サラリースケール'!$R$5:$BH$38,MATCH('7.グレード別年俸表の作成'!$E1240,'3.サラリースケール'!$R$5:$R$38,0),MATCH('7.グレード別年俸表の作成'!$I1240,'3.サラリースケール'!$R$5:$BH$5,0)))</f>
        <v/>
      </c>
      <c r="K1240" s="194" t="str">
        <f t="shared" si="418"/>
        <v/>
      </c>
      <c r="L1240" s="195" t="str">
        <f>IF($J1240="","",VLOOKUP($E1240,'6.モデル年俸表の作成'!$C$6:$F$48,4,0))</f>
        <v/>
      </c>
      <c r="M1240" s="196" t="str">
        <f t="shared" si="425"/>
        <v/>
      </c>
      <c r="N1240" s="197" t="str">
        <f t="shared" si="426"/>
        <v/>
      </c>
      <c r="O1240" s="219" t="str">
        <f t="shared" si="419"/>
        <v/>
      </c>
      <c r="P1240" s="198" t="str">
        <f t="shared" si="427"/>
        <v/>
      </c>
      <c r="Q1240" s="195" t="str">
        <f t="shared" si="428"/>
        <v/>
      </c>
      <c r="R1240" s="187" t="str">
        <f>IF($J1240="","",IF('5.手当・賞与配分の設計'!$O$4=1,ROUNDUP((J1240+$L1240)*$R$5,-1),ROUNDUP(J1240*$R$5,-1)))</f>
        <v/>
      </c>
      <c r="S1240" s="202" t="str">
        <f>IF($J1240="","",IF('5.手当・賞与配分の設計'!$O$4=1,ROUNDUP(($J1240+$L1240)*$U$4*$S$3,-1),ROUNDUP($J1240*$U$4*$S$3,-1)))</f>
        <v/>
      </c>
      <c r="T1240" s="186" t="str">
        <f>IF($J1240="","",IF('5.手当・賞与配分の設計'!$O$4=1,ROUNDUP(($J1240+$L1240)*$U$4*$T$3,-1),ROUNDUP($J1240*$U$4*$T$3,-1)))</f>
        <v/>
      </c>
      <c r="U1240" s="186" t="str">
        <f>IF($J1240="","",IF('5.手当・賞与配分の設計'!$O$4=1,ROUNDUP(($J1240+$L1240)*$U$4*$U$3,-1),ROUNDUP($J1240*$U$4*$U$3,-1)))</f>
        <v/>
      </c>
      <c r="V1240" s="186" t="str">
        <f>IF($J1240="","",IF('5.手当・賞与配分の設計'!$O$4=1,ROUNDUP(($J1240+$L1240)*$U$4*$V$3,-1),ROUNDUP($J1240*$U$4*$V$3,-1)))</f>
        <v/>
      </c>
      <c r="W1240" s="203" t="str">
        <f>IF($J1240="","",IF('5.手当・賞与配分の設計'!$O$4=1,ROUNDUP(($J1240+$L1240)*$U$4*$W$3,-1),ROUNDUP($J1240*$U$4*$W$3,-1)))</f>
        <v/>
      </c>
      <c r="X1240" s="128" t="str">
        <f t="shared" si="429"/>
        <v/>
      </c>
      <c r="Y1240" s="88" t="str">
        <f t="shared" si="430"/>
        <v/>
      </c>
      <c r="Z1240" s="88" t="str">
        <f t="shared" si="421"/>
        <v/>
      </c>
      <c r="AA1240" s="88" t="str">
        <f t="shared" si="422"/>
        <v/>
      </c>
      <c r="AB1240" s="201" t="str">
        <f t="shared" si="423"/>
        <v/>
      </c>
    </row>
    <row r="1241" spans="5:28" ht="18" customHeight="1">
      <c r="E1241" s="178" t="str">
        <f t="shared" si="424"/>
        <v/>
      </c>
      <c r="F1241" s="204">
        <f t="shared" si="415"/>
        <v>0</v>
      </c>
      <c r="G1241" s="124" t="str">
        <f t="shared" si="416"/>
        <v/>
      </c>
      <c r="H1241" s="124" t="str">
        <f t="shared" si="417"/>
        <v/>
      </c>
      <c r="I1241" s="179">
        <v>57</v>
      </c>
      <c r="J1241" s="150" t="str">
        <f>IF($E1241="","",INDEX('3.サラリースケール'!$R$5:$BH$38,MATCH('7.グレード別年俸表の作成'!$E1241,'3.サラリースケール'!$R$5:$R$38,0),MATCH('7.グレード別年俸表の作成'!$I1241,'3.サラリースケール'!$R$5:$BH$5,0)))</f>
        <v/>
      </c>
      <c r="K1241" s="194" t="str">
        <f t="shared" si="418"/>
        <v/>
      </c>
      <c r="L1241" s="195" t="str">
        <f>IF($J1241="","",VLOOKUP($E1241,'6.モデル年俸表の作成'!$C$6:$F$48,4,0))</f>
        <v/>
      </c>
      <c r="M1241" s="196" t="str">
        <f t="shared" si="425"/>
        <v/>
      </c>
      <c r="N1241" s="197" t="str">
        <f t="shared" si="426"/>
        <v/>
      </c>
      <c r="O1241" s="219" t="str">
        <f t="shared" si="419"/>
        <v/>
      </c>
      <c r="P1241" s="198" t="str">
        <f t="shared" si="427"/>
        <v/>
      </c>
      <c r="Q1241" s="195" t="str">
        <f t="shared" si="428"/>
        <v/>
      </c>
      <c r="R1241" s="187" t="str">
        <f>IF($J1241="","",IF('5.手当・賞与配分の設計'!$O$4=1,ROUNDUP((J1241+$L1241)*$R$5,-1),ROUNDUP(J1241*$R$5,-1)))</f>
        <v/>
      </c>
      <c r="S1241" s="202" t="str">
        <f>IF($J1241="","",IF('5.手当・賞与配分の設計'!$O$4=1,ROUNDUP(($J1241+$L1241)*$U$4*$S$3,-1),ROUNDUP($J1241*$U$4*$S$3,-1)))</f>
        <v/>
      </c>
      <c r="T1241" s="186" t="str">
        <f>IF($J1241="","",IF('5.手当・賞与配分の設計'!$O$4=1,ROUNDUP(($J1241+$L1241)*$U$4*$T$3,-1),ROUNDUP($J1241*$U$4*$T$3,-1)))</f>
        <v/>
      </c>
      <c r="U1241" s="186" t="str">
        <f>IF($J1241="","",IF('5.手当・賞与配分の設計'!$O$4=1,ROUNDUP(($J1241+$L1241)*$U$4*$U$3,-1),ROUNDUP($J1241*$U$4*$U$3,-1)))</f>
        <v/>
      </c>
      <c r="V1241" s="186" t="str">
        <f>IF($J1241="","",IF('5.手当・賞与配分の設計'!$O$4=1,ROUNDUP(($J1241+$L1241)*$U$4*$V$3,-1),ROUNDUP($J1241*$U$4*$V$3,-1)))</f>
        <v/>
      </c>
      <c r="W1241" s="203" t="str">
        <f>IF($J1241="","",IF('5.手当・賞与配分の設計'!$O$4=1,ROUNDUP(($J1241+$L1241)*$U$4*$W$3,-1),ROUNDUP($J1241*$U$4*$W$3,-1)))</f>
        <v/>
      </c>
      <c r="X1241" s="128" t="str">
        <f t="shared" si="429"/>
        <v/>
      </c>
      <c r="Y1241" s="88" t="str">
        <f t="shared" si="430"/>
        <v/>
      </c>
      <c r="Z1241" s="88" t="str">
        <f t="shared" si="421"/>
        <v/>
      </c>
      <c r="AA1241" s="88" t="str">
        <f t="shared" si="422"/>
        <v/>
      </c>
      <c r="AB1241" s="201" t="str">
        <f t="shared" si="423"/>
        <v/>
      </c>
    </row>
    <row r="1242" spans="5:28" ht="18" customHeight="1">
      <c r="E1242" s="178" t="str">
        <f t="shared" si="424"/>
        <v/>
      </c>
      <c r="F1242" s="204">
        <f t="shared" si="415"/>
        <v>0</v>
      </c>
      <c r="G1242" s="124" t="str">
        <f t="shared" si="416"/>
        <v/>
      </c>
      <c r="H1242" s="124" t="str">
        <f t="shared" si="417"/>
        <v/>
      </c>
      <c r="I1242" s="179">
        <v>58</v>
      </c>
      <c r="J1242" s="150" t="str">
        <f>IF($E1242="","",INDEX('3.サラリースケール'!$R$5:$BH$38,MATCH('7.グレード別年俸表の作成'!$E1242,'3.サラリースケール'!$R$5:$R$38,0),MATCH('7.グレード別年俸表の作成'!$I1242,'3.サラリースケール'!$R$5:$BH$5,0)))</f>
        <v/>
      </c>
      <c r="K1242" s="194" t="str">
        <f t="shared" si="418"/>
        <v/>
      </c>
      <c r="L1242" s="195" t="str">
        <f>IF($J1242="","",VLOOKUP($E1242,'6.モデル年俸表の作成'!$C$6:$F$48,4,0))</f>
        <v/>
      </c>
      <c r="M1242" s="196" t="str">
        <f t="shared" si="425"/>
        <v/>
      </c>
      <c r="N1242" s="197" t="str">
        <f t="shared" si="426"/>
        <v/>
      </c>
      <c r="O1242" s="219" t="str">
        <f t="shared" si="419"/>
        <v/>
      </c>
      <c r="P1242" s="198" t="str">
        <f t="shared" si="427"/>
        <v/>
      </c>
      <c r="Q1242" s="195" t="str">
        <f t="shared" si="428"/>
        <v/>
      </c>
      <c r="R1242" s="187" t="str">
        <f>IF($J1242="","",IF('5.手当・賞与配分の設計'!$O$4=1,ROUNDUP((J1242+$L1242)*$R$5,-1),ROUNDUP(J1242*$R$5,-1)))</f>
        <v/>
      </c>
      <c r="S1242" s="202" t="str">
        <f>IF($J1242="","",IF('5.手当・賞与配分の設計'!$O$4=1,ROUNDUP(($J1242+$L1242)*$U$4*$S$3,-1),ROUNDUP($J1242*$U$4*$S$3,-1)))</f>
        <v/>
      </c>
      <c r="T1242" s="186" t="str">
        <f>IF($J1242="","",IF('5.手当・賞与配分の設計'!$O$4=1,ROUNDUP(($J1242+$L1242)*$U$4*$T$3,-1),ROUNDUP($J1242*$U$4*$T$3,-1)))</f>
        <v/>
      </c>
      <c r="U1242" s="186" t="str">
        <f>IF($J1242="","",IF('5.手当・賞与配分の設計'!$O$4=1,ROUNDUP(($J1242+$L1242)*$U$4*$U$3,-1),ROUNDUP($J1242*$U$4*$U$3,-1)))</f>
        <v/>
      </c>
      <c r="V1242" s="186" t="str">
        <f>IF($J1242="","",IF('5.手当・賞与配分の設計'!$O$4=1,ROUNDUP(($J1242+$L1242)*$U$4*$V$3,-1),ROUNDUP($J1242*$U$4*$V$3,-1)))</f>
        <v/>
      </c>
      <c r="W1242" s="203" t="str">
        <f>IF($J1242="","",IF('5.手当・賞与配分の設計'!$O$4=1,ROUNDUP(($J1242+$L1242)*$U$4*$W$3,-1),ROUNDUP($J1242*$U$4*$W$3,-1)))</f>
        <v/>
      </c>
      <c r="X1242" s="128" t="str">
        <f t="shared" si="429"/>
        <v/>
      </c>
      <c r="Y1242" s="88" t="str">
        <f t="shared" si="430"/>
        <v/>
      </c>
      <c r="Z1242" s="88" t="str">
        <f t="shared" si="421"/>
        <v/>
      </c>
      <c r="AA1242" s="88" t="str">
        <f t="shared" si="422"/>
        <v/>
      </c>
      <c r="AB1242" s="201" t="str">
        <f t="shared" si="423"/>
        <v/>
      </c>
    </row>
    <row r="1243" spans="5:28" ht="18" customHeight="1" thickBot="1">
      <c r="E1243" s="178" t="str">
        <f t="shared" si="424"/>
        <v/>
      </c>
      <c r="F1243" s="204">
        <f t="shared" si="415"/>
        <v>0</v>
      </c>
      <c r="G1243" s="124" t="str">
        <f t="shared" si="416"/>
        <v/>
      </c>
      <c r="H1243" s="124" t="str">
        <f t="shared" si="417"/>
        <v/>
      </c>
      <c r="I1243" s="179">
        <v>59</v>
      </c>
      <c r="J1243" s="205" t="str">
        <f>IF($E1243="","",INDEX('3.サラリースケール'!$R$5:$BH$38,MATCH('7.グレード別年俸表の作成'!$E1243,'3.サラリースケール'!$R$5:$R$38,0),MATCH('7.グレード別年俸表の作成'!$I1243,'3.サラリースケール'!$R$5:$BH$5,0)))</f>
        <v/>
      </c>
      <c r="K1243" s="206" t="str">
        <f t="shared" si="418"/>
        <v/>
      </c>
      <c r="L1243" s="207" t="str">
        <f>IF($J1243="","",VLOOKUP($E1243,'6.モデル年俸表の作成'!$C$6:$F$48,4,0))</f>
        <v/>
      </c>
      <c r="M1243" s="208" t="str">
        <f t="shared" si="425"/>
        <v/>
      </c>
      <c r="N1243" s="209" t="str">
        <f t="shared" si="426"/>
        <v/>
      </c>
      <c r="O1243" s="220" t="str">
        <f t="shared" si="419"/>
        <v/>
      </c>
      <c r="P1243" s="210" t="str">
        <f t="shared" si="427"/>
        <v/>
      </c>
      <c r="Q1243" s="207" t="str">
        <f t="shared" si="428"/>
        <v/>
      </c>
      <c r="R1243" s="211" t="str">
        <f>IF($J1243="","",IF('5.手当・賞与配分の設計'!$O$4=1,ROUNDUP((J1243+$L1243)*$R$5,-1),ROUNDUP(J1243*$R$5,-1)))</f>
        <v/>
      </c>
      <c r="S1243" s="212" t="str">
        <f>IF($J1243="","",IF('5.手当・賞与配分の設計'!$O$4=1,ROUNDUP(($J1243+$L1243)*$U$4*$S$3,-1),ROUNDUP($J1243*$U$4*$S$3,-1)))</f>
        <v/>
      </c>
      <c r="T1243" s="213" t="str">
        <f>IF($J1243="","",IF('5.手当・賞与配分の設計'!$O$4=1,ROUNDUP(($J1243+$L1243)*$U$4*$T$3,-1),ROUNDUP($J1243*$U$4*$T$3,-1)))</f>
        <v/>
      </c>
      <c r="U1243" s="213" t="str">
        <f>IF($J1243="","",IF('5.手当・賞与配分の設計'!$O$4=1,ROUNDUP(($J1243+$L1243)*$U$4*$U$3,-1),ROUNDUP($J1243*$U$4*$U$3,-1)))</f>
        <v/>
      </c>
      <c r="V1243" s="213" t="str">
        <f>IF($J1243="","",IF('5.手当・賞与配分の設計'!$O$4=1,ROUNDUP(($J1243+$L1243)*$U$4*$V$3,-1),ROUNDUP($J1243*$U$4*$V$3,-1)))</f>
        <v/>
      </c>
      <c r="W1243" s="214" t="str">
        <f>IF($J1243="","",IF('5.手当・賞与配分の設計'!$O$4=1,ROUNDUP(($J1243+$L1243)*$U$4*$W$3,-1),ROUNDUP($J1243*$U$4*$W$3,-1)))</f>
        <v/>
      </c>
      <c r="X1243" s="215" t="str">
        <f t="shared" si="429"/>
        <v/>
      </c>
      <c r="Y1243" s="216" t="str">
        <f t="shared" si="430"/>
        <v/>
      </c>
      <c r="Z1243" s="216" t="str">
        <f t="shared" si="421"/>
        <v/>
      </c>
      <c r="AA1243" s="216" t="str">
        <f t="shared" si="422"/>
        <v/>
      </c>
      <c r="AB1243" s="217" t="str">
        <f t="shared" si="423"/>
        <v/>
      </c>
    </row>
    <row r="1244" spans="5:28" ht="9" customHeight="1">
      <c r="M1244" s="99"/>
    </row>
    <row r="1245" spans="5:28" ht="20.100000000000001" customHeight="1" thickBot="1">
      <c r="E1245" s="102"/>
      <c r="F1245" s="102"/>
      <c r="G1245" s="102"/>
      <c r="H1245" s="102"/>
      <c r="L1245" s="102"/>
      <c r="O1245" s="98" t="s">
        <v>95</v>
      </c>
      <c r="S1245" s="218"/>
      <c r="T1245" s="218"/>
    </row>
    <row r="1246" spans="5:28" ht="23.1" customHeight="1" thickBot="1">
      <c r="E1246" s="161" t="s">
        <v>84</v>
      </c>
      <c r="F1246" s="162" t="s">
        <v>29</v>
      </c>
      <c r="G1246" s="537" t="s">
        <v>85</v>
      </c>
      <c r="H1246" s="537" t="s">
        <v>29</v>
      </c>
      <c r="I1246" s="539" t="s">
        <v>92</v>
      </c>
      <c r="J1246" s="543" t="s">
        <v>96</v>
      </c>
      <c r="K1246" s="535" t="s">
        <v>98</v>
      </c>
      <c r="L1246" s="541" t="s">
        <v>94</v>
      </c>
      <c r="M1246" s="531" t="s">
        <v>130</v>
      </c>
      <c r="N1246" s="532"/>
      <c r="O1246" s="163" t="str">
        <f>IF($E1247="","",'5.手当・賞与配分の設計'!$L$4)</f>
        <v/>
      </c>
      <c r="P1246" s="533" t="s">
        <v>89</v>
      </c>
      <c r="Q1246" s="535" t="s">
        <v>90</v>
      </c>
      <c r="R1246" s="164" t="s">
        <v>91</v>
      </c>
      <c r="S1246" s="524" t="s">
        <v>131</v>
      </c>
      <c r="T1246" s="525"/>
      <c r="U1246" s="526" t="str">
        <f>IF($E1247="","",'5.手当・賞与配分の設計'!$O$11)</f>
        <v/>
      </c>
      <c r="V1246" s="527"/>
      <c r="W1246" s="165"/>
      <c r="X1246" s="528" t="s">
        <v>132</v>
      </c>
      <c r="Y1246" s="529"/>
      <c r="Z1246" s="529"/>
      <c r="AA1246" s="529"/>
      <c r="AB1246" s="530"/>
    </row>
    <row r="1247" spans="5:28" ht="27.9" customHeight="1" thickBot="1">
      <c r="E1247" s="168" t="str">
        <f>IF(C$32="","",$C$32)</f>
        <v/>
      </c>
      <c r="F1247" s="162">
        <v>0</v>
      </c>
      <c r="G1247" s="538"/>
      <c r="H1247" s="538"/>
      <c r="I1247" s="540"/>
      <c r="J1247" s="544"/>
      <c r="K1247" s="536"/>
      <c r="L1247" s="542"/>
      <c r="M1247" s="169" t="str">
        <f>IF($E1247="","",VLOOKUP($E1247,'5.手当・賞与配分の設計'!$C$7:$L$48,8,0))</f>
        <v/>
      </c>
      <c r="N1247" s="170" t="s">
        <v>87</v>
      </c>
      <c r="O1247" s="171" t="s">
        <v>88</v>
      </c>
      <c r="P1247" s="534"/>
      <c r="Q1247" s="536"/>
      <c r="R1247" s="400" t="str">
        <f>IF($E1247="","",'5.手当・賞与配分の設計'!$N$11)</f>
        <v/>
      </c>
      <c r="S1247" s="172" t="str">
        <f>IF('5.手当・賞与配分の設計'!$N$16="","",'5.手当・賞与配分の設計'!$N$16)</f>
        <v>S</v>
      </c>
      <c r="T1247" s="173" t="str">
        <f>IF('5.手当・賞与配分の設計'!$N$17="","",'5.手当・賞与配分の設計'!$N$17)</f>
        <v>A</v>
      </c>
      <c r="U1247" s="174" t="str">
        <f>IF('5.手当・賞与配分の設計'!$N$18="","",'5.手当・賞与配分の設計'!$N$18)</f>
        <v>B</v>
      </c>
      <c r="V1247" s="174" t="str">
        <f>IF('5.手当・賞与配分の設計'!$N$19="","",'5.手当・賞与配分の設計'!$N$19)</f>
        <v>C</v>
      </c>
      <c r="W1247" s="175" t="str">
        <f>IF('5.手当・賞与配分の設計'!$N$20="","",'5.手当・賞与配分の設計'!$N$20)</f>
        <v>D</v>
      </c>
      <c r="X1247" s="176" t="str">
        <f>IF($E1247="","",$E1247&amp;"-"&amp;S1247)</f>
        <v/>
      </c>
      <c r="Y1247" s="170" t="str">
        <f>IF($E1247="","",$E1247&amp;"-"&amp;T1247)</f>
        <v/>
      </c>
      <c r="Z1247" s="170" t="str">
        <f>IF($E1247="","",$E1247&amp;"-"&amp;U1247)</f>
        <v/>
      </c>
      <c r="AA1247" s="170" t="str">
        <f>IF($E1247="","",$E1247&amp;"-"&amp;V1247)</f>
        <v/>
      </c>
      <c r="AB1247" s="177" t="str">
        <f>IF($E1247="","",$E1247&amp;"-"&amp;W1247)</f>
        <v/>
      </c>
    </row>
    <row r="1248" spans="5:28" ht="18" customHeight="1">
      <c r="E1248" s="178" t="str">
        <f>IF($E$1247="","",$E$1247)</f>
        <v/>
      </c>
      <c r="F1248" s="124">
        <f t="shared" ref="F1248:F1289" si="431">IF(J1248="",0,IF(AND(J1247&lt;J1248,J1248=J1249),F1247+1,IF(J1248&lt;J1249,F1247+1,F1247)))</f>
        <v>0</v>
      </c>
      <c r="G1248" s="124" t="str">
        <f t="shared" ref="G1248:G1289" si="432">IF(AND(F1248=0,J1248=""),"",IF(AND(F1248=0,J1248&gt;0),1,IF(F1248=0,"",F1248)))</f>
        <v/>
      </c>
      <c r="H1248" s="124" t="str">
        <f t="shared" ref="H1248:H1289" si="433">IF($G1248="","",IF(F1247&lt;F1248,$E1248&amp;"-"&amp;$G1248,""))</f>
        <v/>
      </c>
      <c r="I1248" s="179">
        <v>18</v>
      </c>
      <c r="J1248" s="180" t="str">
        <f>IF($E1248="","",INDEX('3.サラリースケール'!$R$5:$BH$38,MATCH('7.グレード別年俸表の作成'!$E1248,'3.サラリースケール'!$R$5:$R$38,0),MATCH('7.グレード別年俸表の作成'!$I1248,'3.サラリースケール'!$R$5:$BH$5,0)))</f>
        <v/>
      </c>
      <c r="K1248" s="181" t="str">
        <f t="shared" ref="K1248:K1289" si="434">IF($F1248&lt;=1,"",IF($J1247="",0,$J1248-$J1247))</f>
        <v/>
      </c>
      <c r="L1248" s="182" t="str">
        <f>IF($J1248="","",VLOOKUP($E1248,'6.モデル年俸表の作成'!$C$6:$F$48,4,0))</f>
        <v/>
      </c>
      <c r="M1248" s="183" t="str">
        <f>IF($G1248="","",$M$695)</f>
        <v/>
      </c>
      <c r="N1248" s="184" t="str">
        <f>IF($J1248="","",ROUNDUP((J1248*$M1248),-1))</f>
        <v/>
      </c>
      <c r="O1248" s="185" t="str">
        <f t="shared" ref="O1248:O1289" si="435">IF($J1248="","",ROUNDDOWN($N1248/($J1248/$O$4*1.25),0))</f>
        <v/>
      </c>
      <c r="P1248" s="186" t="str">
        <f>IF($J1248="","",$J1248+$L1248+$N1248)</f>
        <v/>
      </c>
      <c r="Q1248" s="182" t="str">
        <f>IF($J1248="","",$P1248*12)</f>
        <v/>
      </c>
      <c r="R1248" s="187" t="str">
        <f>IF($J1248="","",IF('5.手当・賞与配分の設計'!$O$4=1,ROUNDUP((J1248+$L1248)*$R$5,-1),ROUNDUP(J1248*$R$5,-1)))</f>
        <v/>
      </c>
      <c r="S1248" s="188" t="str">
        <f>IF($J1248="","",IF('5.手当・賞与配分の設計'!$O$4=1,ROUNDUP(($J1248+$L1248)*$U$4*$S$3,-1),ROUNDUP($J1248*$U$4*$S$3,-1)))</f>
        <v/>
      </c>
      <c r="T1248" s="189" t="str">
        <f>IF($J1248="","",IF('5.手当・賞与配分の設計'!$O$4=1,ROUNDUP(($J1248+$L1248)*$U$4*$T$3,-1),ROUNDUP($J1248*$U$4*$T$3,-1)))</f>
        <v/>
      </c>
      <c r="U1248" s="189" t="str">
        <f>IF($J1248="","",IF('5.手当・賞与配分の設計'!$O$4=1,ROUNDUP(($J1248+$L1248)*$U$4*$U$3,-1),ROUNDUP($J1248*$U$4*$U$3,-1)))</f>
        <v/>
      </c>
      <c r="V1248" s="189" t="str">
        <f>IF($J1248="","",IF('5.手当・賞与配分の設計'!$O$4=1,ROUNDUP(($J1248+$L1248)*$U$4*$V$3,-1),ROUNDUP($J1248*$U$4*$V$3,-1)))</f>
        <v/>
      </c>
      <c r="W1248" s="190" t="str">
        <f>IF($J1248="","",IF('5.手当・賞与配分の設計'!$O$4=1,ROUNDUP(($J1248+$L1248)*$U$4*$W$3,-1),ROUNDUP($J1248*$U$4*$W$3,-1)))</f>
        <v/>
      </c>
      <c r="X1248" s="191" t="str">
        <f>IF($J1248="","",$Q1248+$R1248+S1248)</f>
        <v/>
      </c>
      <c r="Y1248" s="152" t="str">
        <f t="shared" ref="Y1248:Y1272" si="436">IF($J1248="","",$Q1248+$R1248+T1248)</f>
        <v/>
      </c>
      <c r="Z1248" s="152" t="str">
        <f t="shared" ref="Z1248:Z1289" si="437">IF($J1248="","",$Q1248+$R1248+U1248)</f>
        <v/>
      </c>
      <c r="AA1248" s="152" t="str">
        <f t="shared" ref="AA1248:AA1289" si="438">IF($J1248="","",$Q1248+$R1248+V1248)</f>
        <v/>
      </c>
      <c r="AB1248" s="192" t="str">
        <f t="shared" ref="AB1248:AB1289" si="439">IF($J1248="","",$Q1248+$R1248+W1248)</f>
        <v/>
      </c>
    </row>
    <row r="1249" spans="5:28" ht="18" customHeight="1">
      <c r="E1249" s="178" t="str">
        <f t="shared" ref="E1249:E1289" si="440">IF($E$1247="","",$E$1247)</f>
        <v/>
      </c>
      <c r="F1249" s="124">
        <f t="shared" si="431"/>
        <v>0</v>
      </c>
      <c r="G1249" s="124" t="str">
        <f t="shared" si="432"/>
        <v/>
      </c>
      <c r="H1249" s="124" t="str">
        <f t="shared" si="433"/>
        <v/>
      </c>
      <c r="I1249" s="179">
        <v>19</v>
      </c>
      <c r="J1249" s="180" t="str">
        <f>IF($E1249="","",INDEX('3.サラリースケール'!$R$5:$BH$38,MATCH('7.グレード別年俸表の作成'!$E1249,'3.サラリースケール'!$R$5:$R$38,0),MATCH('7.グレード別年俸表の作成'!$I1249,'3.サラリースケール'!$R$5:$BH$5,0)))</f>
        <v/>
      </c>
      <c r="K1249" s="194" t="str">
        <f t="shared" si="434"/>
        <v/>
      </c>
      <c r="L1249" s="195" t="str">
        <f>IF($J1249="","",VLOOKUP($E1249,'6.モデル年俸表の作成'!$C$6:$F$48,4,0))</f>
        <v/>
      </c>
      <c r="M1249" s="196" t="str">
        <f t="shared" ref="M1249:M1289" si="441">IF($G1249="","",$M$695)</f>
        <v/>
      </c>
      <c r="N1249" s="197" t="str">
        <f t="shared" ref="N1249:N1289" si="442">IF($J1249="","",ROUNDUP((J1249*$M1249),-1))</f>
        <v/>
      </c>
      <c r="O1249" s="219" t="str">
        <f t="shared" si="435"/>
        <v/>
      </c>
      <c r="P1249" s="198" t="str">
        <f t="shared" ref="P1249:P1289" si="443">IF($J1249="","",$J1249+$L1249+$N1249)</f>
        <v/>
      </c>
      <c r="Q1249" s="195" t="str">
        <f t="shared" ref="Q1249:Q1289" si="444">IF($J1249="","",$P1249*12)</f>
        <v/>
      </c>
      <c r="R1249" s="187" t="str">
        <f>IF($J1249="","",IF('5.手当・賞与配分の設計'!$O$4=1,ROUNDUP((J1249+$L1249)*$R$5,-1),ROUNDUP(J1249*$R$5,-1)))</f>
        <v/>
      </c>
      <c r="S1249" s="199" t="str">
        <f>IF($J1249="","",IF('5.手当・賞与配分の設計'!$O$4=1,ROUNDUP(($J1249+$L1249)*$U$4*$S$3,-1),ROUNDUP($J1249*$U$4*$S$3,-1)))</f>
        <v/>
      </c>
      <c r="T1249" s="198" t="str">
        <f>IF($J1249="","",IF('5.手当・賞与配分の設計'!$O$4=1,ROUNDUP(($J1249+$L1249)*$U$4*$T$3,-1),ROUNDUP($J1249*$U$4*$T$3,-1)))</f>
        <v/>
      </c>
      <c r="U1249" s="198" t="str">
        <f>IF($J1249="","",IF('5.手当・賞与配分の設計'!$O$4=1,ROUNDUP(($J1249+$L1249)*$U$4*$U$3,-1),ROUNDUP($J1249*$U$4*$U$3,-1)))</f>
        <v/>
      </c>
      <c r="V1249" s="198" t="str">
        <f>IF($J1249="","",IF('5.手当・賞与配分の設計'!$O$4=1,ROUNDUP(($J1249+$L1249)*$U$4*$V$3,-1),ROUNDUP($J1249*$U$4*$V$3,-1)))</f>
        <v/>
      </c>
      <c r="W1249" s="200" t="str">
        <f>IF($J1249="","",IF('5.手当・賞与配分の設計'!$O$4=1,ROUNDUP(($J1249+$L1249)*$U$4*$W$3,-1),ROUNDUP($J1249*$U$4*$W$3,-1)))</f>
        <v/>
      </c>
      <c r="X1249" s="128" t="str">
        <f>IF($J1249="","",$Q1249+$R1249+S1249)</f>
        <v/>
      </c>
      <c r="Y1249" s="88" t="str">
        <f t="shared" si="436"/>
        <v/>
      </c>
      <c r="Z1249" s="88" t="str">
        <f t="shared" si="437"/>
        <v/>
      </c>
      <c r="AA1249" s="88" t="str">
        <f t="shared" si="438"/>
        <v/>
      </c>
      <c r="AB1249" s="201" t="str">
        <f t="shared" si="439"/>
        <v/>
      </c>
    </row>
    <row r="1250" spans="5:28" ht="18" customHeight="1">
      <c r="E1250" s="178" t="str">
        <f t="shared" si="440"/>
        <v/>
      </c>
      <c r="F1250" s="124">
        <f t="shared" si="431"/>
        <v>0</v>
      </c>
      <c r="G1250" s="124" t="str">
        <f t="shared" si="432"/>
        <v/>
      </c>
      <c r="H1250" s="124" t="str">
        <f t="shared" si="433"/>
        <v/>
      </c>
      <c r="I1250" s="179">
        <v>20</v>
      </c>
      <c r="J1250" s="150" t="str">
        <f>IF($E1250="","",INDEX('3.サラリースケール'!$R$5:$BH$38,MATCH('7.グレード別年俸表の作成'!$E1250,'3.サラリースケール'!$R$5:$R$38,0),MATCH('7.グレード別年俸表の作成'!$I1250,'3.サラリースケール'!$R$5:$BH$5,0)))</f>
        <v/>
      </c>
      <c r="K1250" s="194" t="str">
        <f t="shared" si="434"/>
        <v/>
      </c>
      <c r="L1250" s="195" t="str">
        <f>IF($J1250="","",VLOOKUP($E1250,'6.モデル年俸表の作成'!$C$6:$F$48,4,0))</f>
        <v/>
      </c>
      <c r="M1250" s="196" t="str">
        <f t="shared" si="441"/>
        <v/>
      </c>
      <c r="N1250" s="197" t="str">
        <f t="shared" si="442"/>
        <v/>
      </c>
      <c r="O1250" s="219" t="str">
        <f t="shared" si="435"/>
        <v/>
      </c>
      <c r="P1250" s="198" t="str">
        <f t="shared" si="443"/>
        <v/>
      </c>
      <c r="Q1250" s="195" t="str">
        <f t="shared" si="444"/>
        <v/>
      </c>
      <c r="R1250" s="187" t="str">
        <f>IF($J1250="","",IF('5.手当・賞与配分の設計'!$O$4=1,ROUNDUP((J1250+$L1250)*$R$5,-1),ROUNDUP(J1250*$R$5,-1)))</f>
        <v/>
      </c>
      <c r="S1250" s="199" t="str">
        <f>IF($J1250="","",IF('5.手当・賞与配分の設計'!$O$4=1,ROUNDUP(($J1250+$L1250)*$U$4*$S$3,-1),ROUNDUP($J1250*$U$4*$S$3,-1)))</f>
        <v/>
      </c>
      <c r="T1250" s="198" t="str">
        <f>IF($J1250="","",IF('5.手当・賞与配分の設計'!$O$4=1,ROUNDUP(($J1250+$L1250)*$U$4*$T$3,-1),ROUNDUP($J1250*$U$4*$T$3,-1)))</f>
        <v/>
      </c>
      <c r="U1250" s="198" t="str">
        <f>IF($J1250="","",IF('5.手当・賞与配分の設計'!$O$4=1,ROUNDUP(($J1250+$L1250)*$U$4*$U$3,-1),ROUNDUP($J1250*$U$4*$U$3,-1)))</f>
        <v/>
      </c>
      <c r="V1250" s="198" t="str">
        <f>IF($J1250="","",IF('5.手当・賞与配分の設計'!$O$4=1,ROUNDUP(($J1250+$L1250)*$U$4*$V$3,-1),ROUNDUP($J1250*$U$4*$V$3,-1)))</f>
        <v/>
      </c>
      <c r="W1250" s="200" t="str">
        <f>IF($J1250="","",IF('5.手当・賞与配分の設計'!$O$4=1,ROUNDUP(($J1250+$L1250)*$U$4*$W$3,-1),ROUNDUP($J1250*$U$4*$W$3,-1)))</f>
        <v/>
      </c>
      <c r="X1250" s="128" t="str">
        <f>IF($J1250="","",$Q1250+$R1250+S1250)</f>
        <v/>
      </c>
      <c r="Y1250" s="88" t="str">
        <f t="shared" si="436"/>
        <v/>
      </c>
      <c r="Z1250" s="88" t="str">
        <f t="shared" si="437"/>
        <v/>
      </c>
      <c r="AA1250" s="88" t="str">
        <f t="shared" si="438"/>
        <v/>
      </c>
      <c r="AB1250" s="201" t="str">
        <f t="shared" si="439"/>
        <v/>
      </c>
    </row>
    <row r="1251" spans="5:28" ht="18" customHeight="1">
      <c r="E1251" s="178" t="str">
        <f t="shared" si="440"/>
        <v/>
      </c>
      <c r="F1251" s="124">
        <f t="shared" si="431"/>
        <v>0</v>
      </c>
      <c r="G1251" s="124" t="str">
        <f t="shared" si="432"/>
        <v/>
      </c>
      <c r="H1251" s="124" t="str">
        <f t="shared" si="433"/>
        <v/>
      </c>
      <c r="I1251" s="179">
        <v>21</v>
      </c>
      <c r="J1251" s="150" t="str">
        <f>IF($E1251="","",INDEX('3.サラリースケール'!$R$5:$BH$38,MATCH('7.グレード別年俸表の作成'!$E1251,'3.サラリースケール'!$R$5:$R$38,0),MATCH('7.グレード別年俸表の作成'!$I1251,'3.サラリースケール'!$R$5:$BH$5,0)))</f>
        <v/>
      </c>
      <c r="K1251" s="194" t="str">
        <f t="shared" si="434"/>
        <v/>
      </c>
      <c r="L1251" s="195" t="str">
        <f>IF($J1251="","",VLOOKUP($E1251,'6.モデル年俸表の作成'!$C$6:$F$48,4,0))</f>
        <v/>
      </c>
      <c r="M1251" s="196" t="str">
        <f t="shared" si="441"/>
        <v/>
      </c>
      <c r="N1251" s="197" t="str">
        <f t="shared" si="442"/>
        <v/>
      </c>
      <c r="O1251" s="219" t="str">
        <f t="shared" si="435"/>
        <v/>
      </c>
      <c r="P1251" s="198" t="str">
        <f t="shared" si="443"/>
        <v/>
      </c>
      <c r="Q1251" s="195" t="str">
        <f t="shared" si="444"/>
        <v/>
      </c>
      <c r="R1251" s="187" t="str">
        <f>IF($J1251="","",IF('5.手当・賞与配分の設計'!$O$4=1,ROUNDUP((J1251+$L1251)*$R$5,-1),ROUNDUP(J1251*$R$5,-1)))</f>
        <v/>
      </c>
      <c r="S1251" s="202" t="str">
        <f>IF($J1251="","",IF('5.手当・賞与配分の設計'!$O$4=1,ROUNDUP(($J1251+$L1251)*$U$4*$S$3,-1),ROUNDUP($J1251*$U$4*$S$3,-1)))</f>
        <v/>
      </c>
      <c r="T1251" s="186" t="str">
        <f>IF($J1251="","",IF('5.手当・賞与配分の設計'!$O$4=1,ROUNDUP(($J1251+$L1251)*$U$4*$T$3,-1),ROUNDUP($J1251*$U$4*$T$3,-1)))</f>
        <v/>
      </c>
      <c r="U1251" s="186" t="str">
        <f>IF($J1251="","",IF('5.手当・賞与配分の設計'!$O$4=1,ROUNDUP(($J1251+$L1251)*$U$4*$U$3,-1),ROUNDUP($J1251*$U$4*$U$3,-1)))</f>
        <v/>
      </c>
      <c r="V1251" s="186" t="str">
        <f>IF($J1251="","",IF('5.手当・賞与配分の設計'!$O$4=1,ROUNDUP(($J1251+$L1251)*$U$4*$V$3,-1),ROUNDUP($J1251*$U$4*$V$3,-1)))</f>
        <v/>
      </c>
      <c r="W1251" s="203" t="str">
        <f>IF($J1251="","",IF('5.手当・賞与配分の設計'!$O$4=1,ROUNDUP(($J1251+$L1251)*$U$4*$W$3,-1),ROUNDUP($J1251*$U$4*$W$3,-1)))</f>
        <v/>
      </c>
      <c r="X1251" s="128" t="str">
        <f t="shared" ref="X1251:X1289" si="445">IF($J1251="","",$Q1251+$R1251+S1251)</f>
        <v/>
      </c>
      <c r="Y1251" s="88" t="str">
        <f t="shared" si="436"/>
        <v/>
      </c>
      <c r="Z1251" s="88" t="str">
        <f t="shared" si="437"/>
        <v/>
      </c>
      <c r="AA1251" s="88" t="str">
        <f t="shared" si="438"/>
        <v/>
      </c>
      <c r="AB1251" s="201" t="str">
        <f t="shared" si="439"/>
        <v/>
      </c>
    </row>
    <row r="1252" spans="5:28" ht="18" customHeight="1">
      <c r="E1252" s="178" t="str">
        <f t="shared" si="440"/>
        <v/>
      </c>
      <c r="F1252" s="124">
        <f t="shared" si="431"/>
        <v>0</v>
      </c>
      <c r="G1252" s="124" t="str">
        <f t="shared" si="432"/>
        <v/>
      </c>
      <c r="H1252" s="124" t="str">
        <f t="shared" si="433"/>
        <v/>
      </c>
      <c r="I1252" s="179">
        <v>22</v>
      </c>
      <c r="J1252" s="150" t="str">
        <f>IF($E1252="","",INDEX('3.サラリースケール'!$R$5:$BH$38,MATCH('7.グレード別年俸表の作成'!$E1252,'3.サラリースケール'!$R$5:$R$38,0),MATCH('7.グレード別年俸表の作成'!$I1252,'3.サラリースケール'!$R$5:$BH$5,0)))</f>
        <v/>
      </c>
      <c r="K1252" s="194" t="str">
        <f t="shared" si="434"/>
        <v/>
      </c>
      <c r="L1252" s="195" t="str">
        <f>IF($J1252="","",VLOOKUP($E1252,'6.モデル年俸表の作成'!$C$6:$F$48,4,0))</f>
        <v/>
      </c>
      <c r="M1252" s="196" t="str">
        <f t="shared" si="441"/>
        <v/>
      </c>
      <c r="N1252" s="197" t="str">
        <f t="shared" si="442"/>
        <v/>
      </c>
      <c r="O1252" s="219" t="str">
        <f t="shared" si="435"/>
        <v/>
      </c>
      <c r="P1252" s="198" t="str">
        <f t="shared" si="443"/>
        <v/>
      </c>
      <c r="Q1252" s="195" t="str">
        <f t="shared" si="444"/>
        <v/>
      </c>
      <c r="R1252" s="187" t="str">
        <f>IF($J1252="","",IF('5.手当・賞与配分の設計'!$O$4=1,ROUNDUP((J1252+$L1252)*$R$5,-1),ROUNDUP(J1252*$R$5,-1)))</f>
        <v/>
      </c>
      <c r="S1252" s="202" t="str">
        <f>IF($J1252="","",IF('5.手当・賞与配分の設計'!$O$4=1,ROUNDUP(($J1252+$L1252)*$U$4*$S$3,-1),ROUNDUP($J1252*$U$4*$S$3,-1)))</f>
        <v/>
      </c>
      <c r="T1252" s="186" t="str">
        <f>IF($J1252="","",IF('5.手当・賞与配分の設計'!$O$4=1,ROUNDUP(($J1252+$L1252)*$U$4*$T$3,-1),ROUNDUP($J1252*$U$4*$T$3,-1)))</f>
        <v/>
      </c>
      <c r="U1252" s="186" t="str">
        <f>IF($J1252="","",IF('5.手当・賞与配分の設計'!$O$4=1,ROUNDUP(($J1252+$L1252)*$U$4*$U$3,-1),ROUNDUP($J1252*$U$4*$U$3,-1)))</f>
        <v/>
      </c>
      <c r="V1252" s="186" t="str">
        <f>IF($J1252="","",IF('5.手当・賞与配分の設計'!$O$4=1,ROUNDUP(($J1252+$L1252)*$U$4*$V$3,-1),ROUNDUP($J1252*$U$4*$V$3,-1)))</f>
        <v/>
      </c>
      <c r="W1252" s="203" t="str">
        <f>IF($J1252="","",IF('5.手当・賞与配分の設計'!$O$4=1,ROUNDUP(($J1252+$L1252)*$U$4*$W$3,-1),ROUNDUP($J1252*$U$4*$W$3,-1)))</f>
        <v/>
      </c>
      <c r="X1252" s="128" t="str">
        <f t="shared" si="445"/>
        <v/>
      </c>
      <c r="Y1252" s="88" t="str">
        <f t="shared" si="436"/>
        <v/>
      </c>
      <c r="Z1252" s="88" t="str">
        <f t="shared" si="437"/>
        <v/>
      </c>
      <c r="AA1252" s="88" t="str">
        <f t="shared" si="438"/>
        <v/>
      </c>
      <c r="AB1252" s="201" t="str">
        <f t="shared" si="439"/>
        <v/>
      </c>
    </row>
    <row r="1253" spans="5:28" ht="18" customHeight="1">
      <c r="E1253" s="178" t="str">
        <f t="shared" si="440"/>
        <v/>
      </c>
      <c r="F1253" s="124">
        <f t="shared" si="431"/>
        <v>0</v>
      </c>
      <c r="G1253" s="124" t="str">
        <f t="shared" si="432"/>
        <v/>
      </c>
      <c r="H1253" s="124" t="str">
        <f t="shared" si="433"/>
        <v/>
      </c>
      <c r="I1253" s="179">
        <v>23</v>
      </c>
      <c r="J1253" s="150" t="str">
        <f>IF($E1253="","",INDEX('3.サラリースケール'!$R$5:$BH$38,MATCH('7.グレード別年俸表の作成'!$E1253,'3.サラリースケール'!$R$5:$R$38,0),MATCH('7.グレード別年俸表の作成'!$I1253,'3.サラリースケール'!$R$5:$BH$5,0)))</f>
        <v/>
      </c>
      <c r="K1253" s="194" t="str">
        <f t="shared" si="434"/>
        <v/>
      </c>
      <c r="L1253" s="195" t="str">
        <f>IF($J1253="","",VLOOKUP($E1253,'6.モデル年俸表の作成'!$C$6:$F$48,4,0))</f>
        <v/>
      </c>
      <c r="M1253" s="196" t="str">
        <f t="shared" si="441"/>
        <v/>
      </c>
      <c r="N1253" s="197" t="str">
        <f t="shared" si="442"/>
        <v/>
      </c>
      <c r="O1253" s="219" t="str">
        <f>IF($J1253="","",ROUNDDOWN($N1253/($J1253/$O$4*1.25),0))</f>
        <v/>
      </c>
      <c r="P1253" s="198" t="str">
        <f t="shared" si="443"/>
        <v/>
      </c>
      <c r="Q1253" s="195" t="str">
        <f t="shared" si="444"/>
        <v/>
      </c>
      <c r="R1253" s="187" t="str">
        <f>IF($J1253="","",IF('5.手当・賞与配分の設計'!$O$4=1,ROUNDUP((J1253+$L1253)*$R$5,-1),ROUNDUP(J1253*$R$5,-1)))</f>
        <v/>
      </c>
      <c r="S1253" s="202" t="str">
        <f>IF($J1253="","",IF('5.手当・賞与配分の設計'!$O$4=1,ROUNDUP(($J1253+$L1253)*$U$4*$S$3,-1),ROUNDUP($J1253*$U$4*$S$3,-1)))</f>
        <v/>
      </c>
      <c r="T1253" s="186" t="str">
        <f>IF($J1253="","",IF('5.手当・賞与配分の設計'!$O$4=1,ROUNDUP(($J1253+$L1253)*$U$4*$T$3,-1),ROUNDUP($J1253*$U$4*$T$3,-1)))</f>
        <v/>
      </c>
      <c r="U1253" s="186" t="str">
        <f>IF($J1253="","",IF('5.手当・賞与配分の設計'!$O$4=1,ROUNDUP(($J1253+$L1253)*$U$4*$U$3,-1),ROUNDUP($J1253*$U$4*$U$3,-1)))</f>
        <v/>
      </c>
      <c r="V1253" s="186" t="str">
        <f>IF($J1253="","",IF('5.手当・賞与配分の設計'!$O$4=1,ROUNDUP(($J1253+$L1253)*$U$4*$V$3,-1),ROUNDUP($J1253*$U$4*$V$3,-1)))</f>
        <v/>
      </c>
      <c r="W1253" s="203" t="str">
        <f>IF($J1253="","",IF('5.手当・賞与配分の設計'!$O$4=1,ROUNDUP(($J1253+$L1253)*$U$4*$W$3,-1),ROUNDUP($J1253*$U$4*$W$3,-1)))</f>
        <v/>
      </c>
      <c r="X1253" s="128" t="str">
        <f t="shared" si="445"/>
        <v/>
      </c>
      <c r="Y1253" s="88" t="str">
        <f t="shared" si="436"/>
        <v/>
      </c>
      <c r="Z1253" s="88" t="str">
        <f t="shared" si="437"/>
        <v/>
      </c>
      <c r="AA1253" s="88" t="str">
        <f t="shared" si="438"/>
        <v/>
      </c>
      <c r="AB1253" s="201" t="str">
        <f t="shared" si="439"/>
        <v/>
      </c>
    </row>
    <row r="1254" spans="5:28" ht="18" customHeight="1">
      <c r="E1254" s="178" t="str">
        <f t="shared" si="440"/>
        <v/>
      </c>
      <c r="F1254" s="124">
        <f t="shared" si="431"/>
        <v>0</v>
      </c>
      <c r="G1254" s="124" t="str">
        <f t="shared" si="432"/>
        <v/>
      </c>
      <c r="H1254" s="124" t="str">
        <f t="shared" si="433"/>
        <v/>
      </c>
      <c r="I1254" s="179">
        <v>24</v>
      </c>
      <c r="J1254" s="150" t="str">
        <f>IF($E1254="","",INDEX('3.サラリースケール'!$R$5:$BH$38,MATCH('7.グレード別年俸表の作成'!$E1254,'3.サラリースケール'!$R$5:$R$38,0),MATCH('7.グレード別年俸表の作成'!$I1254,'3.サラリースケール'!$R$5:$BH$5,0)))</f>
        <v/>
      </c>
      <c r="K1254" s="194" t="str">
        <f t="shared" si="434"/>
        <v/>
      </c>
      <c r="L1254" s="195" t="str">
        <f>IF($J1254="","",VLOOKUP($E1254,'6.モデル年俸表の作成'!$C$6:$F$48,4,0))</f>
        <v/>
      </c>
      <c r="M1254" s="196" t="str">
        <f t="shared" si="441"/>
        <v/>
      </c>
      <c r="N1254" s="197" t="str">
        <f t="shared" si="442"/>
        <v/>
      </c>
      <c r="O1254" s="219" t="str">
        <f t="shared" si="435"/>
        <v/>
      </c>
      <c r="P1254" s="198" t="str">
        <f t="shared" si="443"/>
        <v/>
      </c>
      <c r="Q1254" s="195" t="str">
        <f t="shared" si="444"/>
        <v/>
      </c>
      <c r="R1254" s="187" t="str">
        <f>IF($J1254="","",IF('5.手当・賞与配分の設計'!$O$4=1,ROUNDUP((J1254+$L1254)*$R$5,-1),ROUNDUP(J1254*$R$5,-1)))</f>
        <v/>
      </c>
      <c r="S1254" s="202" t="str">
        <f>IF($J1254="","",IF('5.手当・賞与配分の設計'!$O$4=1,ROUNDUP(($J1254+$L1254)*$U$4*$S$3,-1),ROUNDUP($J1254*$U$4*$S$3,-1)))</f>
        <v/>
      </c>
      <c r="T1254" s="186" t="str">
        <f>IF($J1254="","",IF('5.手当・賞与配分の設計'!$O$4=1,ROUNDUP(($J1254+$L1254)*$U$4*$T$3,-1),ROUNDUP($J1254*$U$4*$T$3,-1)))</f>
        <v/>
      </c>
      <c r="U1254" s="186" t="str">
        <f>IF($J1254="","",IF('5.手当・賞与配分の設計'!$O$4=1,ROUNDUP(($J1254+$L1254)*$U$4*$U$3,-1),ROUNDUP($J1254*$U$4*$U$3,-1)))</f>
        <v/>
      </c>
      <c r="V1254" s="186" t="str">
        <f>IF($J1254="","",IF('5.手当・賞与配分の設計'!$O$4=1,ROUNDUP(($J1254+$L1254)*$U$4*$V$3,-1),ROUNDUP($J1254*$U$4*$V$3,-1)))</f>
        <v/>
      </c>
      <c r="W1254" s="203" t="str">
        <f>IF($J1254="","",IF('5.手当・賞与配分の設計'!$O$4=1,ROUNDUP(($J1254+$L1254)*$U$4*$W$3,-1),ROUNDUP($J1254*$U$4*$W$3,-1)))</f>
        <v/>
      </c>
      <c r="X1254" s="128" t="str">
        <f t="shared" si="445"/>
        <v/>
      </c>
      <c r="Y1254" s="88" t="str">
        <f t="shared" si="436"/>
        <v/>
      </c>
      <c r="Z1254" s="88" t="str">
        <f t="shared" si="437"/>
        <v/>
      </c>
      <c r="AA1254" s="88" t="str">
        <f t="shared" si="438"/>
        <v/>
      </c>
      <c r="AB1254" s="201" t="str">
        <f t="shared" si="439"/>
        <v/>
      </c>
    </row>
    <row r="1255" spans="5:28" ht="18" customHeight="1">
      <c r="E1255" s="178" t="str">
        <f t="shared" si="440"/>
        <v/>
      </c>
      <c r="F1255" s="124">
        <f t="shared" si="431"/>
        <v>0</v>
      </c>
      <c r="G1255" s="124" t="str">
        <f t="shared" si="432"/>
        <v/>
      </c>
      <c r="H1255" s="124" t="str">
        <f t="shared" si="433"/>
        <v/>
      </c>
      <c r="I1255" s="179">
        <v>25</v>
      </c>
      <c r="J1255" s="150" t="str">
        <f>IF($E1255="","",INDEX('3.サラリースケール'!$R$5:$BH$38,MATCH('7.グレード別年俸表の作成'!$E1255,'3.サラリースケール'!$R$5:$R$38,0),MATCH('7.グレード別年俸表の作成'!$I1255,'3.サラリースケール'!$R$5:$BH$5,0)))</f>
        <v/>
      </c>
      <c r="K1255" s="194" t="str">
        <f t="shared" si="434"/>
        <v/>
      </c>
      <c r="L1255" s="195" t="str">
        <f>IF($J1255="","",VLOOKUP($E1255,'6.モデル年俸表の作成'!$C$6:$F$48,4,0))</f>
        <v/>
      </c>
      <c r="M1255" s="196" t="str">
        <f t="shared" si="441"/>
        <v/>
      </c>
      <c r="N1255" s="197" t="str">
        <f t="shared" si="442"/>
        <v/>
      </c>
      <c r="O1255" s="219" t="str">
        <f t="shared" si="435"/>
        <v/>
      </c>
      <c r="P1255" s="198" t="str">
        <f t="shared" si="443"/>
        <v/>
      </c>
      <c r="Q1255" s="195" t="str">
        <f t="shared" si="444"/>
        <v/>
      </c>
      <c r="R1255" s="187" t="str">
        <f>IF($J1255="","",IF('5.手当・賞与配分の設計'!$O$4=1,ROUNDUP((J1255+$L1255)*$R$5,-1),ROUNDUP(J1255*$R$5,-1)))</f>
        <v/>
      </c>
      <c r="S1255" s="202" t="str">
        <f>IF($J1255="","",IF('5.手当・賞与配分の設計'!$O$4=1,ROUNDUP(($J1255+$L1255)*$U$4*$S$3,-1),ROUNDUP($J1255*$U$4*$S$3,-1)))</f>
        <v/>
      </c>
      <c r="T1255" s="186" t="str">
        <f>IF($J1255="","",IF('5.手当・賞与配分の設計'!$O$4=1,ROUNDUP(($J1255+$L1255)*$U$4*$T$3,-1),ROUNDUP($J1255*$U$4*$T$3,-1)))</f>
        <v/>
      </c>
      <c r="U1255" s="186" t="str">
        <f>IF($J1255="","",IF('5.手当・賞与配分の設計'!$O$4=1,ROUNDUP(($J1255+$L1255)*$U$4*$U$3,-1),ROUNDUP($J1255*$U$4*$U$3,-1)))</f>
        <v/>
      </c>
      <c r="V1255" s="186" t="str">
        <f>IF($J1255="","",IF('5.手当・賞与配分の設計'!$O$4=1,ROUNDUP(($J1255+$L1255)*$U$4*$V$3,-1),ROUNDUP($J1255*$U$4*$V$3,-1)))</f>
        <v/>
      </c>
      <c r="W1255" s="203" t="str">
        <f>IF($J1255="","",IF('5.手当・賞与配分の設計'!$O$4=1,ROUNDUP(($J1255+$L1255)*$U$4*$W$3,-1),ROUNDUP($J1255*$U$4*$W$3,-1)))</f>
        <v/>
      </c>
      <c r="X1255" s="128" t="str">
        <f t="shared" si="445"/>
        <v/>
      </c>
      <c r="Y1255" s="88" t="str">
        <f t="shared" si="436"/>
        <v/>
      </c>
      <c r="Z1255" s="88" t="str">
        <f t="shared" si="437"/>
        <v/>
      </c>
      <c r="AA1255" s="88" t="str">
        <f t="shared" si="438"/>
        <v/>
      </c>
      <c r="AB1255" s="201" t="str">
        <f t="shared" si="439"/>
        <v/>
      </c>
    </row>
    <row r="1256" spans="5:28" ht="18" customHeight="1">
      <c r="E1256" s="178" t="str">
        <f t="shared" si="440"/>
        <v/>
      </c>
      <c r="F1256" s="124">
        <f t="shared" si="431"/>
        <v>0</v>
      </c>
      <c r="G1256" s="124" t="str">
        <f t="shared" si="432"/>
        <v/>
      </c>
      <c r="H1256" s="124" t="str">
        <f t="shared" si="433"/>
        <v/>
      </c>
      <c r="I1256" s="179">
        <v>26</v>
      </c>
      <c r="J1256" s="150" t="str">
        <f>IF($E1256="","",INDEX('3.サラリースケール'!$R$5:$BH$38,MATCH('7.グレード別年俸表の作成'!$E1256,'3.サラリースケール'!$R$5:$R$38,0),MATCH('7.グレード別年俸表の作成'!$I1256,'3.サラリースケール'!$R$5:$BH$5,0)))</f>
        <v/>
      </c>
      <c r="K1256" s="194" t="str">
        <f t="shared" si="434"/>
        <v/>
      </c>
      <c r="L1256" s="195" t="str">
        <f>IF($J1256="","",VLOOKUP($E1256,'6.モデル年俸表の作成'!$C$6:$F$48,4,0))</f>
        <v/>
      </c>
      <c r="M1256" s="196" t="str">
        <f t="shared" si="441"/>
        <v/>
      </c>
      <c r="N1256" s="197" t="str">
        <f t="shared" si="442"/>
        <v/>
      </c>
      <c r="O1256" s="219" t="str">
        <f t="shared" si="435"/>
        <v/>
      </c>
      <c r="P1256" s="198" t="str">
        <f t="shared" si="443"/>
        <v/>
      </c>
      <c r="Q1256" s="195" t="str">
        <f t="shared" si="444"/>
        <v/>
      </c>
      <c r="R1256" s="187" t="str">
        <f>IF($J1256="","",IF('5.手当・賞与配分の設計'!$O$4=1,ROUNDUP((J1256+$L1256)*$R$5,-1),ROUNDUP(J1256*$R$5,-1)))</f>
        <v/>
      </c>
      <c r="S1256" s="202" t="str">
        <f>IF($J1256="","",IF('5.手当・賞与配分の設計'!$O$4=1,ROUNDUP(($J1256+$L1256)*$U$4*$S$3,-1),ROUNDUP($J1256*$U$4*$S$3,-1)))</f>
        <v/>
      </c>
      <c r="T1256" s="186" t="str">
        <f>IF($J1256="","",IF('5.手当・賞与配分の設計'!$O$4=1,ROUNDUP(($J1256+$L1256)*$U$4*$T$3,-1),ROUNDUP($J1256*$U$4*$T$3,-1)))</f>
        <v/>
      </c>
      <c r="U1256" s="186" t="str">
        <f>IF($J1256="","",IF('5.手当・賞与配分の設計'!$O$4=1,ROUNDUP(($J1256+$L1256)*$U$4*$U$3,-1),ROUNDUP($J1256*$U$4*$U$3,-1)))</f>
        <v/>
      </c>
      <c r="V1256" s="186" t="str">
        <f>IF($J1256="","",IF('5.手当・賞与配分の設計'!$O$4=1,ROUNDUP(($J1256+$L1256)*$U$4*$V$3,-1),ROUNDUP($J1256*$U$4*$V$3,-1)))</f>
        <v/>
      </c>
      <c r="W1256" s="203" t="str">
        <f>IF($J1256="","",IF('5.手当・賞与配分の設計'!$O$4=1,ROUNDUP(($J1256+$L1256)*$U$4*$W$3,-1),ROUNDUP($J1256*$U$4*$W$3,-1)))</f>
        <v/>
      </c>
      <c r="X1256" s="128" t="str">
        <f t="shared" si="445"/>
        <v/>
      </c>
      <c r="Y1256" s="88" t="str">
        <f t="shared" si="436"/>
        <v/>
      </c>
      <c r="Z1256" s="88" t="str">
        <f t="shared" si="437"/>
        <v/>
      </c>
      <c r="AA1256" s="88" t="str">
        <f t="shared" si="438"/>
        <v/>
      </c>
      <c r="AB1256" s="201" t="str">
        <f t="shared" si="439"/>
        <v/>
      </c>
    </row>
    <row r="1257" spans="5:28" ht="18" customHeight="1">
      <c r="E1257" s="178" t="str">
        <f t="shared" si="440"/>
        <v/>
      </c>
      <c r="F1257" s="124">
        <f t="shared" si="431"/>
        <v>0</v>
      </c>
      <c r="G1257" s="124" t="str">
        <f t="shared" si="432"/>
        <v/>
      </c>
      <c r="H1257" s="124" t="str">
        <f t="shared" si="433"/>
        <v/>
      </c>
      <c r="I1257" s="179">
        <v>27</v>
      </c>
      <c r="J1257" s="150" t="str">
        <f>IF($E1257="","",INDEX('3.サラリースケール'!$R$5:$BH$38,MATCH('7.グレード別年俸表の作成'!$E1257,'3.サラリースケール'!$R$5:$R$38,0),MATCH('7.グレード別年俸表の作成'!$I1257,'3.サラリースケール'!$R$5:$BH$5,0)))</f>
        <v/>
      </c>
      <c r="K1257" s="194" t="str">
        <f t="shared" si="434"/>
        <v/>
      </c>
      <c r="L1257" s="195" t="str">
        <f>IF($J1257="","",VLOOKUP($E1257,'6.モデル年俸表の作成'!$C$6:$F$48,4,0))</f>
        <v/>
      </c>
      <c r="M1257" s="196" t="str">
        <f t="shared" si="441"/>
        <v/>
      </c>
      <c r="N1257" s="197" t="str">
        <f t="shared" si="442"/>
        <v/>
      </c>
      <c r="O1257" s="219" t="str">
        <f t="shared" si="435"/>
        <v/>
      </c>
      <c r="P1257" s="198" t="str">
        <f t="shared" si="443"/>
        <v/>
      </c>
      <c r="Q1257" s="195" t="str">
        <f t="shared" si="444"/>
        <v/>
      </c>
      <c r="R1257" s="187" t="str">
        <f>IF($J1257="","",IF('5.手当・賞与配分の設計'!$O$4=1,ROUNDUP((J1257+$L1257)*$R$5,-1),ROUNDUP(J1257*$R$5,-1)))</f>
        <v/>
      </c>
      <c r="S1257" s="202" t="str">
        <f>IF($J1257="","",IF('5.手当・賞与配分の設計'!$O$4=1,ROUNDUP(($J1257+$L1257)*$U$4*$S$3,-1),ROUNDUP($J1257*$U$4*$S$3,-1)))</f>
        <v/>
      </c>
      <c r="T1257" s="186" t="str">
        <f>IF($J1257="","",IF('5.手当・賞与配分の設計'!$O$4=1,ROUNDUP(($J1257+$L1257)*$U$4*$T$3,-1),ROUNDUP($J1257*$U$4*$T$3,-1)))</f>
        <v/>
      </c>
      <c r="U1257" s="186" t="str">
        <f>IF($J1257="","",IF('5.手当・賞与配分の設計'!$O$4=1,ROUNDUP(($J1257+$L1257)*$U$4*$U$3,-1),ROUNDUP($J1257*$U$4*$U$3,-1)))</f>
        <v/>
      </c>
      <c r="V1257" s="186" t="str">
        <f>IF($J1257="","",IF('5.手当・賞与配分の設計'!$O$4=1,ROUNDUP(($J1257+$L1257)*$U$4*$V$3,-1),ROUNDUP($J1257*$U$4*$V$3,-1)))</f>
        <v/>
      </c>
      <c r="W1257" s="203" t="str">
        <f>IF($J1257="","",IF('5.手当・賞与配分の設計'!$O$4=1,ROUNDUP(($J1257+$L1257)*$U$4*$W$3,-1),ROUNDUP($J1257*$U$4*$W$3,-1)))</f>
        <v/>
      </c>
      <c r="X1257" s="128" t="str">
        <f t="shared" si="445"/>
        <v/>
      </c>
      <c r="Y1257" s="88" t="str">
        <f t="shared" si="436"/>
        <v/>
      </c>
      <c r="Z1257" s="88" t="str">
        <f t="shared" si="437"/>
        <v/>
      </c>
      <c r="AA1257" s="88" t="str">
        <f t="shared" si="438"/>
        <v/>
      </c>
      <c r="AB1257" s="201" t="str">
        <f t="shared" si="439"/>
        <v/>
      </c>
    </row>
    <row r="1258" spans="5:28" ht="18" customHeight="1">
      <c r="E1258" s="178" t="str">
        <f t="shared" si="440"/>
        <v/>
      </c>
      <c r="F1258" s="124">
        <f t="shared" si="431"/>
        <v>0</v>
      </c>
      <c r="G1258" s="124" t="str">
        <f t="shared" si="432"/>
        <v/>
      </c>
      <c r="H1258" s="124" t="str">
        <f t="shared" si="433"/>
        <v/>
      </c>
      <c r="I1258" s="179">
        <v>28</v>
      </c>
      <c r="J1258" s="150" t="str">
        <f>IF($E1258="","",INDEX('3.サラリースケール'!$R$5:$BH$38,MATCH('7.グレード別年俸表の作成'!$E1258,'3.サラリースケール'!$R$5:$R$38,0),MATCH('7.グレード別年俸表の作成'!$I1258,'3.サラリースケール'!$R$5:$BH$5,0)))</f>
        <v/>
      </c>
      <c r="K1258" s="194" t="str">
        <f t="shared" si="434"/>
        <v/>
      </c>
      <c r="L1258" s="195" t="str">
        <f>IF($J1258="","",VLOOKUP($E1258,'6.モデル年俸表の作成'!$C$6:$F$48,4,0))</f>
        <v/>
      </c>
      <c r="M1258" s="196" t="str">
        <f t="shared" si="441"/>
        <v/>
      </c>
      <c r="N1258" s="197" t="str">
        <f t="shared" si="442"/>
        <v/>
      </c>
      <c r="O1258" s="219" t="str">
        <f t="shared" si="435"/>
        <v/>
      </c>
      <c r="P1258" s="198" t="str">
        <f t="shared" si="443"/>
        <v/>
      </c>
      <c r="Q1258" s="195" t="str">
        <f t="shared" si="444"/>
        <v/>
      </c>
      <c r="R1258" s="187" t="str">
        <f>IF($J1258="","",IF('5.手当・賞与配分の設計'!$O$4=1,ROUNDUP((J1258+$L1258)*$R$5,-1),ROUNDUP(J1258*$R$5,-1)))</f>
        <v/>
      </c>
      <c r="S1258" s="202" t="str">
        <f>IF($J1258="","",IF('5.手当・賞与配分の設計'!$O$4=1,ROUNDUP(($J1258+$L1258)*$U$4*$S$3,-1),ROUNDUP($J1258*$U$4*$S$3,-1)))</f>
        <v/>
      </c>
      <c r="T1258" s="186" t="str">
        <f>IF($J1258="","",IF('5.手当・賞与配分の設計'!$O$4=1,ROUNDUP(($J1258+$L1258)*$U$4*$T$3,-1),ROUNDUP($J1258*$U$4*$T$3,-1)))</f>
        <v/>
      </c>
      <c r="U1258" s="186" t="str">
        <f>IF($J1258="","",IF('5.手当・賞与配分の設計'!$O$4=1,ROUNDUP(($J1258+$L1258)*$U$4*$U$3,-1),ROUNDUP($J1258*$U$4*$U$3,-1)))</f>
        <v/>
      </c>
      <c r="V1258" s="186" t="str">
        <f>IF($J1258="","",IF('5.手当・賞与配分の設計'!$O$4=1,ROUNDUP(($J1258+$L1258)*$U$4*$V$3,-1),ROUNDUP($J1258*$U$4*$V$3,-1)))</f>
        <v/>
      </c>
      <c r="W1258" s="203" t="str">
        <f>IF($J1258="","",IF('5.手当・賞与配分の設計'!$O$4=1,ROUNDUP(($J1258+$L1258)*$U$4*$W$3,-1),ROUNDUP($J1258*$U$4*$W$3,-1)))</f>
        <v/>
      </c>
      <c r="X1258" s="128" t="str">
        <f t="shared" si="445"/>
        <v/>
      </c>
      <c r="Y1258" s="88" t="str">
        <f t="shared" si="436"/>
        <v/>
      </c>
      <c r="Z1258" s="88" t="str">
        <f t="shared" si="437"/>
        <v/>
      </c>
      <c r="AA1258" s="88" t="str">
        <f t="shared" si="438"/>
        <v/>
      </c>
      <c r="AB1258" s="201" t="str">
        <f t="shared" si="439"/>
        <v/>
      </c>
    </row>
    <row r="1259" spans="5:28" ht="18" customHeight="1">
      <c r="E1259" s="178" t="str">
        <f t="shared" si="440"/>
        <v/>
      </c>
      <c r="F1259" s="124">
        <f t="shared" si="431"/>
        <v>0</v>
      </c>
      <c r="G1259" s="124" t="str">
        <f t="shared" si="432"/>
        <v/>
      </c>
      <c r="H1259" s="124" t="str">
        <f t="shared" si="433"/>
        <v/>
      </c>
      <c r="I1259" s="179">
        <v>29</v>
      </c>
      <c r="J1259" s="150" t="str">
        <f>IF($E1259="","",INDEX('3.サラリースケール'!$R$5:$BH$38,MATCH('7.グレード別年俸表の作成'!$E1259,'3.サラリースケール'!$R$5:$R$38,0),MATCH('7.グレード別年俸表の作成'!$I1259,'3.サラリースケール'!$R$5:$BH$5,0)))</f>
        <v/>
      </c>
      <c r="K1259" s="194" t="str">
        <f t="shared" si="434"/>
        <v/>
      </c>
      <c r="L1259" s="195" t="str">
        <f>IF($J1259="","",VLOOKUP($E1259,'6.モデル年俸表の作成'!$C$6:$F$48,4,0))</f>
        <v/>
      </c>
      <c r="M1259" s="196" t="str">
        <f t="shared" si="441"/>
        <v/>
      </c>
      <c r="N1259" s="197" t="str">
        <f t="shared" si="442"/>
        <v/>
      </c>
      <c r="O1259" s="219" t="str">
        <f t="shared" si="435"/>
        <v/>
      </c>
      <c r="P1259" s="198" t="str">
        <f t="shared" si="443"/>
        <v/>
      </c>
      <c r="Q1259" s="195" t="str">
        <f t="shared" si="444"/>
        <v/>
      </c>
      <c r="R1259" s="187" t="str">
        <f>IF($J1259="","",IF('5.手当・賞与配分の設計'!$O$4=1,ROUNDUP((J1259+$L1259)*$R$5,-1),ROUNDUP(J1259*$R$5,-1)))</f>
        <v/>
      </c>
      <c r="S1259" s="202" t="str">
        <f>IF($J1259="","",IF('5.手当・賞与配分の設計'!$O$4=1,ROUNDUP(($J1259+$L1259)*$U$4*$S$3,-1),ROUNDUP($J1259*$U$4*$S$3,-1)))</f>
        <v/>
      </c>
      <c r="T1259" s="186" t="str">
        <f>IF($J1259="","",IF('5.手当・賞与配分の設計'!$O$4=1,ROUNDUP(($J1259+$L1259)*$U$4*$T$3,-1),ROUNDUP($J1259*$U$4*$T$3,-1)))</f>
        <v/>
      </c>
      <c r="U1259" s="186" t="str">
        <f>IF($J1259="","",IF('5.手当・賞与配分の設計'!$O$4=1,ROUNDUP(($J1259+$L1259)*$U$4*$U$3,-1),ROUNDUP($J1259*$U$4*$U$3,-1)))</f>
        <v/>
      </c>
      <c r="V1259" s="186" t="str">
        <f>IF($J1259="","",IF('5.手当・賞与配分の設計'!$O$4=1,ROUNDUP(($J1259+$L1259)*$U$4*$V$3,-1),ROUNDUP($J1259*$U$4*$V$3,-1)))</f>
        <v/>
      </c>
      <c r="W1259" s="203" t="str">
        <f>IF($J1259="","",IF('5.手当・賞与配分の設計'!$O$4=1,ROUNDUP(($J1259+$L1259)*$U$4*$W$3,-1),ROUNDUP($J1259*$U$4*$W$3,-1)))</f>
        <v/>
      </c>
      <c r="X1259" s="128" t="str">
        <f t="shared" si="445"/>
        <v/>
      </c>
      <c r="Y1259" s="88" t="str">
        <f t="shared" si="436"/>
        <v/>
      </c>
      <c r="Z1259" s="88" t="str">
        <f t="shared" si="437"/>
        <v/>
      </c>
      <c r="AA1259" s="88" t="str">
        <f t="shared" si="438"/>
        <v/>
      </c>
      <c r="AB1259" s="201" t="str">
        <f t="shared" si="439"/>
        <v/>
      </c>
    </row>
    <row r="1260" spans="5:28" ht="18" customHeight="1">
      <c r="E1260" s="178" t="str">
        <f t="shared" si="440"/>
        <v/>
      </c>
      <c r="F1260" s="124">
        <f t="shared" si="431"/>
        <v>0</v>
      </c>
      <c r="G1260" s="124" t="str">
        <f t="shared" si="432"/>
        <v/>
      </c>
      <c r="H1260" s="124" t="str">
        <f t="shared" si="433"/>
        <v/>
      </c>
      <c r="I1260" s="179">
        <v>30</v>
      </c>
      <c r="J1260" s="150" t="str">
        <f>IF($E1260="","",INDEX('3.サラリースケール'!$R$5:$BH$38,MATCH('7.グレード別年俸表の作成'!$E1260,'3.サラリースケール'!$R$5:$R$38,0),MATCH('7.グレード別年俸表の作成'!$I1260,'3.サラリースケール'!$R$5:$BH$5,0)))</f>
        <v/>
      </c>
      <c r="K1260" s="194" t="str">
        <f t="shared" si="434"/>
        <v/>
      </c>
      <c r="L1260" s="195" t="str">
        <f>IF($J1260="","",VLOOKUP($E1260,'6.モデル年俸表の作成'!$C$6:$F$48,4,0))</f>
        <v/>
      </c>
      <c r="M1260" s="196" t="str">
        <f t="shared" si="441"/>
        <v/>
      </c>
      <c r="N1260" s="197" t="str">
        <f t="shared" si="442"/>
        <v/>
      </c>
      <c r="O1260" s="219" t="str">
        <f t="shared" si="435"/>
        <v/>
      </c>
      <c r="P1260" s="198" t="str">
        <f t="shared" si="443"/>
        <v/>
      </c>
      <c r="Q1260" s="195" t="str">
        <f t="shared" si="444"/>
        <v/>
      </c>
      <c r="R1260" s="187" t="str">
        <f>IF($J1260="","",IF('5.手当・賞与配分の設計'!$O$4=1,ROUNDUP((J1260+$L1260)*$R$5,-1),ROUNDUP(J1260*$R$5,-1)))</f>
        <v/>
      </c>
      <c r="S1260" s="202" t="str">
        <f>IF($J1260="","",IF('5.手当・賞与配分の設計'!$O$4=1,ROUNDUP(($J1260+$L1260)*$U$4*$S$3,-1),ROUNDUP($J1260*$U$4*$S$3,-1)))</f>
        <v/>
      </c>
      <c r="T1260" s="186" t="str">
        <f>IF($J1260="","",IF('5.手当・賞与配分の設計'!$O$4=1,ROUNDUP(($J1260+$L1260)*$U$4*$T$3,-1),ROUNDUP($J1260*$U$4*$T$3,-1)))</f>
        <v/>
      </c>
      <c r="U1260" s="186" t="str">
        <f>IF($J1260="","",IF('5.手当・賞与配分の設計'!$O$4=1,ROUNDUP(($J1260+$L1260)*$U$4*$U$3,-1),ROUNDUP($J1260*$U$4*$U$3,-1)))</f>
        <v/>
      </c>
      <c r="V1260" s="186" t="str">
        <f>IF($J1260="","",IF('5.手当・賞与配分の設計'!$O$4=1,ROUNDUP(($J1260+$L1260)*$U$4*$V$3,-1),ROUNDUP($J1260*$U$4*$V$3,-1)))</f>
        <v/>
      </c>
      <c r="W1260" s="203" t="str">
        <f>IF($J1260="","",IF('5.手当・賞与配分の設計'!$O$4=1,ROUNDUP(($J1260+$L1260)*$U$4*$W$3,-1),ROUNDUP($J1260*$U$4*$W$3,-1)))</f>
        <v/>
      </c>
      <c r="X1260" s="128" t="str">
        <f t="shared" si="445"/>
        <v/>
      </c>
      <c r="Y1260" s="88" t="str">
        <f t="shared" si="436"/>
        <v/>
      </c>
      <c r="Z1260" s="88" t="str">
        <f t="shared" si="437"/>
        <v/>
      </c>
      <c r="AA1260" s="88" t="str">
        <f t="shared" si="438"/>
        <v/>
      </c>
      <c r="AB1260" s="201" t="str">
        <f t="shared" si="439"/>
        <v/>
      </c>
    </row>
    <row r="1261" spans="5:28" ht="18" customHeight="1">
      <c r="E1261" s="178" t="str">
        <f t="shared" si="440"/>
        <v/>
      </c>
      <c r="F1261" s="124">
        <f t="shared" si="431"/>
        <v>0</v>
      </c>
      <c r="G1261" s="124" t="str">
        <f t="shared" si="432"/>
        <v/>
      </c>
      <c r="H1261" s="124" t="str">
        <f t="shared" si="433"/>
        <v/>
      </c>
      <c r="I1261" s="179">
        <v>31</v>
      </c>
      <c r="J1261" s="150" t="str">
        <f>IF($E1261="","",INDEX('3.サラリースケール'!$R$5:$BH$38,MATCH('7.グレード別年俸表の作成'!$E1261,'3.サラリースケール'!$R$5:$R$38,0),MATCH('7.グレード別年俸表の作成'!$I1261,'3.サラリースケール'!$R$5:$BH$5,0)))</f>
        <v/>
      </c>
      <c r="K1261" s="194" t="str">
        <f t="shared" si="434"/>
        <v/>
      </c>
      <c r="L1261" s="195" t="str">
        <f>IF($J1261="","",VLOOKUP($E1261,'6.モデル年俸表の作成'!$C$6:$F$48,4,0))</f>
        <v/>
      </c>
      <c r="M1261" s="196" t="str">
        <f t="shared" si="441"/>
        <v/>
      </c>
      <c r="N1261" s="197" t="str">
        <f t="shared" si="442"/>
        <v/>
      </c>
      <c r="O1261" s="219" t="str">
        <f t="shared" si="435"/>
        <v/>
      </c>
      <c r="P1261" s="198" t="str">
        <f t="shared" si="443"/>
        <v/>
      </c>
      <c r="Q1261" s="195" t="str">
        <f t="shared" si="444"/>
        <v/>
      </c>
      <c r="R1261" s="187" t="str">
        <f>IF($J1261="","",IF('5.手当・賞与配分の設計'!$O$4=1,ROUNDUP((J1261+$L1261)*$R$5,-1),ROUNDUP(J1261*$R$5,-1)))</f>
        <v/>
      </c>
      <c r="S1261" s="202" t="str">
        <f>IF($J1261="","",IF('5.手当・賞与配分の設計'!$O$4=1,ROUNDUP(($J1261+$L1261)*$U$4*$S$3,-1),ROUNDUP($J1261*$U$4*$S$3,-1)))</f>
        <v/>
      </c>
      <c r="T1261" s="186" t="str">
        <f>IF($J1261="","",IF('5.手当・賞与配分の設計'!$O$4=1,ROUNDUP(($J1261+$L1261)*$U$4*$T$3,-1),ROUNDUP($J1261*$U$4*$T$3,-1)))</f>
        <v/>
      </c>
      <c r="U1261" s="186" t="str">
        <f>IF($J1261="","",IF('5.手当・賞与配分の設計'!$O$4=1,ROUNDUP(($J1261+$L1261)*$U$4*$U$3,-1),ROUNDUP($J1261*$U$4*$U$3,-1)))</f>
        <v/>
      </c>
      <c r="V1261" s="186" t="str">
        <f>IF($J1261="","",IF('5.手当・賞与配分の設計'!$O$4=1,ROUNDUP(($J1261+$L1261)*$U$4*$V$3,-1),ROUNDUP($J1261*$U$4*$V$3,-1)))</f>
        <v/>
      </c>
      <c r="W1261" s="203" t="str">
        <f>IF($J1261="","",IF('5.手当・賞与配分の設計'!$O$4=1,ROUNDUP(($J1261+$L1261)*$U$4*$W$3,-1),ROUNDUP($J1261*$U$4*$W$3,-1)))</f>
        <v/>
      </c>
      <c r="X1261" s="128" t="str">
        <f t="shared" si="445"/>
        <v/>
      </c>
      <c r="Y1261" s="88" t="str">
        <f t="shared" si="436"/>
        <v/>
      </c>
      <c r="Z1261" s="88" t="str">
        <f t="shared" si="437"/>
        <v/>
      </c>
      <c r="AA1261" s="88" t="str">
        <f t="shared" si="438"/>
        <v/>
      </c>
      <c r="AB1261" s="201" t="str">
        <f t="shared" si="439"/>
        <v/>
      </c>
    </row>
    <row r="1262" spans="5:28" ht="18" customHeight="1">
      <c r="E1262" s="178" t="str">
        <f t="shared" si="440"/>
        <v/>
      </c>
      <c r="F1262" s="124">
        <f t="shared" si="431"/>
        <v>0</v>
      </c>
      <c r="G1262" s="124" t="str">
        <f t="shared" si="432"/>
        <v/>
      </c>
      <c r="H1262" s="124" t="str">
        <f t="shared" si="433"/>
        <v/>
      </c>
      <c r="I1262" s="179">
        <v>32</v>
      </c>
      <c r="J1262" s="150" t="str">
        <f>IF($E1262="","",INDEX('3.サラリースケール'!$R$5:$BH$38,MATCH('7.グレード別年俸表の作成'!$E1262,'3.サラリースケール'!$R$5:$R$38,0),MATCH('7.グレード別年俸表の作成'!$I1262,'3.サラリースケール'!$R$5:$BH$5,0)))</f>
        <v/>
      </c>
      <c r="K1262" s="194" t="str">
        <f t="shared" si="434"/>
        <v/>
      </c>
      <c r="L1262" s="195" t="str">
        <f>IF($J1262="","",VLOOKUP($E1262,'6.モデル年俸表の作成'!$C$6:$F$48,4,0))</f>
        <v/>
      </c>
      <c r="M1262" s="196" t="str">
        <f t="shared" si="441"/>
        <v/>
      </c>
      <c r="N1262" s="197" t="str">
        <f t="shared" si="442"/>
        <v/>
      </c>
      <c r="O1262" s="219" t="str">
        <f t="shared" si="435"/>
        <v/>
      </c>
      <c r="P1262" s="198" t="str">
        <f t="shared" si="443"/>
        <v/>
      </c>
      <c r="Q1262" s="195" t="str">
        <f t="shared" si="444"/>
        <v/>
      </c>
      <c r="R1262" s="187" t="str">
        <f>IF($J1262="","",IF('5.手当・賞与配分の設計'!$O$4=1,ROUNDUP((J1262+$L1262)*$R$5,-1),ROUNDUP(J1262*$R$5,-1)))</f>
        <v/>
      </c>
      <c r="S1262" s="202" t="str">
        <f>IF($J1262="","",IF('5.手当・賞与配分の設計'!$O$4=1,ROUNDUP(($J1262+$L1262)*$U$4*$S$3,-1),ROUNDUP($J1262*$U$4*$S$3,-1)))</f>
        <v/>
      </c>
      <c r="T1262" s="186" t="str">
        <f>IF($J1262="","",IF('5.手当・賞与配分の設計'!$O$4=1,ROUNDUP(($J1262+$L1262)*$U$4*$T$3,-1),ROUNDUP($J1262*$U$4*$T$3,-1)))</f>
        <v/>
      </c>
      <c r="U1262" s="186" t="str">
        <f>IF($J1262="","",IF('5.手当・賞与配分の設計'!$O$4=1,ROUNDUP(($J1262+$L1262)*$U$4*$U$3,-1),ROUNDUP($J1262*$U$4*$U$3,-1)))</f>
        <v/>
      </c>
      <c r="V1262" s="186" t="str">
        <f>IF($J1262="","",IF('5.手当・賞与配分の設計'!$O$4=1,ROUNDUP(($J1262+$L1262)*$U$4*$V$3,-1),ROUNDUP($J1262*$U$4*$V$3,-1)))</f>
        <v/>
      </c>
      <c r="W1262" s="203" t="str">
        <f>IF($J1262="","",IF('5.手当・賞与配分の設計'!$O$4=1,ROUNDUP(($J1262+$L1262)*$U$4*$W$3,-1),ROUNDUP($J1262*$U$4*$W$3,-1)))</f>
        <v/>
      </c>
      <c r="X1262" s="128" t="str">
        <f t="shared" si="445"/>
        <v/>
      </c>
      <c r="Y1262" s="88" t="str">
        <f t="shared" si="436"/>
        <v/>
      </c>
      <c r="Z1262" s="88" t="str">
        <f t="shared" si="437"/>
        <v/>
      </c>
      <c r="AA1262" s="88" t="str">
        <f t="shared" si="438"/>
        <v/>
      </c>
      <c r="AB1262" s="201" t="str">
        <f t="shared" si="439"/>
        <v/>
      </c>
    </row>
    <row r="1263" spans="5:28" ht="18" customHeight="1">
      <c r="E1263" s="178" t="str">
        <f t="shared" si="440"/>
        <v/>
      </c>
      <c r="F1263" s="124">
        <f t="shared" si="431"/>
        <v>0</v>
      </c>
      <c r="G1263" s="124" t="str">
        <f t="shared" si="432"/>
        <v/>
      </c>
      <c r="H1263" s="124" t="str">
        <f t="shared" si="433"/>
        <v/>
      </c>
      <c r="I1263" s="179">
        <v>33</v>
      </c>
      <c r="J1263" s="150" t="str">
        <f>IF($E1263="","",INDEX('3.サラリースケール'!$R$5:$BH$38,MATCH('7.グレード別年俸表の作成'!$E1263,'3.サラリースケール'!$R$5:$R$38,0),MATCH('7.グレード別年俸表の作成'!$I1263,'3.サラリースケール'!$R$5:$BH$5,0)))</f>
        <v/>
      </c>
      <c r="K1263" s="194" t="str">
        <f t="shared" si="434"/>
        <v/>
      </c>
      <c r="L1263" s="195" t="str">
        <f>IF($J1263="","",VLOOKUP($E1263,'6.モデル年俸表の作成'!$C$6:$F$48,4,0))</f>
        <v/>
      </c>
      <c r="M1263" s="196" t="str">
        <f t="shared" si="441"/>
        <v/>
      </c>
      <c r="N1263" s="197" t="str">
        <f t="shared" si="442"/>
        <v/>
      </c>
      <c r="O1263" s="219" t="str">
        <f t="shared" si="435"/>
        <v/>
      </c>
      <c r="P1263" s="198" t="str">
        <f t="shared" si="443"/>
        <v/>
      </c>
      <c r="Q1263" s="195" t="str">
        <f t="shared" si="444"/>
        <v/>
      </c>
      <c r="R1263" s="187" t="str">
        <f>IF($J1263="","",IF('5.手当・賞与配分の設計'!$O$4=1,ROUNDUP((J1263+$L1263)*$R$5,-1),ROUNDUP(J1263*$R$5,-1)))</f>
        <v/>
      </c>
      <c r="S1263" s="202" t="str">
        <f>IF($J1263="","",IF('5.手当・賞与配分の設計'!$O$4=1,ROUNDUP(($J1263+$L1263)*$U$4*$S$3,-1),ROUNDUP($J1263*$U$4*$S$3,-1)))</f>
        <v/>
      </c>
      <c r="T1263" s="186" t="str">
        <f>IF($J1263="","",IF('5.手当・賞与配分の設計'!$O$4=1,ROUNDUP(($J1263+$L1263)*$U$4*$T$3,-1),ROUNDUP($J1263*$U$4*$T$3,-1)))</f>
        <v/>
      </c>
      <c r="U1263" s="186" t="str">
        <f>IF($J1263="","",IF('5.手当・賞与配分の設計'!$O$4=1,ROUNDUP(($J1263+$L1263)*$U$4*$U$3,-1),ROUNDUP($J1263*$U$4*$U$3,-1)))</f>
        <v/>
      </c>
      <c r="V1263" s="186" t="str">
        <f>IF($J1263="","",IF('5.手当・賞与配分の設計'!$O$4=1,ROUNDUP(($J1263+$L1263)*$U$4*$V$3,-1),ROUNDUP($J1263*$U$4*$V$3,-1)))</f>
        <v/>
      </c>
      <c r="W1263" s="203" t="str">
        <f>IF($J1263="","",IF('5.手当・賞与配分の設計'!$O$4=1,ROUNDUP(($J1263+$L1263)*$U$4*$W$3,-1),ROUNDUP($J1263*$U$4*$W$3,-1)))</f>
        <v/>
      </c>
      <c r="X1263" s="128" t="str">
        <f t="shared" si="445"/>
        <v/>
      </c>
      <c r="Y1263" s="88" t="str">
        <f t="shared" si="436"/>
        <v/>
      </c>
      <c r="Z1263" s="88" t="str">
        <f t="shared" si="437"/>
        <v/>
      </c>
      <c r="AA1263" s="88" t="str">
        <f t="shared" si="438"/>
        <v/>
      </c>
      <c r="AB1263" s="201" t="str">
        <f t="shared" si="439"/>
        <v/>
      </c>
    </row>
    <row r="1264" spans="5:28" ht="18" customHeight="1">
      <c r="E1264" s="178" t="str">
        <f t="shared" si="440"/>
        <v/>
      </c>
      <c r="F1264" s="124">
        <f t="shared" si="431"/>
        <v>0</v>
      </c>
      <c r="G1264" s="124" t="str">
        <f t="shared" si="432"/>
        <v/>
      </c>
      <c r="H1264" s="124" t="str">
        <f t="shared" si="433"/>
        <v/>
      </c>
      <c r="I1264" s="179">
        <v>34</v>
      </c>
      <c r="J1264" s="150" t="str">
        <f>IF($E1264="","",INDEX('3.サラリースケール'!$R$5:$BH$38,MATCH('7.グレード別年俸表の作成'!$E1264,'3.サラリースケール'!$R$5:$R$38,0),MATCH('7.グレード別年俸表の作成'!$I1264,'3.サラリースケール'!$R$5:$BH$5,0)))</f>
        <v/>
      </c>
      <c r="K1264" s="194" t="str">
        <f t="shared" si="434"/>
        <v/>
      </c>
      <c r="L1264" s="195" t="str">
        <f>IF($J1264="","",VLOOKUP($E1264,'6.モデル年俸表の作成'!$C$6:$F$48,4,0))</f>
        <v/>
      </c>
      <c r="M1264" s="196" t="str">
        <f t="shared" si="441"/>
        <v/>
      </c>
      <c r="N1264" s="197" t="str">
        <f t="shared" si="442"/>
        <v/>
      </c>
      <c r="O1264" s="219" t="str">
        <f t="shared" si="435"/>
        <v/>
      </c>
      <c r="P1264" s="198" t="str">
        <f t="shared" si="443"/>
        <v/>
      </c>
      <c r="Q1264" s="195" t="str">
        <f t="shared" si="444"/>
        <v/>
      </c>
      <c r="R1264" s="187" t="str">
        <f>IF($J1264="","",IF('5.手当・賞与配分の設計'!$O$4=1,ROUNDUP((J1264+$L1264)*$R$5,-1),ROUNDUP(J1264*$R$5,-1)))</f>
        <v/>
      </c>
      <c r="S1264" s="202" t="str">
        <f>IF($J1264="","",IF('5.手当・賞与配分の設計'!$O$4=1,ROUNDUP(($J1264+$L1264)*$U$4*$S$3,-1),ROUNDUP($J1264*$U$4*$S$3,-1)))</f>
        <v/>
      </c>
      <c r="T1264" s="186" t="str">
        <f>IF($J1264="","",IF('5.手当・賞与配分の設計'!$O$4=1,ROUNDUP(($J1264+$L1264)*$U$4*$T$3,-1),ROUNDUP($J1264*$U$4*$T$3,-1)))</f>
        <v/>
      </c>
      <c r="U1264" s="186" t="str">
        <f>IF($J1264="","",IF('5.手当・賞与配分の設計'!$O$4=1,ROUNDUP(($J1264+$L1264)*$U$4*$U$3,-1),ROUNDUP($J1264*$U$4*$U$3,-1)))</f>
        <v/>
      </c>
      <c r="V1264" s="186" t="str">
        <f>IF($J1264="","",IF('5.手当・賞与配分の設計'!$O$4=1,ROUNDUP(($J1264+$L1264)*$U$4*$V$3,-1),ROUNDUP($J1264*$U$4*$V$3,-1)))</f>
        <v/>
      </c>
      <c r="W1264" s="203" t="str">
        <f>IF($J1264="","",IF('5.手当・賞与配分の設計'!$O$4=1,ROUNDUP(($J1264+$L1264)*$U$4*$W$3,-1),ROUNDUP($J1264*$U$4*$W$3,-1)))</f>
        <v/>
      </c>
      <c r="X1264" s="128" t="str">
        <f t="shared" si="445"/>
        <v/>
      </c>
      <c r="Y1264" s="88" t="str">
        <f t="shared" si="436"/>
        <v/>
      </c>
      <c r="Z1264" s="88" t="str">
        <f t="shared" si="437"/>
        <v/>
      </c>
      <c r="AA1264" s="88" t="str">
        <f t="shared" si="438"/>
        <v/>
      </c>
      <c r="AB1264" s="201" t="str">
        <f t="shared" si="439"/>
        <v/>
      </c>
    </row>
    <row r="1265" spans="5:28" ht="18" customHeight="1">
      <c r="E1265" s="178" t="str">
        <f t="shared" si="440"/>
        <v/>
      </c>
      <c r="F1265" s="124">
        <f t="shared" si="431"/>
        <v>0</v>
      </c>
      <c r="G1265" s="124" t="str">
        <f t="shared" si="432"/>
        <v/>
      </c>
      <c r="H1265" s="124" t="str">
        <f t="shared" si="433"/>
        <v/>
      </c>
      <c r="I1265" s="179">
        <v>35</v>
      </c>
      <c r="J1265" s="150" t="str">
        <f>IF($E1265="","",INDEX('3.サラリースケール'!$R$5:$BH$38,MATCH('7.グレード別年俸表の作成'!$E1265,'3.サラリースケール'!$R$5:$R$38,0),MATCH('7.グレード別年俸表の作成'!$I1265,'3.サラリースケール'!$R$5:$BH$5,0)))</f>
        <v/>
      </c>
      <c r="K1265" s="194" t="str">
        <f t="shared" si="434"/>
        <v/>
      </c>
      <c r="L1265" s="195" t="str">
        <f>IF($J1265="","",VLOOKUP($E1265,'6.モデル年俸表の作成'!$C$6:$F$48,4,0))</f>
        <v/>
      </c>
      <c r="M1265" s="196" t="str">
        <f t="shared" si="441"/>
        <v/>
      </c>
      <c r="N1265" s="197" t="str">
        <f t="shared" si="442"/>
        <v/>
      </c>
      <c r="O1265" s="219" t="str">
        <f t="shared" si="435"/>
        <v/>
      </c>
      <c r="P1265" s="198" t="str">
        <f t="shared" si="443"/>
        <v/>
      </c>
      <c r="Q1265" s="195" t="str">
        <f t="shared" si="444"/>
        <v/>
      </c>
      <c r="R1265" s="187" t="str">
        <f>IF($J1265="","",IF('5.手当・賞与配分の設計'!$O$4=1,ROUNDUP((J1265+$L1265)*$R$5,-1),ROUNDUP(J1265*$R$5,-1)))</f>
        <v/>
      </c>
      <c r="S1265" s="202" t="str">
        <f>IF($J1265="","",IF('5.手当・賞与配分の設計'!$O$4=1,ROUNDUP(($J1265+$L1265)*$U$4*$S$3,-1),ROUNDUP($J1265*$U$4*$S$3,-1)))</f>
        <v/>
      </c>
      <c r="T1265" s="186" t="str">
        <f>IF($J1265="","",IF('5.手当・賞与配分の設計'!$O$4=1,ROUNDUP(($J1265+$L1265)*$U$4*$T$3,-1),ROUNDUP($J1265*$U$4*$T$3,-1)))</f>
        <v/>
      </c>
      <c r="U1265" s="186" t="str">
        <f>IF($J1265="","",IF('5.手当・賞与配分の設計'!$O$4=1,ROUNDUP(($J1265+$L1265)*$U$4*$U$3,-1),ROUNDUP($J1265*$U$4*$U$3,-1)))</f>
        <v/>
      </c>
      <c r="V1265" s="186" t="str">
        <f>IF($J1265="","",IF('5.手当・賞与配分の設計'!$O$4=1,ROUNDUP(($J1265+$L1265)*$U$4*$V$3,-1),ROUNDUP($J1265*$U$4*$V$3,-1)))</f>
        <v/>
      </c>
      <c r="W1265" s="203" t="str">
        <f>IF($J1265="","",IF('5.手当・賞与配分の設計'!$O$4=1,ROUNDUP(($J1265+$L1265)*$U$4*$W$3,-1),ROUNDUP($J1265*$U$4*$W$3,-1)))</f>
        <v/>
      </c>
      <c r="X1265" s="128" t="str">
        <f t="shared" si="445"/>
        <v/>
      </c>
      <c r="Y1265" s="88" t="str">
        <f t="shared" si="436"/>
        <v/>
      </c>
      <c r="Z1265" s="88" t="str">
        <f t="shared" si="437"/>
        <v/>
      </c>
      <c r="AA1265" s="88" t="str">
        <f t="shared" si="438"/>
        <v/>
      </c>
      <c r="AB1265" s="201" t="str">
        <f t="shared" si="439"/>
        <v/>
      </c>
    </row>
    <row r="1266" spans="5:28" ht="18" customHeight="1">
      <c r="E1266" s="178" t="str">
        <f t="shared" si="440"/>
        <v/>
      </c>
      <c r="F1266" s="124">
        <f t="shared" si="431"/>
        <v>0</v>
      </c>
      <c r="G1266" s="124" t="str">
        <f t="shared" si="432"/>
        <v/>
      </c>
      <c r="H1266" s="124" t="str">
        <f t="shared" si="433"/>
        <v/>
      </c>
      <c r="I1266" s="179">
        <v>36</v>
      </c>
      <c r="J1266" s="150" t="str">
        <f>IF($E1266="","",INDEX('3.サラリースケール'!$R$5:$BH$38,MATCH('7.グレード別年俸表の作成'!$E1266,'3.サラリースケール'!$R$5:$R$38,0),MATCH('7.グレード別年俸表の作成'!$I1266,'3.サラリースケール'!$R$5:$BH$5,0)))</f>
        <v/>
      </c>
      <c r="K1266" s="194" t="str">
        <f t="shared" si="434"/>
        <v/>
      </c>
      <c r="L1266" s="195" t="str">
        <f>IF($J1266="","",VLOOKUP($E1266,'6.モデル年俸表の作成'!$C$6:$F$48,4,0))</f>
        <v/>
      </c>
      <c r="M1266" s="196" t="str">
        <f t="shared" si="441"/>
        <v/>
      </c>
      <c r="N1266" s="197" t="str">
        <f t="shared" si="442"/>
        <v/>
      </c>
      <c r="O1266" s="219" t="str">
        <f t="shared" si="435"/>
        <v/>
      </c>
      <c r="P1266" s="198" t="str">
        <f t="shared" si="443"/>
        <v/>
      </c>
      <c r="Q1266" s="195" t="str">
        <f t="shared" si="444"/>
        <v/>
      </c>
      <c r="R1266" s="187" t="str">
        <f>IF($J1266="","",IF('5.手当・賞与配分の設計'!$O$4=1,ROUNDUP((J1266+$L1266)*$R$5,-1),ROUNDUP(J1266*$R$5,-1)))</f>
        <v/>
      </c>
      <c r="S1266" s="202" t="str">
        <f>IF($J1266="","",IF('5.手当・賞与配分の設計'!$O$4=1,ROUNDUP(($J1266+$L1266)*$U$4*$S$3,-1),ROUNDUP($J1266*$U$4*$S$3,-1)))</f>
        <v/>
      </c>
      <c r="T1266" s="186" t="str">
        <f>IF($J1266="","",IF('5.手当・賞与配分の設計'!$O$4=1,ROUNDUP(($J1266+$L1266)*$U$4*$T$3,-1),ROUNDUP($J1266*$U$4*$T$3,-1)))</f>
        <v/>
      </c>
      <c r="U1266" s="186" t="str">
        <f>IF($J1266="","",IF('5.手当・賞与配分の設計'!$O$4=1,ROUNDUP(($J1266+$L1266)*$U$4*$U$3,-1),ROUNDUP($J1266*$U$4*$U$3,-1)))</f>
        <v/>
      </c>
      <c r="V1266" s="186" t="str">
        <f>IF($J1266="","",IF('5.手当・賞与配分の設計'!$O$4=1,ROUNDUP(($J1266+$L1266)*$U$4*$V$3,-1),ROUNDUP($J1266*$U$4*$V$3,-1)))</f>
        <v/>
      </c>
      <c r="W1266" s="203" t="str">
        <f>IF($J1266="","",IF('5.手当・賞与配分の設計'!$O$4=1,ROUNDUP(($J1266+$L1266)*$U$4*$W$3,-1),ROUNDUP($J1266*$U$4*$W$3,-1)))</f>
        <v/>
      </c>
      <c r="X1266" s="128" t="str">
        <f t="shared" si="445"/>
        <v/>
      </c>
      <c r="Y1266" s="88" t="str">
        <f t="shared" si="436"/>
        <v/>
      </c>
      <c r="Z1266" s="88" t="str">
        <f t="shared" si="437"/>
        <v/>
      </c>
      <c r="AA1266" s="88" t="str">
        <f t="shared" si="438"/>
        <v/>
      </c>
      <c r="AB1266" s="201" t="str">
        <f t="shared" si="439"/>
        <v/>
      </c>
    </row>
    <row r="1267" spans="5:28" ht="18" customHeight="1">
      <c r="E1267" s="178" t="str">
        <f t="shared" si="440"/>
        <v/>
      </c>
      <c r="F1267" s="124">
        <f t="shared" si="431"/>
        <v>0</v>
      </c>
      <c r="G1267" s="124" t="str">
        <f t="shared" si="432"/>
        <v/>
      </c>
      <c r="H1267" s="124" t="str">
        <f t="shared" si="433"/>
        <v/>
      </c>
      <c r="I1267" s="179">
        <v>37</v>
      </c>
      <c r="J1267" s="150" t="str">
        <f>IF($E1267="","",INDEX('3.サラリースケール'!$R$5:$BH$38,MATCH('7.グレード別年俸表の作成'!$E1267,'3.サラリースケール'!$R$5:$R$38,0),MATCH('7.グレード別年俸表の作成'!$I1267,'3.サラリースケール'!$R$5:$BH$5,0)))</f>
        <v/>
      </c>
      <c r="K1267" s="194" t="str">
        <f t="shared" si="434"/>
        <v/>
      </c>
      <c r="L1267" s="195" t="str">
        <f>IF($J1267="","",VLOOKUP($E1267,'6.モデル年俸表の作成'!$C$6:$F$48,4,0))</f>
        <v/>
      </c>
      <c r="M1267" s="196" t="str">
        <f t="shared" si="441"/>
        <v/>
      </c>
      <c r="N1267" s="197" t="str">
        <f t="shared" si="442"/>
        <v/>
      </c>
      <c r="O1267" s="219" t="str">
        <f t="shared" si="435"/>
        <v/>
      </c>
      <c r="P1267" s="198" t="str">
        <f t="shared" si="443"/>
        <v/>
      </c>
      <c r="Q1267" s="195" t="str">
        <f t="shared" si="444"/>
        <v/>
      </c>
      <c r="R1267" s="187" t="str">
        <f>IF($J1267="","",IF('5.手当・賞与配分の設計'!$O$4=1,ROUNDUP((J1267+$L1267)*$R$5,-1),ROUNDUP(J1267*$R$5,-1)))</f>
        <v/>
      </c>
      <c r="S1267" s="202" t="str">
        <f>IF($J1267="","",IF('5.手当・賞与配分の設計'!$O$4=1,ROUNDUP(($J1267+$L1267)*$U$4*$S$3,-1),ROUNDUP($J1267*$U$4*$S$3,-1)))</f>
        <v/>
      </c>
      <c r="T1267" s="186" t="str">
        <f>IF($J1267="","",IF('5.手当・賞与配分の設計'!$O$4=1,ROUNDUP(($J1267+$L1267)*$U$4*$T$3,-1),ROUNDUP($J1267*$U$4*$T$3,-1)))</f>
        <v/>
      </c>
      <c r="U1267" s="186" t="str">
        <f>IF($J1267="","",IF('5.手当・賞与配分の設計'!$O$4=1,ROUNDUP(($J1267+$L1267)*$U$4*$U$3,-1),ROUNDUP($J1267*$U$4*$U$3,-1)))</f>
        <v/>
      </c>
      <c r="V1267" s="186" t="str">
        <f>IF($J1267="","",IF('5.手当・賞与配分の設計'!$O$4=1,ROUNDUP(($J1267+$L1267)*$U$4*$V$3,-1),ROUNDUP($J1267*$U$4*$V$3,-1)))</f>
        <v/>
      </c>
      <c r="W1267" s="203" t="str">
        <f>IF($J1267="","",IF('5.手当・賞与配分の設計'!$O$4=1,ROUNDUP(($J1267+$L1267)*$U$4*$W$3,-1),ROUNDUP($J1267*$U$4*$W$3,-1)))</f>
        <v/>
      </c>
      <c r="X1267" s="128" t="str">
        <f t="shared" si="445"/>
        <v/>
      </c>
      <c r="Y1267" s="88" t="str">
        <f t="shared" si="436"/>
        <v/>
      </c>
      <c r="Z1267" s="88" t="str">
        <f t="shared" si="437"/>
        <v/>
      </c>
      <c r="AA1267" s="88" t="str">
        <f t="shared" si="438"/>
        <v/>
      </c>
      <c r="AB1267" s="201" t="str">
        <f t="shared" si="439"/>
        <v/>
      </c>
    </row>
    <row r="1268" spans="5:28" ht="18" customHeight="1">
      <c r="E1268" s="178" t="str">
        <f t="shared" si="440"/>
        <v/>
      </c>
      <c r="F1268" s="124">
        <f t="shared" si="431"/>
        <v>0</v>
      </c>
      <c r="G1268" s="124" t="str">
        <f t="shared" si="432"/>
        <v/>
      </c>
      <c r="H1268" s="124" t="str">
        <f t="shared" si="433"/>
        <v/>
      </c>
      <c r="I1268" s="179">
        <v>38</v>
      </c>
      <c r="J1268" s="150" t="str">
        <f>IF($E1268="","",INDEX('3.サラリースケール'!$R$5:$BH$38,MATCH('7.グレード別年俸表の作成'!$E1268,'3.サラリースケール'!$R$5:$R$38,0),MATCH('7.グレード別年俸表の作成'!$I1268,'3.サラリースケール'!$R$5:$BH$5,0)))</f>
        <v/>
      </c>
      <c r="K1268" s="194" t="str">
        <f t="shared" si="434"/>
        <v/>
      </c>
      <c r="L1268" s="195" t="str">
        <f>IF($J1268="","",VLOOKUP($E1268,'6.モデル年俸表の作成'!$C$6:$F$48,4,0))</f>
        <v/>
      </c>
      <c r="M1268" s="196" t="str">
        <f t="shared" si="441"/>
        <v/>
      </c>
      <c r="N1268" s="197" t="str">
        <f t="shared" si="442"/>
        <v/>
      </c>
      <c r="O1268" s="219" t="str">
        <f t="shared" si="435"/>
        <v/>
      </c>
      <c r="P1268" s="198" t="str">
        <f t="shared" si="443"/>
        <v/>
      </c>
      <c r="Q1268" s="195" t="str">
        <f t="shared" si="444"/>
        <v/>
      </c>
      <c r="R1268" s="187" t="str">
        <f>IF($J1268="","",IF('5.手当・賞与配分の設計'!$O$4=1,ROUNDUP((J1268+$L1268)*$R$5,-1),ROUNDUP(J1268*$R$5,-1)))</f>
        <v/>
      </c>
      <c r="S1268" s="202" t="str">
        <f>IF($J1268="","",IF('5.手当・賞与配分の設計'!$O$4=1,ROUNDUP(($J1268+$L1268)*$U$4*$S$3,-1),ROUNDUP($J1268*$U$4*$S$3,-1)))</f>
        <v/>
      </c>
      <c r="T1268" s="186" t="str">
        <f>IF($J1268="","",IF('5.手当・賞与配分の設計'!$O$4=1,ROUNDUP(($J1268+$L1268)*$U$4*$T$3,-1),ROUNDUP($J1268*$U$4*$T$3,-1)))</f>
        <v/>
      </c>
      <c r="U1268" s="186" t="str">
        <f>IF($J1268="","",IF('5.手当・賞与配分の設計'!$O$4=1,ROUNDUP(($J1268+$L1268)*$U$4*$U$3,-1),ROUNDUP($J1268*$U$4*$U$3,-1)))</f>
        <v/>
      </c>
      <c r="V1268" s="186" t="str">
        <f>IF($J1268="","",IF('5.手当・賞与配分の設計'!$O$4=1,ROUNDUP(($J1268+$L1268)*$U$4*$V$3,-1),ROUNDUP($J1268*$U$4*$V$3,-1)))</f>
        <v/>
      </c>
      <c r="W1268" s="203" t="str">
        <f>IF($J1268="","",IF('5.手当・賞与配分の設計'!$O$4=1,ROUNDUP(($J1268+$L1268)*$U$4*$W$3,-1),ROUNDUP($J1268*$U$4*$W$3,-1)))</f>
        <v/>
      </c>
      <c r="X1268" s="128" t="str">
        <f t="shared" si="445"/>
        <v/>
      </c>
      <c r="Y1268" s="88" t="str">
        <f t="shared" si="436"/>
        <v/>
      </c>
      <c r="Z1268" s="88" t="str">
        <f t="shared" si="437"/>
        <v/>
      </c>
      <c r="AA1268" s="88" t="str">
        <f t="shared" si="438"/>
        <v/>
      </c>
      <c r="AB1268" s="201" t="str">
        <f t="shared" si="439"/>
        <v/>
      </c>
    </row>
    <row r="1269" spans="5:28" ht="18" customHeight="1">
      <c r="E1269" s="178" t="str">
        <f t="shared" si="440"/>
        <v/>
      </c>
      <c r="F1269" s="124">
        <f t="shared" si="431"/>
        <v>0</v>
      </c>
      <c r="G1269" s="124" t="str">
        <f t="shared" si="432"/>
        <v/>
      </c>
      <c r="H1269" s="124" t="str">
        <f t="shared" si="433"/>
        <v/>
      </c>
      <c r="I1269" s="179">
        <v>39</v>
      </c>
      <c r="J1269" s="150" t="str">
        <f>IF($E1269="","",INDEX('3.サラリースケール'!$R$5:$BH$38,MATCH('7.グレード別年俸表の作成'!$E1269,'3.サラリースケール'!$R$5:$R$38,0),MATCH('7.グレード別年俸表の作成'!$I1269,'3.サラリースケール'!$R$5:$BH$5,0)))</f>
        <v/>
      </c>
      <c r="K1269" s="194" t="str">
        <f t="shared" si="434"/>
        <v/>
      </c>
      <c r="L1269" s="195" t="str">
        <f>IF($J1269="","",VLOOKUP($E1269,'6.モデル年俸表の作成'!$C$6:$F$48,4,0))</f>
        <v/>
      </c>
      <c r="M1269" s="196" t="str">
        <f t="shared" si="441"/>
        <v/>
      </c>
      <c r="N1269" s="197" t="str">
        <f t="shared" si="442"/>
        <v/>
      </c>
      <c r="O1269" s="219" t="str">
        <f t="shared" si="435"/>
        <v/>
      </c>
      <c r="P1269" s="198" t="str">
        <f t="shared" si="443"/>
        <v/>
      </c>
      <c r="Q1269" s="195" t="str">
        <f t="shared" si="444"/>
        <v/>
      </c>
      <c r="R1269" s="187" t="str">
        <f>IF($J1269="","",IF('5.手当・賞与配分の設計'!$O$4=1,ROUNDUP((J1269+$L1269)*$R$5,-1),ROUNDUP(J1269*$R$5,-1)))</f>
        <v/>
      </c>
      <c r="S1269" s="202" t="str">
        <f>IF($J1269="","",IF('5.手当・賞与配分の設計'!$O$4=1,ROUNDUP(($J1269+$L1269)*$U$4*$S$3,-1),ROUNDUP($J1269*$U$4*$S$3,-1)))</f>
        <v/>
      </c>
      <c r="T1269" s="186" t="str">
        <f>IF($J1269="","",IF('5.手当・賞与配分の設計'!$O$4=1,ROUNDUP(($J1269+$L1269)*$U$4*$T$3,-1),ROUNDUP($J1269*$U$4*$T$3,-1)))</f>
        <v/>
      </c>
      <c r="U1269" s="186" t="str">
        <f>IF($J1269="","",IF('5.手当・賞与配分の設計'!$O$4=1,ROUNDUP(($J1269+$L1269)*$U$4*$U$3,-1),ROUNDUP($J1269*$U$4*$U$3,-1)))</f>
        <v/>
      </c>
      <c r="V1269" s="186" t="str">
        <f>IF($J1269="","",IF('5.手当・賞与配分の設計'!$O$4=1,ROUNDUP(($J1269+$L1269)*$U$4*$V$3,-1),ROUNDUP($J1269*$U$4*$V$3,-1)))</f>
        <v/>
      </c>
      <c r="W1269" s="203" t="str">
        <f>IF($J1269="","",IF('5.手当・賞与配分の設計'!$O$4=1,ROUNDUP(($J1269+$L1269)*$U$4*$W$3,-1),ROUNDUP($J1269*$U$4*$W$3,-1)))</f>
        <v/>
      </c>
      <c r="X1269" s="128" t="str">
        <f t="shared" si="445"/>
        <v/>
      </c>
      <c r="Y1269" s="88" t="str">
        <f t="shared" si="436"/>
        <v/>
      </c>
      <c r="Z1269" s="88" t="str">
        <f t="shared" si="437"/>
        <v/>
      </c>
      <c r="AA1269" s="88" t="str">
        <f t="shared" si="438"/>
        <v/>
      </c>
      <c r="AB1269" s="201" t="str">
        <f t="shared" si="439"/>
        <v/>
      </c>
    </row>
    <row r="1270" spans="5:28" ht="18" customHeight="1">
      <c r="E1270" s="178" t="str">
        <f t="shared" si="440"/>
        <v/>
      </c>
      <c r="F1270" s="124">
        <f t="shared" si="431"/>
        <v>0</v>
      </c>
      <c r="G1270" s="124" t="str">
        <f t="shared" si="432"/>
        <v/>
      </c>
      <c r="H1270" s="124" t="str">
        <f t="shared" si="433"/>
        <v/>
      </c>
      <c r="I1270" s="179">
        <v>40</v>
      </c>
      <c r="J1270" s="150" t="str">
        <f>IF($E1270="","",INDEX('3.サラリースケール'!$R$5:$BH$38,MATCH('7.グレード別年俸表の作成'!$E1270,'3.サラリースケール'!$R$5:$R$38,0),MATCH('7.グレード別年俸表の作成'!$I1270,'3.サラリースケール'!$R$5:$BH$5,0)))</f>
        <v/>
      </c>
      <c r="K1270" s="194" t="str">
        <f t="shared" si="434"/>
        <v/>
      </c>
      <c r="L1270" s="195" t="str">
        <f>IF($J1270="","",VLOOKUP($E1270,'6.モデル年俸表の作成'!$C$6:$F$48,4,0))</f>
        <v/>
      </c>
      <c r="M1270" s="196" t="str">
        <f t="shared" si="441"/>
        <v/>
      </c>
      <c r="N1270" s="197" t="str">
        <f t="shared" si="442"/>
        <v/>
      </c>
      <c r="O1270" s="219" t="str">
        <f t="shared" si="435"/>
        <v/>
      </c>
      <c r="P1270" s="198" t="str">
        <f t="shared" si="443"/>
        <v/>
      </c>
      <c r="Q1270" s="195" t="str">
        <f t="shared" si="444"/>
        <v/>
      </c>
      <c r="R1270" s="187" t="str">
        <f>IF($J1270="","",IF('5.手当・賞与配分の設計'!$O$4=1,ROUNDUP((J1270+$L1270)*$R$5,-1),ROUNDUP(J1270*$R$5,-1)))</f>
        <v/>
      </c>
      <c r="S1270" s="202" t="str">
        <f>IF($J1270="","",IF('5.手当・賞与配分の設計'!$O$4=1,ROUNDUP(($J1270+$L1270)*$U$4*$S$3,-1),ROUNDUP($J1270*$U$4*$S$3,-1)))</f>
        <v/>
      </c>
      <c r="T1270" s="186" t="str">
        <f>IF($J1270="","",IF('5.手当・賞与配分の設計'!$O$4=1,ROUNDUP(($J1270+$L1270)*$U$4*$T$3,-1),ROUNDUP($J1270*$U$4*$T$3,-1)))</f>
        <v/>
      </c>
      <c r="U1270" s="186" t="str">
        <f>IF($J1270="","",IF('5.手当・賞与配分の設計'!$O$4=1,ROUNDUP(($J1270+$L1270)*$U$4*$U$3,-1),ROUNDUP($J1270*$U$4*$U$3,-1)))</f>
        <v/>
      </c>
      <c r="V1270" s="186" t="str">
        <f>IF($J1270="","",IF('5.手当・賞与配分の設計'!$O$4=1,ROUNDUP(($J1270+$L1270)*$U$4*$V$3,-1),ROUNDUP($J1270*$U$4*$V$3,-1)))</f>
        <v/>
      </c>
      <c r="W1270" s="203" t="str">
        <f>IF($J1270="","",IF('5.手当・賞与配分の設計'!$O$4=1,ROUNDUP(($J1270+$L1270)*$U$4*$W$3,-1),ROUNDUP($J1270*$U$4*$W$3,-1)))</f>
        <v/>
      </c>
      <c r="X1270" s="128" t="str">
        <f t="shared" si="445"/>
        <v/>
      </c>
      <c r="Y1270" s="88" t="str">
        <f t="shared" si="436"/>
        <v/>
      </c>
      <c r="Z1270" s="88" t="str">
        <f t="shared" si="437"/>
        <v/>
      </c>
      <c r="AA1270" s="88" t="str">
        <f t="shared" si="438"/>
        <v/>
      </c>
      <c r="AB1270" s="201" t="str">
        <f t="shared" si="439"/>
        <v/>
      </c>
    </row>
    <row r="1271" spans="5:28" ht="18" customHeight="1">
      <c r="E1271" s="178" t="str">
        <f t="shared" si="440"/>
        <v/>
      </c>
      <c r="F1271" s="124">
        <f t="shared" si="431"/>
        <v>0</v>
      </c>
      <c r="G1271" s="124" t="str">
        <f t="shared" si="432"/>
        <v/>
      </c>
      <c r="H1271" s="124" t="str">
        <f t="shared" si="433"/>
        <v/>
      </c>
      <c r="I1271" s="179">
        <v>41</v>
      </c>
      <c r="J1271" s="150" t="str">
        <f>IF($E1271="","",INDEX('3.サラリースケール'!$R$5:$BH$38,MATCH('7.グレード別年俸表の作成'!$E1271,'3.サラリースケール'!$R$5:$R$38,0),MATCH('7.グレード別年俸表の作成'!$I1271,'3.サラリースケール'!$R$5:$BH$5,0)))</f>
        <v/>
      </c>
      <c r="K1271" s="194" t="str">
        <f t="shared" si="434"/>
        <v/>
      </c>
      <c r="L1271" s="195" t="str">
        <f>IF($J1271="","",VLOOKUP($E1271,'6.モデル年俸表の作成'!$C$6:$F$48,4,0))</f>
        <v/>
      </c>
      <c r="M1271" s="196" t="str">
        <f t="shared" si="441"/>
        <v/>
      </c>
      <c r="N1271" s="197" t="str">
        <f t="shared" si="442"/>
        <v/>
      </c>
      <c r="O1271" s="219" t="str">
        <f t="shared" si="435"/>
        <v/>
      </c>
      <c r="P1271" s="198" t="str">
        <f t="shared" si="443"/>
        <v/>
      </c>
      <c r="Q1271" s="195" t="str">
        <f t="shared" si="444"/>
        <v/>
      </c>
      <c r="R1271" s="187" t="str">
        <f>IF($J1271="","",IF('5.手当・賞与配分の設計'!$O$4=1,ROUNDUP((J1271+$L1271)*$R$5,-1),ROUNDUP(J1271*$R$5,-1)))</f>
        <v/>
      </c>
      <c r="S1271" s="202" t="str">
        <f>IF($J1271="","",IF('5.手当・賞与配分の設計'!$O$4=1,ROUNDUP(($J1271+$L1271)*$U$4*$S$3,-1),ROUNDUP($J1271*$U$4*$S$3,-1)))</f>
        <v/>
      </c>
      <c r="T1271" s="186" t="str">
        <f>IF($J1271="","",IF('5.手当・賞与配分の設計'!$O$4=1,ROUNDUP(($J1271+$L1271)*$U$4*$T$3,-1),ROUNDUP($J1271*$U$4*$T$3,-1)))</f>
        <v/>
      </c>
      <c r="U1271" s="186" t="str">
        <f>IF($J1271="","",IF('5.手当・賞与配分の設計'!$O$4=1,ROUNDUP(($J1271+$L1271)*$U$4*$U$3,-1),ROUNDUP($J1271*$U$4*$U$3,-1)))</f>
        <v/>
      </c>
      <c r="V1271" s="186" t="str">
        <f>IF($J1271="","",IF('5.手当・賞与配分の設計'!$O$4=1,ROUNDUP(($J1271+$L1271)*$U$4*$V$3,-1),ROUNDUP($J1271*$U$4*$V$3,-1)))</f>
        <v/>
      </c>
      <c r="W1271" s="203" t="str">
        <f>IF($J1271="","",IF('5.手当・賞与配分の設計'!$O$4=1,ROUNDUP(($J1271+$L1271)*$U$4*$W$3,-1),ROUNDUP($J1271*$U$4*$W$3,-1)))</f>
        <v/>
      </c>
      <c r="X1271" s="128" t="str">
        <f t="shared" si="445"/>
        <v/>
      </c>
      <c r="Y1271" s="88" t="str">
        <f t="shared" si="436"/>
        <v/>
      </c>
      <c r="Z1271" s="88" t="str">
        <f t="shared" si="437"/>
        <v/>
      </c>
      <c r="AA1271" s="88" t="str">
        <f t="shared" si="438"/>
        <v/>
      </c>
      <c r="AB1271" s="201" t="str">
        <f t="shared" si="439"/>
        <v/>
      </c>
    </row>
    <row r="1272" spans="5:28" ht="18" customHeight="1">
      <c r="E1272" s="178" t="str">
        <f t="shared" si="440"/>
        <v/>
      </c>
      <c r="F1272" s="124">
        <f t="shared" si="431"/>
        <v>0</v>
      </c>
      <c r="G1272" s="124" t="str">
        <f t="shared" si="432"/>
        <v/>
      </c>
      <c r="H1272" s="124" t="str">
        <f t="shared" si="433"/>
        <v/>
      </c>
      <c r="I1272" s="179">
        <v>42</v>
      </c>
      <c r="J1272" s="150" t="str">
        <f>IF($E1272="","",INDEX('3.サラリースケール'!$R$5:$BH$38,MATCH('7.グレード別年俸表の作成'!$E1272,'3.サラリースケール'!$R$5:$R$38,0),MATCH('7.グレード別年俸表の作成'!$I1272,'3.サラリースケール'!$R$5:$BH$5,0)))</f>
        <v/>
      </c>
      <c r="K1272" s="194" t="str">
        <f t="shared" si="434"/>
        <v/>
      </c>
      <c r="L1272" s="195" t="str">
        <f>IF($J1272="","",VLOOKUP($E1272,'6.モデル年俸表の作成'!$C$6:$F$48,4,0))</f>
        <v/>
      </c>
      <c r="M1272" s="196" t="str">
        <f t="shared" si="441"/>
        <v/>
      </c>
      <c r="N1272" s="197" t="str">
        <f t="shared" si="442"/>
        <v/>
      </c>
      <c r="O1272" s="219" t="str">
        <f t="shared" si="435"/>
        <v/>
      </c>
      <c r="P1272" s="198" t="str">
        <f t="shared" si="443"/>
        <v/>
      </c>
      <c r="Q1272" s="195" t="str">
        <f t="shared" si="444"/>
        <v/>
      </c>
      <c r="R1272" s="187" t="str">
        <f>IF($J1272="","",IF('5.手当・賞与配分の設計'!$O$4=1,ROUNDUP((J1272+$L1272)*$R$5,-1),ROUNDUP(J1272*$R$5,-1)))</f>
        <v/>
      </c>
      <c r="S1272" s="202" t="str">
        <f>IF($J1272="","",IF('5.手当・賞与配分の設計'!$O$4=1,ROUNDUP(($J1272+$L1272)*$U$4*$S$3,-1),ROUNDUP($J1272*$U$4*$S$3,-1)))</f>
        <v/>
      </c>
      <c r="T1272" s="186" t="str">
        <f>IF($J1272="","",IF('5.手当・賞与配分の設計'!$O$4=1,ROUNDUP(($J1272+$L1272)*$U$4*$T$3,-1),ROUNDUP($J1272*$U$4*$T$3,-1)))</f>
        <v/>
      </c>
      <c r="U1272" s="186" t="str">
        <f>IF($J1272="","",IF('5.手当・賞与配分の設計'!$O$4=1,ROUNDUP(($J1272+$L1272)*$U$4*$U$3,-1),ROUNDUP($J1272*$U$4*$U$3,-1)))</f>
        <v/>
      </c>
      <c r="V1272" s="186" t="str">
        <f>IF($J1272="","",IF('5.手当・賞与配分の設計'!$O$4=1,ROUNDUP(($J1272+$L1272)*$U$4*$V$3,-1),ROUNDUP($J1272*$U$4*$V$3,-1)))</f>
        <v/>
      </c>
      <c r="W1272" s="203" t="str">
        <f>IF($J1272="","",IF('5.手当・賞与配分の設計'!$O$4=1,ROUNDUP(($J1272+$L1272)*$U$4*$W$3,-1),ROUNDUP($J1272*$U$4*$W$3,-1)))</f>
        <v/>
      </c>
      <c r="X1272" s="128" t="str">
        <f t="shared" si="445"/>
        <v/>
      </c>
      <c r="Y1272" s="88" t="str">
        <f t="shared" si="436"/>
        <v/>
      </c>
      <c r="Z1272" s="88" t="str">
        <f t="shared" si="437"/>
        <v/>
      </c>
      <c r="AA1272" s="88" t="str">
        <f t="shared" si="438"/>
        <v/>
      </c>
      <c r="AB1272" s="201" t="str">
        <f t="shared" si="439"/>
        <v/>
      </c>
    </row>
    <row r="1273" spans="5:28" ht="18" customHeight="1">
      <c r="E1273" s="178" t="str">
        <f t="shared" si="440"/>
        <v/>
      </c>
      <c r="F1273" s="204">
        <f t="shared" si="431"/>
        <v>0</v>
      </c>
      <c r="G1273" s="124" t="str">
        <f t="shared" si="432"/>
        <v/>
      </c>
      <c r="H1273" s="124" t="str">
        <f t="shared" si="433"/>
        <v/>
      </c>
      <c r="I1273" s="179">
        <v>43</v>
      </c>
      <c r="J1273" s="150" t="str">
        <f>IF($E1273="","",INDEX('3.サラリースケール'!$R$5:$BH$38,MATCH('7.グレード別年俸表の作成'!$E1273,'3.サラリースケール'!$R$5:$R$38,0),MATCH('7.グレード別年俸表の作成'!$I1273,'3.サラリースケール'!$R$5:$BH$5,0)))</f>
        <v/>
      </c>
      <c r="K1273" s="194" t="str">
        <f t="shared" si="434"/>
        <v/>
      </c>
      <c r="L1273" s="195" t="str">
        <f>IF($J1273="","",VLOOKUP($E1273,'6.モデル年俸表の作成'!$C$6:$F$48,4,0))</f>
        <v/>
      </c>
      <c r="M1273" s="196" t="str">
        <f t="shared" si="441"/>
        <v/>
      </c>
      <c r="N1273" s="197" t="str">
        <f t="shared" si="442"/>
        <v/>
      </c>
      <c r="O1273" s="219" t="str">
        <f t="shared" si="435"/>
        <v/>
      </c>
      <c r="P1273" s="198" t="str">
        <f t="shared" si="443"/>
        <v/>
      </c>
      <c r="Q1273" s="195" t="str">
        <f t="shared" si="444"/>
        <v/>
      </c>
      <c r="R1273" s="187" t="str">
        <f>IF($J1273="","",IF('5.手当・賞与配分の設計'!$O$4=1,ROUNDUP((J1273+$L1273)*$R$5,-1),ROUNDUP(J1273*$R$5,-1)))</f>
        <v/>
      </c>
      <c r="S1273" s="202" t="str">
        <f>IF($J1273="","",IF('5.手当・賞与配分の設計'!$O$4=1,ROUNDUP(($J1273+$L1273)*$U$4*$S$3,-1),ROUNDUP($J1273*$U$4*$S$3,-1)))</f>
        <v/>
      </c>
      <c r="T1273" s="186" t="str">
        <f>IF($J1273="","",IF('5.手当・賞与配分の設計'!$O$4=1,ROUNDUP(($J1273+$L1273)*$U$4*$T$3,-1),ROUNDUP($J1273*$U$4*$T$3,-1)))</f>
        <v/>
      </c>
      <c r="U1273" s="186" t="str">
        <f>IF($J1273="","",IF('5.手当・賞与配分の設計'!$O$4=1,ROUNDUP(($J1273+$L1273)*$U$4*$U$3,-1),ROUNDUP($J1273*$U$4*$U$3,-1)))</f>
        <v/>
      </c>
      <c r="V1273" s="186" t="str">
        <f>IF($J1273="","",IF('5.手当・賞与配分の設計'!$O$4=1,ROUNDUP(($J1273+$L1273)*$U$4*$V$3,-1),ROUNDUP($J1273*$U$4*$V$3,-1)))</f>
        <v/>
      </c>
      <c r="W1273" s="203" t="str">
        <f>IF($J1273="","",IF('5.手当・賞与配分の設計'!$O$4=1,ROUNDUP(($J1273+$L1273)*$U$4*$W$3,-1),ROUNDUP($J1273*$U$4*$W$3,-1)))</f>
        <v/>
      </c>
      <c r="X1273" s="128" t="str">
        <f t="shared" si="445"/>
        <v/>
      </c>
      <c r="Y1273" s="88" t="str">
        <f>IF($J1273="","",$Q1273+$R1273+T1273)</f>
        <v/>
      </c>
      <c r="Z1273" s="88" t="str">
        <f t="shared" si="437"/>
        <v/>
      </c>
      <c r="AA1273" s="88" t="str">
        <f t="shared" si="438"/>
        <v/>
      </c>
      <c r="AB1273" s="201" t="str">
        <f t="shared" si="439"/>
        <v/>
      </c>
    </row>
    <row r="1274" spans="5:28" ht="18" customHeight="1">
      <c r="E1274" s="178" t="str">
        <f t="shared" si="440"/>
        <v/>
      </c>
      <c r="F1274" s="204">
        <f t="shared" si="431"/>
        <v>0</v>
      </c>
      <c r="G1274" s="124" t="str">
        <f t="shared" si="432"/>
        <v/>
      </c>
      <c r="H1274" s="124" t="str">
        <f t="shared" si="433"/>
        <v/>
      </c>
      <c r="I1274" s="179">
        <v>44</v>
      </c>
      <c r="J1274" s="150" t="str">
        <f>IF($E1274="","",INDEX('3.サラリースケール'!$R$5:$BH$38,MATCH('7.グレード別年俸表の作成'!$E1274,'3.サラリースケール'!$R$5:$R$38,0),MATCH('7.グレード別年俸表の作成'!$I1274,'3.サラリースケール'!$R$5:$BH$5,0)))</f>
        <v/>
      </c>
      <c r="K1274" s="194" t="str">
        <f t="shared" si="434"/>
        <v/>
      </c>
      <c r="L1274" s="195" t="str">
        <f>IF($J1274="","",VLOOKUP($E1274,'6.モデル年俸表の作成'!$C$6:$F$48,4,0))</f>
        <v/>
      </c>
      <c r="M1274" s="196" t="str">
        <f t="shared" si="441"/>
        <v/>
      </c>
      <c r="N1274" s="197" t="str">
        <f t="shared" si="442"/>
        <v/>
      </c>
      <c r="O1274" s="219" t="str">
        <f t="shared" si="435"/>
        <v/>
      </c>
      <c r="P1274" s="198" t="str">
        <f t="shared" si="443"/>
        <v/>
      </c>
      <c r="Q1274" s="195" t="str">
        <f t="shared" si="444"/>
        <v/>
      </c>
      <c r="R1274" s="187" t="str">
        <f>IF($J1274="","",IF('5.手当・賞与配分の設計'!$O$4=1,ROUNDUP((J1274+$L1274)*$R$5,-1),ROUNDUP(J1274*$R$5,-1)))</f>
        <v/>
      </c>
      <c r="S1274" s="202" t="str">
        <f>IF($J1274="","",IF('5.手当・賞与配分の設計'!$O$4=1,ROUNDUP(($J1274+$L1274)*$U$4*$S$3,-1),ROUNDUP($J1274*$U$4*$S$3,-1)))</f>
        <v/>
      </c>
      <c r="T1274" s="186" t="str">
        <f>IF($J1274="","",IF('5.手当・賞与配分の設計'!$O$4=1,ROUNDUP(($J1274+$L1274)*$U$4*$T$3,-1),ROUNDUP($J1274*$U$4*$T$3,-1)))</f>
        <v/>
      </c>
      <c r="U1274" s="186" t="str">
        <f>IF($J1274="","",IF('5.手当・賞与配分の設計'!$O$4=1,ROUNDUP(($J1274+$L1274)*$U$4*$U$3,-1),ROUNDUP($J1274*$U$4*$U$3,-1)))</f>
        <v/>
      </c>
      <c r="V1274" s="186" t="str">
        <f>IF($J1274="","",IF('5.手当・賞与配分の設計'!$O$4=1,ROUNDUP(($J1274+$L1274)*$U$4*$V$3,-1),ROUNDUP($J1274*$U$4*$V$3,-1)))</f>
        <v/>
      </c>
      <c r="W1274" s="203" t="str">
        <f>IF($J1274="","",IF('5.手当・賞与配分の設計'!$O$4=1,ROUNDUP(($J1274+$L1274)*$U$4*$W$3,-1),ROUNDUP($J1274*$U$4*$W$3,-1)))</f>
        <v/>
      </c>
      <c r="X1274" s="128" t="str">
        <f t="shared" si="445"/>
        <v/>
      </c>
      <c r="Y1274" s="88" t="str">
        <f t="shared" ref="Y1274:Y1289" si="446">IF($J1274="","",$Q1274+$R1274+T1274)</f>
        <v/>
      </c>
      <c r="Z1274" s="88" t="str">
        <f t="shared" si="437"/>
        <v/>
      </c>
      <c r="AA1274" s="88" t="str">
        <f t="shared" si="438"/>
        <v/>
      </c>
      <c r="AB1274" s="201" t="str">
        <f t="shared" si="439"/>
        <v/>
      </c>
    </row>
    <row r="1275" spans="5:28" ht="18" customHeight="1">
      <c r="E1275" s="178" t="str">
        <f t="shared" si="440"/>
        <v/>
      </c>
      <c r="F1275" s="204">
        <f t="shared" si="431"/>
        <v>0</v>
      </c>
      <c r="G1275" s="124" t="str">
        <f t="shared" si="432"/>
        <v/>
      </c>
      <c r="H1275" s="124" t="str">
        <f t="shared" si="433"/>
        <v/>
      </c>
      <c r="I1275" s="179">
        <v>45</v>
      </c>
      <c r="J1275" s="150" t="str">
        <f>IF($E1275="","",INDEX('3.サラリースケール'!$R$5:$BH$38,MATCH('7.グレード別年俸表の作成'!$E1275,'3.サラリースケール'!$R$5:$R$38,0),MATCH('7.グレード別年俸表の作成'!$I1275,'3.サラリースケール'!$R$5:$BH$5,0)))</f>
        <v/>
      </c>
      <c r="K1275" s="194" t="str">
        <f t="shared" si="434"/>
        <v/>
      </c>
      <c r="L1275" s="195" t="str">
        <f>IF($J1275="","",VLOOKUP($E1275,'6.モデル年俸表の作成'!$C$6:$F$48,4,0))</f>
        <v/>
      </c>
      <c r="M1275" s="196" t="str">
        <f t="shared" si="441"/>
        <v/>
      </c>
      <c r="N1275" s="197" t="str">
        <f t="shared" si="442"/>
        <v/>
      </c>
      <c r="O1275" s="219" t="str">
        <f t="shared" si="435"/>
        <v/>
      </c>
      <c r="P1275" s="198" t="str">
        <f t="shared" si="443"/>
        <v/>
      </c>
      <c r="Q1275" s="195" t="str">
        <f t="shared" si="444"/>
        <v/>
      </c>
      <c r="R1275" s="187" t="str">
        <f>IF($J1275="","",IF('5.手当・賞与配分の設計'!$O$4=1,ROUNDUP((J1275+$L1275)*$R$5,-1),ROUNDUP(J1275*$R$5,-1)))</f>
        <v/>
      </c>
      <c r="S1275" s="202" t="str">
        <f>IF($J1275="","",IF('5.手当・賞与配分の設計'!$O$4=1,ROUNDUP(($J1275+$L1275)*$U$4*$S$3,-1),ROUNDUP($J1275*$U$4*$S$3,-1)))</f>
        <v/>
      </c>
      <c r="T1275" s="186" t="str">
        <f>IF($J1275="","",IF('5.手当・賞与配分の設計'!$O$4=1,ROUNDUP(($J1275+$L1275)*$U$4*$T$3,-1),ROUNDUP($J1275*$U$4*$T$3,-1)))</f>
        <v/>
      </c>
      <c r="U1275" s="186" t="str">
        <f>IF($J1275="","",IF('5.手当・賞与配分の設計'!$O$4=1,ROUNDUP(($J1275+$L1275)*$U$4*$U$3,-1),ROUNDUP($J1275*$U$4*$U$3,-1)))</f>
        <v/>
      </c>
      <c r="V1275" s="186" t="str">
        <f>IF($J1275="","",IF('5.手当・賞与配分の設計'!$O$4=1,ROUNDUP(($J1275+$L1275)*$U$4*$V$3,-1),ROUNDUP($J1275*$U$4*$V$3,-1)))</f>
        <v/>
      </c>
      <c r="W1275" s="203" t="str">
        <f>IF($J1275="","",IF('5.手当・賞与配分の設計'!$O$4=1,ROUNDUP(($J1275+$L1275)*$U$4*$W$3,-1),ROUNDUP($J1275*$U$4*$W$3,-1)))</f>
        <v/>
      </c>
      <c r="X1275" s="128" t="str">
        <f t="shared" si="445"/>
        <v/>
      </c>
      <c r="Y1275" s="88" t="str">
        <f t="shared" si="446"/>
        <v/>
      </c>
      <c r="Z1275" s="88" t="str">
        <f t="shared" si="437"/>
        <v/>
      </c>
      <c r="AA1275" s="88" t="str">
        <f t="shared" si="438"/>
        <v/>
      </c>
      <c r="AB1275" s="201" t="str">
        <f t="shared" si="439"/>
        <v/>
      </c>
    </row>
    <row r="1276" spans="5:28" ht="18" customHeight="1">
      <c r="E1276" s="178" t="str">
        <f t="shared" si="440"/>
        <v/>
      </c>
      <c r="F1276" s="204">
        <f t="shared" si="431"/>
        <v>0</v>
      </c>
      <c r="G1276" s="124" t="str">
        <f t="shared" si="432"/>
        <v/>
      </c>
      <c r="H1276" s="124" t="str">
        <f t="shared" si="433"/>
        <v/>
      </c>
      <c r="I1276" s="179">
        <v>46</v>
      </c>
      <c r="J1276" s="150" t="str">
        <f>IF($E1276="","",INDEX('3.サラリースケール'!$R$5:$BH$38,MATCH('7.グレード別年俸表の作成'!$E1276,'3.サラリースケール'!$R$5:$R$38,0),MATCH('7.グレード別年俸表の作成'!$I1276,'3.サラリースケール'!$R$5:$BH$5,0)))</f>
        <v/>
      </c>
      <c r="K1276" s="194" t="str">
        <f t="shared" si="434"/>
        <v/>
      </c>
      <c r="L1276" s="195" t="str">
        <f>IF($J1276="","",VLOOKUP($E1276,'6.モデル年俸表の作成'!$C$6:$F$48,4,0))</f>
        <v/>
      </c>
      <c r="M1276" s="196" t="str">
        <f t="shared" si="441"/>
        <v/>
      </c>
      <c r="N1276" s="197" t="str">
        <f t="shared" si="442"/>
        <v/>
      </c>
      <c r="O1276" s="219" t="str">
        <f t="shared" si="435"/>
        <v/>
      </c>
      <c r="P1276" s="198" t="str">
        <f t="shared" si="443"/>
        <v/>
      </c>
      <c r="Q1276" s="195" t="str">
        <f t="shared" si="444"/>
        <v/>
      </c>
      <c r="R1276" s="187" t="str">
        <f>IF($J1276="","",IF('5.手当・賞与配分の設計'!$O$4=1,ROUNDUP((J1276+$L1276)*$R$5,-1),ROUNDUP(J1276*$R$5,-1)))</f>
        <v/>
      </c>
      <c r="S1276" s="202" t="str">
        <f>IF($J1276="","",IF('5.手当・賞与配分の設計'!$O$4=1,ROUNDUP(($J1276+$L1276)*$U$4*$S$3,-1),ROUNDUP($J1276*$U$4*$S$3,-1)))</f>
        <v/>
      </c>
      <c r="T1276" s="186" t="str">
        <f>IF($J1276="","",IF('5.手当・賞与配分の設計'!$O$4=1,ROUNDUP(($J1276+$L1276)*$U$4*$T$3,-1),ROUNDUP($J1276*$U$4*$T$3,-1)))</f>
        <v/>
      </c>
      <c r="U1276" s="186" t="str">
        <f>IF($J1276="","",IF('5.手当・賞与配分の設計'!$O$4=1,ROUNDUP(($J1276+$L1276)*$U$4*$U$3,-1),ROUNDUP($J1276*$U$4*$U$3,-1)))</f>
        <v/>
      </c>
      <c r="V1276" s="186" t="str">
        <f>IF($J1276="","",IF('5.手当・賞与配分の設計'!$O$4=1,ROUNDUP(($J1276+$L1276)*$U$4*$V$3,-1),ROUNDUP($J1276*$U$4*$V$3,-1)))</f>
        <v/>
      </c>
      <c r="W1276" s="203" t="str">
        <f>IF($J1276="","",IF('5.手当・賞与配分の設計'!$O$4=1,ROUNDUP(($J1276+$L1276)*$U$4*$W$3,-1),ROUNDUP($J1276*$U$4*$W$3,-1)))</f>
        <v/>
      </c>
      <c r="X1276" s="128" t="str">
        <f t="shared" si="445"/>
        <v/>
      </c>
      <c r="Y1276" s="88" t="str">
        <f t="shared" si="446"/>
        <v/>
      </c>
      <c r="Z1276" s="88" t="str">
        <f t="shared" si="437"/>
        <v/>
      </c>
      <c r="AA1276" s="88" t="str">
        <f t="shared" si="438"/>
        <v/>
      </c>
      <c r="AB1276" s="201" t="str">
        <f t="shared" si="439"/>
        <v/>
      </c>
    </row>
    <row r="1277" spans="5:28" ht="18" customHeight="1">
      <c r="E1277" s="178" t="str">
        <f t="shared" si="440"/>
        <v/>
      </c>
      <c r="F1277" s="204">
        <f t="shared" si="431"/>
        <v>0</v>
      </c>
      <c r="G1277" s="124" t="str">
        <f t="shared" si="432"/>
        <v/>
      </c>
      <c r="H1277" s="124" t="str">
        <f t="shared" si="433"/>
        <v/>
      </c>
      <c r="I1277" s="179">
        <v>47</v>
      </c>
      <c r="J1277" s="150" t="str">
        <f>IF($E1277="","",INDEX('3.サラリースケール'!$R$5:$BH$38,MATCH('7.グレード別年俸表の作成'!$E1277,'3.サラリースケール'!$R$5:$R$38,0),MATCH('7.グレード別年俸表の作成'!$I1277,'3.サラリースケール'!$R$5:$BH$5,0)))</f>
        <v/>
      </c>
      <c r="K1277" s="194" t="str">
        <f t="shared" si="434"/>
        <v/>
      </c>
      <c r="L1277" s="195" t="str">
        <f>IF($J1277="","",VLOOKUP($E1277,'6.モデル年俸表の作成'!$C$6:$F$48,4,0))</f>
        <v/>
      </c>
      <c r="M1277" s="196" t="str">
        <f t="shared" si="441"/>
        <v/>
      </c>
      <c r="N1277" s="197" t="str">
        <f t="shared" si="442"/>
        <v/>
      </c>
      <c r="O1277" s="219" t="str">
        <f t="shared" si="435"/>
        <v/>
      </c>
      <c r="P1277" s="198" t="str">
        <f t="shared" si="443"/>
        <v/>
      </c>
      <c r="Q1277" s="195" t="str">
        <f t="shared" si="444"/>
        <v/>
      </c>
      <c r="R1277" s="187" t="str">
        <f>IF($J1277="","",IF('5.手当・賞与配分の設計'!$O$4=1,ROUNDUP((J1277+$L1277)*$R$5,-1),ROUNDUP(J1277*$R$5,-1)))</f>
        <v/>
      </c>
      <c r="S1277" s="202" t="str">
        <f>IF($J1277="","",IF('5.手当・賞与配分の設計'!$O$4=1,ROUNDUP(($J1277+$L1277)*$U$4*$S$3,-1),ROUNDUP($J1277*$U$4*$S$3,-1)))</f>
        <v/>
      </c>
      <c r="T1277" s="186" t="str">
        <f>IF($J1277="","",IF('5.手当・賞与配分の設計'!$O$4=1,ROUNDUP(($J1277+$L1277)*$U$4*$T$3,-1),ROUNDUP($J1277*$U$4*$T$3,-1)))</f>
        <v/>
      </c>
      <c r="U1277" s="186" t="str">
        <f>IF($J1277="","",IF('5.手当・賞与配分の設計'!$O$4=1,ROUNDUP(($J1277+$L1277)*$U$4*$U$3,-1),ROUNDUP($J1277*$U$4*$U$3,-1)))</f>
        <v/>
      </c>
      <c r="V1277" s="186" t="str">
        <f>IF($J1277="","",IF('5.手当・賞与配分の設計'!$O$4=1,ROUNDUP(($J1277+$L1277)*$U$4*$V$3,-1),ROUNDUP($J1277*$U$4*$V$3,-1)))</f>
        <v/>
      </c>
      <c r="W1277" s="203" t="str">
        <f>IF($J1277="","",IF('5.手当・賞与配分の設計'!$O$4=1,ROUNDUP(($J1277+$L1277)*$U$4*$W$3,-1),ROUNDUP($J1277*$U$4*$W$3,-1)))</f>
        <v/>
      </c>
      <c r="X1277" s="128" t="str">
        <f t="shared" si="445"/>
        <v/>
      </c>
      <c r="Y1277" s="88" t="str">
        <f t="shared" si="446"/>
        <v/>
      </c>
      <c r="Z1277" s="88" t="str">
        <f t="shared" si="437"/>
        <v/>
      </c>
      <c r="AA1277" s="88" t="str">
        <f t="shared" si="438"/>
        <v/>
      </c>
      <c r="AB1277" s="201" t="str">
        <f t="shared" si="439"/>
        <v/>
      </c>
    </row>
    <row r="1278" spans="5:28" ht="18" customHeight="1">
      <c r="E1278" s="178" t="str">
        <f t="shared" si="440"/>
        <v/>
      </c>
      <c r="F1278" s="204">
        <f t="shared" si="431"/>
        <v>0</v>
      </c>
      <c r="G1278" s="124" t="str">
        <f t="shared" si="432"/>
        <v/>
      </c>
      <c r="H1278" s="124" t="str">
        <f t="shared" si="433"/>
        <v/>
      </c>
      <c r="I1278" s="179">
        <v>48</v>
      </c>
      <c r="J1278" s="150" t="str">
        <f>IF($E1278="","",INDEX('3.サラリースケール'!$R$5:$BH$38,MATCH('7.グレード別年俸表の作成'!$E1278,'3.サラリースケール'!$R$5:$R$38,0),MATCH('7.グレード別年俸表の作成'!$I1278,'3.サラリースケール'!$R$5:$BH$5,0)))</f>
        <v/>
      </c>
      <c r="K1278" s="194" t="str">
        <f t="shared" si="434"/>
        <v/>
      </c>
      <c r="L1278" s="195" t="str">
        <f>IF($J1278="","",VLOOKUP($E1278,'6.モデル年俸表の作成'!$C$6:$F$48,4,0))</f>
        <v/>
      </c>
      <c r="M1278" s="196" t="str">
        <f t="shared" si="441"/>
        <v/>
      </c>
      <c r="N1278" s="197" t="str">
        <f t="shared" si="442"/>
        <v/>
      </c>
      <c r="O1278" s="219" t="str">
        <f t="shared" si="435"/>
        <v/>
      </c>
      <c r="P1278" s="198" t="str">
        <f t="shared" si="443"/>
        <v/>
      </c>
      <c r="Q1278" s="195" t="str">
        <f t="shared" si="444"/>
        <v/>
      </c>
      <c r="R1278" s="187" t="str">
        <f>IF($J1278="","",IF('5.手当・賞与配分の設計'!$O$4=1,ROUNDUP((J1278+$L1278)*$R$5,-1),ROUNDUP(J1278*$R$5,-1)))</f>
        <v/>
      </c>
      <c r="S1278" s="202" t="str">
        <f>IF($J1278="","",IF('5.手当・賞与配分の設計'!$O$4=1,ROUNDUP(($J1278+$L1278)*$U$4*$S$3,-1),ROUNDUP($J1278*$U$4*$S$3,-1)))</f>
        <v/>
      </c>
      <c r="T1278" s="186" t="str">
        <f>IF($J1278="","",IF('5.手当・賞与配分の設計'!$O$4=1,ROUNDUP(($J1278+$L1278)*$U$4*$T$3,-1),ROUNDUP($J1278*$U$4*$T$3,-1)))</f>
        <v/>
      </c>
      <c r="U1278" s="186" t="str">
        <f>IF($J1278="","",IF('5.手当・賞与配分の設計'!$O$4=1,ROUNDUP(($J1278+$L1278)*$U$4*$U$3,-1),ROUNDUP($J1278*$U$4*$U$3,-1)))</f>
        <v/>
      </c>
      <c r="V1278" s="186" t="str">
        <f>IF($J1278="","",IF('5.手当・賞与配分の設計'!$O$4=1,ROUNDUP(($J1278+$L1278)*$U$4*$V$3,-1),ROUNDUP($J1278*$U$4*$V$3,-1)))</f>
        <v/>
      </c>
      <c r="W1278" s="203" t="str">
        <f>IF($J1278="","",IF('5.手当・賞与配分の設計'!$O$4=1,ROUNDUP(($J1278+$L1278)*$U$4*$W$3,-1),ROUNDUP($J1278*$U$4*$W$3,-1)))</f>
        <v/>
      </c>
      <c r="X1278" s="128" t="str">
        <f t="shared" si="445"/>
        <v/>
      </c>
      <c r="Y1278" s="88" t="str">
        <f t="shared" si="446"/>
        <v/>
      </c>
      <c r="Z1278" s="88" t="str">
        <f t="shared" si="437"/>
        <v/>
      </c>
      <c r="AA1278" s="88" t="str">
        <f t="shared" si="438"/>
        <v/>
      </c>
      <c r="AB1278" s="201" t="str">
        <f t="shared" si="439"/>
        <v/>
      </c>
    </row>
    <row r="1279" spans="5:28" ht="18" customHeight="1">
      <c r="E1279" s="178" t="str">
        <f t="shared" si="440"/>
        <v/>
      </c>
      <c r="F1279" s="204">
        <f t="shared" si="431"/>
        <v>0</v>
      </c>
      <c r="G1279" s="124" t="str">
        <f t="shared" si="432"/>
        <v/>
      </c>
      <c r="H1279" s="124" t="str">
        <f t="shared" si="433"/>
        <v/>
      </c>
      <c r="I1279" s="179">
        <v>49</v>
      </c>
      <c r="J1279" s="150" t="str">
        <f>IF($E1279="","",INDEX('3.サラリースケール'!$R$5:$BH$38,MATCH('7.グレード別年俸表の作成'!$E1279,'3.サラリースケール'!$R$5:$R$38,0),MATCH('7.グレード別年俸表の作成'!$I1279,'3.サラリースケール'!$R$5:$BH$5,0)))</f>
        <v/>
      </c>
      <c r="K1279" s="194" t="str">
        <f t="shared" si="434"/>
        <v/>
      </c>
      <c r="L1279" s="195" t="str">
        <f>IF($J1279="","",VLOOKUP($E1279,'6.モデル年俸表の作成'!$C$6:$F$48,4,0))</f>
        <v/>
      </c>
      <c r="M1279" s="196" t="str">
        <f t="shared" si="441"/>
        <v/>
      </c>
      <c r="N1279" s="197" t="str">
        <f t="shared" si="442"/>
        <v/>
      </c>
      <c r="O1279" s="219" t="str">
        <f t="shared" si="435"/>
        <v/>
      </c>
      <c r="P1279" s="198" t="str">
        <f t="shared" si="443"/>
        <v/>
      </c>
      <c r="Q1279" s="195" t="str">
        <f t="shared" si="444"/>
        <v/>
      </c>
      <c r="R1279" s="187" t="str">
        <f>IF($J1279="","",IF('5.手当・賞与配分の設計'!$O$4=1,ROUNDUP((J1279+$L1279)*$R$5,-1),ROUNDUP(J1279*$R$5,-1)))</f>
        <v/>
      </c>
      <c r="S1279" s="202" t="str">
        <f>IF($J1279="","",IF('5.手当・賞与配分の設計'!$O$4=1,ROUNDUP(($J1279+$L1279)*$U$4*$S$3,-1),ROUNDUP($J1279*$U$4*$S$3,-1)))</f>
        <v/>
      </c>
      <c r="T1279" s="186" t="str">
        <f>IF($J1279="","",IF('5.手当・賞与配分の設計'!$O$4=1,ROUNDUP(($J1279+$L1279)*$U$4*$T$3,-1),ROUNDUP($J1279*$U$4*$T$3,-1)))</f>
        <v/>
      </c>
      <c r="U1279" s="186" t="str">
        <f>IF($J1279="","",IF('5.手当・賞与配分の設計'!$O$4=1,ROUNDUP(($J1279+$L1279)*$U$4*$U$3,-1),ROUNDUP($J1279*$U$4*$U$3,-1)))</f>
        <v/>
      </c>
      <c r="V1279" s="186" t="str">
        <f>IF($J1279="","",IF('5.手当・賞与配分の設計'!$O$4=1,ROUNDUP(($J1279+$L1279)*$U$4*$V$3,-1),ROUNDUP($J1279*$U$4*$V$3,-1)))</f>
        <v/>
      </c>
      <c r="W1279" s="203" t="str">
        <f>IF($J1279="","",IF('5.手当・賞与配分の設計'!$O$4=1,ROUNDUP(($J1279+$L1279)*$U$4*$W$3,-1),ROUNDUP($J1279*$U$4*$W$3,-1)))</f>
        <v/>
      </c>
      <c r="X1279" s="128" t="str">
        <f t="shared" si="445"/>
        <v/>
      </c>
      <c r="Y1279" s="88" t="str">
        <f t="shared" si="446"/>
        <v/>
      </c>
      <c r="Z1279" s="88" t="str">
        <f t="shared" si="437"/>
        <v/>
      </c>
      <c r="AA1279" s="88" t="str">
        <f t="shared" si="438"/>
        <v/>
      </c>
      <c r="AB1279" s="201" t="str">
        <f t="shared" si="439"/>
        <v/>
      </c>
    </row>
    <row r="1280" spans="5:28" ht="18" customHeight="1">
      <c r="E1280" s="178" t="str">
        <f t="shared" si="440"/>
        <v/>
      </c>
      <c r="F1280" s="204">
        <f t="shared" si="431"/>
        <v>0</v>
      </c>
      <c r="G1280" s="124" t="str">
        <f t="shared" si="432"/>
        <v/>
      </c>
      <c r="H1280" s="124" t="str">
        <f t="shared" si="433"/>
        <v/>
      </c>
      <c r="I1280" s="179">
        <v>50</v>
      </c>
      <c r="J1280" s="150" t="str">
        <f>IF($E1280="","",INDEX('3.サラリースケール'!$R$5:$BH$38,MATCH('7.グレード別年俸表の作成'!$E1280,'3.サラリースケール'!$R$5:$R$38,0),MATCH('7.グレード別年俸表の作成'!$I1280,'3.サラリースケール'!$R$5:$BH$5,0)))</f>
        <v/>
      </c>
      <c r="K1280" s="194" t="str">
        <f t="shared" si="434"/>
        <v/>
      </c>
      <c r="L1280" s="195" t="str">
        <f>IF($J1280="","",VLOOKUP($E1280,'6.モデル年俸表の作成'!$C$6:$F$48,4,0))</f>
        <v/>
      </c>
      <c r="M1280" s="196" t="str">
        <f t="shared" si="441"/>
        <v/>
      </c>
      <c r="N1280" s="197" t="str">
        <f t="shared" si="442"/>
        <v/>
      </c>
      <c r="O1280" s="219" t="str">
        <f t="shared" si="435"/>
        <v/>
      </c>
      <c r="P1280" s="198" t="str">
        <f t="shared" si="443"/>
        <v/>
      </c>
      <c r="Q1280" s="195" t="str">
        <f t="shared" si="444"/>
        <v/>
      </c>
      <c r="R1280" s="187" t="str">
        <f>IF($J1280="","",IF('5.手当・賞与配分の設計'!$O$4=1,ROUNDUP((J1280+$L1280)*$R$5,-1),ROUNDUP(J1280*$R$5,-1)))</f>
        <v/>
      </c>
      <c r="S1280" s="202" t="str">
        <f>IF($J1280="","",IF('5.手当・賞与配分の設計'!$O$4=1,ROUNDUP(($J1280+$L1280)*$U$4*$S$3,-1),ROUNDUP($J1280*$U$4*$S$3,-1)))</f>
        <v/>
      </c>
      <c r="T1280" s="186" t="str">
        <f>IF($J1280="","",IF('5.手当・賞与配分の設計'!$O$4=1,ROUNDUP(($J1280+$L1280)*$U$4*$T$3,-1),ROUNDUP($J1280*$U$4*$T$3,-1)))</f>
        <v/>
      </c>
      <c r="U1280" s="186" t="str">
        <f>IF($J1280="","",IF('5.手当・賞与配分の設計'!$O$4=1,ROUNDUP(($J1280+$L1280)*$U$4*$U$3,-1),ROUNDUP($J1280*$U$4*$U$3,-1)))</f>
        <v/>
      </c>
      <c r="V1280" s="186" t="str">
        <f>IF($J1280="","",IF('5.手当・賞与配分の設計'!$O$4=1,ROUNDUP(($J1280+$L1280)*$U$4*$V$3,-1),ROUNDUP($J1280*$U$4*$V$3,-1)))</f>
        <v/>
      </c>
      <c r="W1280" s="203" t="str">
        <f>IF($J1280="","",IF('5.手当・賞与配分の設計'!$O$4=1,ROUNDUP(($J1280+$L1280)*$U$4*$W$3,-1),ROUNDUP($J1280*$U$4*$W$3,-1)))</f>
        <v/>
      </c>
      <c r="X1280" s="128" t="str">
        <f t="shared" si="445"/>
        <v/>
      </c>
      <c r="Y1280" s="88" t="str">
        <f t="shared" si="446"/>
        <v/>
      </c>
      <c r="Z1280" s="88" t="str">
        <f t="shared" si="437"/>
        <v/>
      </c>
      <c r="AA1280" s="88" t="str">
        <f t="shared" si="438"/>
        <v/>
      </c>
      <c r="AB1280" s="201" t="str">
        <f t="shared" si="439"/>
        <v/>
      </c>
    </row>
    <row r="1281" spans="5:28" ht="18" customHeight="1">
      <c r="E1281" s="178" t="str">
        <f t="shared" si="440"/>
        <v/>
      </c>
      <c r="F1281" s="204">
        <f t="shared" si="431"/>
        <v>0</v>
      </c>
      <c r="G1281" s="124" t="str">
        <f t="shared" si="432"/>
        <v/>
      </c>
      <c r="H1281" s="124" t="str">
        <f t="shared" si="433"/>
        <v/>
      </c>
      <c r="I1281" s="179">
        <v>51</v>
      </c>
      <c r="J1281" s="150" t="str">
        <f>IF($E1281="","",INDEX('3.サラリースケール'!$R$5:$BH$38,MATCH('7.グレード別年俸表の作成'!$E1281,'3.サラリースケール'!$R$5:$R$38,0),MATCH('7.グレード別年俸表の作成'!$I1281,'3.サラリースケール'!$R$5:$BH$5,0)))</f>
        <v/>
      </c>
      <c r="K1281" s="194" t="str">
        <f t="shared" si="434"/>
        <v/>
      </c>
      <c r="L1281" s="195" t="str">
        <f>IF($J1281="","",VLOOKUP($E1281,'6.モデル年俸表の作成'!$C$6:$F$48,4,0))</f>
        <v/>
      </c>
      <c r="M1281" s="196" t="str">
        <f t="shared" si="441"/>
        <v/>
      </c>
      <c r="N1281" s="197" t="str">
        <f t="shared" si="442"/>
        <v/>
      </c>
      <c r="O1281" s="219" t="str">
        <f t="shared" si="435"/>
        <v/>
      </c>
      <c r="P1281" s="198" t="str">
        <f t="shared" si="443"/>
        <v/>
      </c>
      <c r="Q1281" s="195" t="str">
        <f t="shared" si="444"/>
        <v/>
      </c>
      <c r="R1281" s="187" t="str">
        <f>IF($J1281="","",IF('5.手当・賞与配分の設計'!$O$4=1,ROUNDUP((J1281+$L1281)*$R$5,-1),ROUNDUP(J1281*$R$5,-1)))</f>
        <v/>
      </c>
      <c r="S1281" s="202" t="str">
        <f>IF($J1281="","",IF('5.手当・賞与配分の設計'!$O$4=1,ROUNDUP(($J1281+$L1281)*$U$4*$S$3,-1),ROUNDUP($J1281*$U$4*$S$3,-1)))</f>
        <v/>
      </c>
      <c r="T1281" s="186" t="str">
        <f>IF($J1281="","",IF('5.手当・賞与配分の設計'!$O$4=1,ROUNDUP(($J1281+$L1281)*$U$4*$T$3,-1),ROUNDUP($J1281*$U$4*$T$3,-1)))</f>
        <v/>
      </c>
      <c r="U1281" s="186" t="str">
        <f>IF($J1281="","",IF('5.手当・賞与配分の設計'!$O$4=1,ROUNDUP(($J1281+$L1281)*$U$4*$U$3,-1),ROUNDUP($J1281*$U$4*$U$3,-1)))</f>
        <v/>
      </c>
      <c r="V1281" s="186" t="str">
        <f>IF($J1281="","",IF('5.手当・賞与配分の設計'!$O$4=1,ROUNDUP(($J1281+$L1281)*$U$4*$V$3,-1),ROUNDUP($J1281*$U$4*$V$3,-1)))</f>
        <v/>
      </c>
      <c r="W1281" s="203" t="str">
        <f>IF($J1281="","",IF('5.手当・賞与配分の設計'!$O$4=1,ROUNDUP(($J1281+$L1281)*$U$4*$W$3,-1),ROUNDUP($J1281*$U$4*$W$3,-1)))</f>
        <v/>
      </c>
      <c r="X1281" s="128" t="str">
        <f t="shared" si="445"/>
        <v/>
      </c>
      <c r="Y1281" s="88" t="str">
        <f t="shared" si="446"/>
        <v/>
      </c>
      <c r="Z1281" s="88" t="str">
        <f t="shared" si="437"/>
        <v/>
      </c>
      <c r="AA1281" s="88" t="str">
        <f t="shared" si="438"/>
        <v/>
      </c>
      <c r="AB1281" s="201" t="str">
        <f t="shared" si="439"/>
        <v/>
      </c>
    </row>
    <row r="1282" spans="5:28" ht="18" customHeight="1">
      <c r="E1282" s="178" t="str">
        <f t="shared" si="440"/>
        <v/>
      </c>
      <c r="F1282" s="204">
        <f t="shared" si="431"/>
        <v>0</v>
      </c>
      <c r="G1282" s="124" t="str">
        <f t="shared" si="432"/>
        <v/>
      </c>
      <c r="H1282" s="124" t="str">
        <f t="shared" si="433"/>
        <v/>
      </c>
      <c r="I1282" s="179">
        <v>52</v>
      </c>
      <c r="J1282" s="150" t="str">
        <f>IF($E1282="","",INDEX('3.サラリースケール'!$R$5:$BH$38,MATCH('7.グレード別年俸表の作成'!$E1282,'3.サラリースケール'!$R$5:$R$38,0),MATCH('7.グレード別年俸表の作成'!$I1282,'3.サラリースケール'!$R$5:$BH$5,0)))</f>
        <v/>
      </c>
      <c r="K1282" s="194" t="str">
        <f t="shared" si="434"/>
        <v/>
      </c>
      <c r="L1282" s="195" t="str">
        <f>IF($J1282="","",VLOOKUP($E1282,'6.モデル年俸表の作成'!$C$6:$F$48,4,0))</f>
        <v/>
      </c>
      <c r="M1282" s="196" t="str">
        <f t="shared" si="441"/>
        <v/>
      </c>
      <c r="N1282" s="197" t="str">
        <f t="shared" si="442"/>
        <v/>
      </c>
      <c r="O1282" s="219" t="str">
        <f t="shared" si="435"/>
        <v/>
      </c>
      <c r="P1282" s="198" t="str">
        <f t="shared" si="443"/>
        <v/>
      </c>
      <c r="Q1282" s="195" t="str">
        <f t="shared" si="444"/>
        <v/>
      </c>
      <c r="R1282" s="187" t="str">
        <f>IF($J1282="","",IF('5.手当・賞与配分の設計'!$O$4=1,ROUNDUP((J1282+$L1282)*$R$5,-1),ROUNDUP(J1282*$R$5,-1)))</f>
        <v/>
      </c>
      <c r="S1282" s="202" t="str">
        <f>IF($J1282="","",IF('5.手当・賞与配分の設計'!$O$4=1,ROUNDUP(($J1282+$L1282)*$U$4*$S$3,-1),ROUNDUP($J1282*$U$4*$S$3,-1)))</f>
        <v/>
      </c>
      <c r="T1282" s="186" t="str">
        <f>IF($J1282="","",IF('5.手当・賞与配分の設計'!$O$4=1,ROUNDUP(($J1282+$L1282)*$U$4*$T$3,-1),ROUNDUP($J1282*$U$4*$T$3,-1)))</f>
        <v/>
      </c>
      <c r="U1282" s="186" t="str">
        <f>IF($J1282="","",IF('5.手当・賞与配分の設計'!$O$4=1,ROUNDUP(($J1282+$L1282)*$U$4*$U$3,-1),ROUNDUP($J1282*$U$4*$U$3,-1)))</f>
        <v/>
      </c>
      <c r="V1282" s="186" t="str">
        <f>IF($J1282="","",IF('5.手当・賞与配分の設計'!$O$4=1,ROUNDUP(($J1282+$L1282)*$U$4*$V$3,-1),ROUNDUP($J1282*$U$4*$V$3,-1)))</f>
        <v/>
      </c>
      <c r="W1282" s="203" t="str">
        <f>IF($J1282="","",IF('5.手当・賞与配分の設計'!$O$4=1,ROUNDUP(($J1282+$L1282)*$U$4*$W$3,-1),ROUNDUP($J1282*$U$4*$W$3,-1)))</f>
        <v/>
      </c>
      <c r="X1282" s="128" t="str">
        <f t="shared" si="445"/>
        <v/>
      </c>
      <c r="Y1282" s="88" t="str">
        <f t="shared" si="446"/>
        <v/>
      </c>
      <c r="Z1282" s="88" t="str">
        <f t="shared" si="437"/>
        <v/>
      </c>
      <c r="AA1282" s="88" t="str">
        <f t="shared" si="438"/>
        <v/>
      </c>
      <c r="AB1282" s="201" t="str">
        <f t="shared" si="439"/>
        <v/>
      </c>
    </row>
    <row r="1283" spans="5:28" ht="18" customHeight="1">
      <c r="E1283" s="178" t="str">
        <f t="shared" si="440"/>
        <v/>
      </c>
      <c r="F1283" s="204">
        <f t="shared" si="431"/>
        <v>0</v>
      </c>
      <c r="G1283" s="124" t="str">
        <f t="shared" si="432"/>
        <v/>
      </c>
      <c r="H1283" s="124" t="str">
        <f t="shared" si="433"/>
        <v/>
      </c>
      <c r="I1283" s="179">
        <v>53</v>
      </c>
      <c r="J1283" s="150" t="str">
        <f>IF($E1283="","",INDEX('3.サラリースケール'!$R$5:$BH$38,MATCH('7.グレード別年俸表の作成'!$E1283,'3.サラリースケール'!$R$5:$R$38,0),MATCH('7.グレード別年俸表の作成'!$I1283,'3.サラリースケール'!$R$5:$BH$5,0)))</f>
        <v/>
      </c>
      <c r="K1283" s="194" t="str">
        <f t="shared" si="434"/>
        <v/>
      </c>
      <c r="L1283" s="195" t="str">
        <f>IF($J1283="","",VLOOKUP($E1283,'6.モデル年俸表の作成'!$C$6:$F$48,4,0))</f>
        <v/>
      </c>
      <c r="M1283" s="196" t="str">
        <f t="shared" si="441"/>
        <v/>
      </c>
      <c r="N1283" s="197" t="str">
        <f t="shared" si="442"/>
        <v/>
      </c>
      <c r="O1283" s="219" t="str">
        <f t="shared" si="435"/>
        <v/>
      </c>
      <c r="P1283" s="198" t="str">
        <f t="shared" si="443"/>
        <v/>
      </c>
      <c r="Q1283" s="195" t="str">
        <f t="shared" si="444"/>
        <v/>
      </c>
      <c r="R1283" s="187" t="str">
        <f>IF($J1283="","",IF('5.手当・賞与配分の設計'!$O$4=1,ROUNDUP((J1283+$L1283)*$R$5,-1),ROUNDUP(J1283*$R$5,-1)))</f>
        <v/>
      </c>
      <c r="S1283" s="202" t="str">
        <f>IF($J1283="","",IF('5.手当・賞与配分の設計'!$O$4=1,ROUNDUP(($J1283+$L1283)*$U$4*$S$3,-1),ROUNDUP($J1283*$U$4*$S$3,-1)))</f>
        <v/>
      </c>
      <c r="T1283" s="186" t="str">
        <f>IF($J1283="","",IF('5.手当・賞与配分の設計'!$O$4=1,ROUNDUP(($J1283+$L1283)*$U$4*$T$3,-1),ROUNDUP($J1283*$U$4*$T$3,-1)))</f>
        <v/>
      </c>
      <c r="U1283" s="186" t="str">
        <f>IF($J1283="","",IF('5.手当・賞与配分の設計'!$O$4=1,ROUNDUP(($J1283+$L1283)*$U$4*$U$3,-1),ROUNDUP($J1283*$U$4*$U$3,-1)))</f>
        <v/>
      </c>
      <c r="V1283" s="186" t="str">
        <f>IF($J1283="","",IF('5.手当・賞与配分の設計'!$O$4=1,ROUNDUP(($J1283+$L1283)*$U$4*$V$3,-1),ROUNDUP($J1283*$U$4*$V$3,-1)))</f>
        <v/>
      </c>
      <c r="W1283" s="203" t="str">
        <f>IF($J1283="","",IF('5.手当・賞与配分の設計'!$O$4=1,ROUNDUP(($J1283+$L1283)*$U$4*$W$3,-1),ROUNDUP($J1283*$U$4*$W$3,-1)))</f>
        <v/>
      </c>
      <c r="X1283" s="128" t="str">
        <f t="shared" si="445"/>
        <v/>
      </c>
      <c r="Y1283" s="88" t="str">
        <f t="shared" si="446"/>
        <v/>
      </c>
      <c r="Z1283" s="88" t="str">
        <f t="shared" si="437"/>
        <v/>
      </c>
      <c r="AA1283" s="88" t="str">
        <f t="shared" si="438"/>
        <v/>
      </c>
      <c r="AB1283" s="201" t="str">
        <f t="shared" si="439"/>
        <v/>
      </c>
    </row>
    <row r="1284" spans="5:28" ht="18" customHeight="1">
      <c r="E1284" s="178" t="str">
        <f t="shared" si="440"/>
        <v/>
      </c>
      <c r="F1284" s="204">
        <f t="shared" si="431"/>
        <v>0</v>
      </c>
      <c r="G1284" s="124" t="str">
        <f t="shared" si="432"/>
        <v/>
      </c>
      <c r="H1284" s="124" t="str">
        <f t="shared" si="433"/>
        <v/>
      </c>
      <c r="I1284" s="179">
        <v>54</v>
      </c>
      <c r="J1284" s="150" t="str">
        <f>IF($E1284="","",INDEX('3.サラリースケール'!$R$5:$BH$38,MATCH('7.グレード別年俸表の作成'!$E1284,'3.サラリースケール'!$R$5:$R$38,0),MATCH('7.グレード別年俸表の作成'!$I1284,'3.サラリースケール'!$R$5:$BH$5,0)))</f>
        <v/>
      </c>
      <c r="K1284" s="194" t="str">
        <f t="shared" si="434"/>
        <v/>
      </c>
      <c r="L1284" s="195" t="str">
        <f>IF($J1284="","",VLOOKUP($E1284,'6.モデル年俸表の作成'!$C$6:$F$48,4,0))</f>
        <v/>
      </c>
      <c r="M1284" s="196" t="str">
        <f t="shared" si="441"/>
        <v/>
      </c>
      <c r="N1284" s="197" t="str">
        <f t="shared" si="442"/>
        <v/>
      </c>
      <c r="O1284" s="219" t="str">
        <f t="shared" si="435"/>
        <v/>
      </c>
      <c r="P1284" s="198" t="str">
        <f t="shared" si="443"/>
        <v/>
      </c>
      <c r="Q1284" s="195" t="str">
        <f t="shared" si="444"/>
        <v/>
      </c>
      <c r="R1284" s="187" t="str">
        <f>IF($J1284="","",IF('5.手当・賞与配分の設計'!$O$4=1,ROUNDUP((J1284+$L1284)*$R$5,-1),ROUNDUP(J1284*$R$5,-1)))</f>
        <v/>
      </c>
      <c r="S1284" s="202" t="str">
        <f>IF($J1284="","",IF('5.手当・賞与配分の設計'!$O$4=1,ROUNDUP(($J1284+$L1284)*$U$4*$S$3,-1),ROUNDUP($J1284*$U$4*$S$3,-1)))</f>
        <v/>
      </c>
      <c r="T1284" s="186" t="str">
        <f>IF($J1284="","",IF('5.手当・賞与配分の設計'!$O$4=1,ROUNDUP(($J1284+$L1284)*$U$4*$T$3,-1),ROUNDUP($J1284*$U$4*$T$3,-1)))</f>
        <v/>
      </c>
      <c r="U1284" s="186" t="str">
        <f>IF($J1284="","",IF('5.手当・賞与配分の設計'!$O$4=1,ROUNDUP(($J1284+$L1284)*$U$4*$U$3,-1),ROUNDUP($J1284*$U$4*$U$3,-1)))</f>
        <v/>
      </c>
      <c r="V1284" s="186" t="str">
        <f>IF($J1284="","",IF('5.手当・賞与配分の設計'!$O$4=1,ROUNDUP(($J1284+$L1284)*$U$4*$V$3,-1),ROUNDUP($J1284*$U$4*$V$3,-1)))</f>
        <v/>
      </c>
      <c r="W1284" s="203" t="str">
        <f>IF($J1284="","",IF('5.手当・賞与配分の設計'!$O$4=1,ROUNDUP(($J1284+$L1284)*$U$4*$W$3,-1),ROUNDUP($J1284*$U$4*$W$3,-1)))</f>
        <v/>
      </c>
      <c r="X1284" s="128" t="str">
        <f t="shared" si="445"/>
        <v/>
      </c>
      <c r="Y1284" s="88" t="str">
        <f t="shared" si="446"/>
        <v/>
      </c>
      <c r="Z1284" s="88" t="str">
        <f t="shared" si="437"/>
        <v/>
      </c>
      <c r="AA1284" s="88" t="str">
        <f t="shared" si="438"/>
        <v/>
      </c>
      <c r="AB1284" s="201" t="str">
        <f t="shared" si="439"/>
        <v/>
      </c>
    </row>
    <row r="1285" spans="5:28" ht="18" customHeight="1">
      <c r="E1285" s="178" t="str">
        <f t="shared" si="440"/>
        <v/>
      </c>
      <c r="F1285" s="204">
        <f t="shared" si="431"/>
        <v>0</v>
      </c>
      <c r="G1285" s="124" t="str">
        <f t="shared" si="432"/>
        <v/>
      </c>
      <c r="H1285" s="124" t="str">
        <f t="shared" si="433"/>
        <v/>
      </c>
      <c r="I1285" s="179">
        <v>55</v>
      </c>
      <c r="J1285" s="150" t="str">
        <f>IF($E1285="","",INDEX('3.サラリースケール'!$R$5:$BH$38,MATCH('7.グレード別年俸表の作成'!$E1285,'3.サラリースケール'!$R$5:$R$38,0),MATCH('7.グレード別年俸表の作成'!$I1285,'3.サラリースケール'!$R$5:$BH$5,0)))</f>
        <v/>
      </c>
      <c r="K1285" s="194" t="str">
        <f t="shared" si="434"/>
        <v/>
      </c>
      <c r="L1285" s="195" t="str">
        <f>IF($J1285="","",VLOOKUP($E1285,'6.モデル年俸表の作成'!$C$6:$F$48,4,0))</f>
        <v/>
      </c>
      <c r="M1285" s="196" t="str">
        <f t="shared" si="441"/>
        <v/>
      </c>
      <c r="N1285" s="197" t="str">
        <f t="shared" si="442"/>
        <v/>
      </c>
      <c r="O1285" s="219" t="str">
        <f t="shared" si="435"/>
        <v/>
      </c>
      <c r="P1285" s="198" t="str">
        <f t="shared" si="443"/>
        <v/>
      </c>
      <c r="Q1285" s="195" t="str">
        <f t="shared" si="444"/>
        <v/>
      </c>
      <c r="R1285" s="187" t="str">
        <f>IF($J1285="","",IF('5.手当・賞与配分の設計'!$O$4=1,ROUNDUP((J1285+$L1285)*$R$5,-1),ROUNDUP(J1285*$R$5,-1)))</f>
        <v/>
      </c>
      <c r="S1285" s="202" t="str">
        <f>IF($J1285="","",IF('5.手当・賞与配分の設計'!$O$4=1,ROUNDUP(($J1285+$L1285)*$U$4*$S$3,-1),ROUNDUP($J1285*$U$4*$S$3,-1)))</f>
        <v/>
      </c>
      <c r="T1285" s="186" t="str">
        <f>IF($J1285="","",IF('5.手当・賞与配分の設計'!$O$4=1,ROUNDUP(($J1285+$L1285)*$U$4*$T$3,-1),ROUNDUP($J1285*$U$4*$T$3,-1)))</f>
        <v/>
      </c>
      <c r="U1285" s="186" t="str">
        <f>IF($J1285="","",IF('5.手当・賞与配分の設計'!$O$4=1,ROUNDUP(($J1285+$L1285)*$U$4*$U$3,-1),ROUNDUP($J1285*$U$4*$U$3,-1)))</f>
        <v/>
      </c>
      <c r="V1285" s="186" t="str">
        <f>IF($J1285="","",IF('5.手当・賞与配分の設計'!$O$4=1,ROUNDUP(($J1285+$L1285)*$U$4*$V$3,-1),ROUNDUP($J1285*$U$4*$V$3,-1)))</f>
        <v/>
      </c>
      <c r="W1285" s="203" t="str">
        <f>IF($J1285="","",IF('5.手当・賞与配分の設計'!$O$4=1,ROUNDUP(($J1285+$L1285)*$U$4*$W$3,-1),ROUNDUP($J1285*$U$4*$W$3,-1)))</f>
        <v/>
      </c>
      <c r="X1285" s="128" t="str">
        <f t="shared" si="445"/>
        <v/>
      </c>
      <c r="Y1285" s="88" t="str">
        <f t="shared" si="446"/>
        <v/>
      </c>
      <c r="Z1285" s="88" t="str">
        <f t="shared" si="437"/>
        <v/>
      </c>
      <c r="AA1285" s="88" t="str">
        <f t="shared" si="438"/>
        <v/>
      </c>
      <c r="AB1285" s="201" t="str">
        <f t="shared" si="439"/>
        <v/>
      </c>
    </row>
    <row r="1286" spans="5:28" ht="18" customHeight="1">
      <c r="E1286" s="178" t="str">
        <f t="shared" si="440"/>
        <v/>
      </c>
      <c r="F1286" s="204">
        <f t="shared" si="431"/>
        <v>0</v>
      </c>
      <c r="G1286" s="124" t="str">
        <f t="shared" si="432"/>
        <v/>
      </c>
      <c r="H1286" s="124" t="str">
        <f t="shared" si="433"/>
        <v/>
      </c>
      <c r="I1286" s="179">
        <v>56</v>
      </c>
      <c r="J1286" s="150" t="str">
        <f>IF($E1286="","",INDEX('3.サラリースケール'!$R$5:$BH$38,MATCH('7.グレード別年俸表の作成'!$E1286,'3.サラリースケール'!$R$5:$R$38,0),MATCH('7.グレード別年俸表の作成'!$I1286,'3.サラリースケール'!$R$5:$BH$5,0)))</f>
        <v/>
      </c>
      <c r="K1286" s="194" t="str">
        <f t="shared" si="434"/>
        <v/>
      </c>
      <c r="L1286" s="195" t="str">
        <f>IF($J1286="","",VLOOKUP($E1286,'6.モデル年俸表の作成'!$C$6:$F$48,4,0))</f>
        <v/>
      </c>
      <c r="M1286" s="196" t="str">
        <f t="shared" si="441"/>
        <v/>
      </c>
      <c r="N1286" s="197" t="str">
        <f t="shared" si="442"/>
        <v/>
      </c>
      <c r="O1286" s="219" t="str">
        <f t="shared" si="435"/>
        <v/>
      </c>
      <c r="P1286" s="198" t="str">
        <f t="shared" si="443"/>
        <v/>
      </c>
      <c r="Q1286" s="195" t="str">
        <f t="shared" si="444"/>
        <v/>
      </c>
      <c r="R1286" s="187" t="str">
        <f>IF($J1286="","",IF('5.手当・賞与配分の設計'!$O$4=1,ROUNDUP((J1286+$L1286)*$R$5,-1),ROUNDUP(J1286*$R$5,-1)))</f>
        <v/>
      </c>
      <c r="S1286" s="202" t="str">
        <f>IF($J1286="","",IF('5.手当・賞与配分の設計'!$O$4=1,ROUNDUP(($J1286+$L1286)*$U$4*$S$3,-1),ROUNDUP($J1286*$U$4*$S$3,-1)))</f>
        <v/>
      </c>
      <c r="T1286" s="186" t="str">
        <f>IF($J1286="","",IF('5.手当・賞与配分の設計'!$O$4=1,ROUNDUP(($J1286+$L1286)*$U$4*$T$3,-1),ROUNDUP($J1286*$U$4*$T$3,-1)))</f>
        <v/>
      </c>
      <c r="U1286" s="186" t="str">
        <f>IF($J1286="","",IF('5.手当・賞与配分の設計'!$O$4=1,ROUNDUP(($J1286+$L1286)*$U$4*$U$3,-1),ROUNDUP($J1286*$U$4*$U$3,-1)))</f>
        <v/>
      </c>
      <c r="V1286" s="186" t="str">
        <f>IF($J1286="","",IF('5.手当・賞与配分の設計'!$O$4=1,ROUNDUP(($J1286+$L1286)*$U$4*$V$3,-1),ROUNDUP($J1286*$U$4*$V$3,-1)))</f>
        <v/>
      </c>
      <c r="W1286" s="203" t="str">
        <f>IF($J1286="","",IF('5.手当・賞与配分の設計'!$O$4=1,ROUNDUP(($J1286+$L1286)*$U$4*$W$3,-1),ROUNDUP($J1286*$U$4*$W$3,-1)))</f>
        <v/>
      </c>
      <c r="X1286" s="128" t="str">
        <f t="shared" si="445"/>
        <v/>
      </c>
      <c r="Y1286" s="88" t="str">
        <f t="shared" si="446"/>
        <v/>
      </c>
      <c r="Z1286" s="88" t="str">
        <f t="shared" si="437"/>
        <v/>
      </c>
      <c r="AA1286" s="88" t="str">
        <f t="shared" si="438"/>
        <v/>
      </c>
      <c r="AB1286" s="201" t="str">
        <f t="shared" si="439"/>
        <v/>
      </c>
    </row>
    <row r="1287" spans="5:28" ht="18" customHeight="1">
      <c r="E1287" s="178" t="str">
        <f t="shared" si="440"/>
        <v/>
      </c>
      <c r="F1287" s="204">
        <f t="shared" si="431"/>
        <v>0</v>
      </c>
      <c r="G1287" s="124" t="str">
        <f t="shared" si="432"/>
        <v/>
      </c>
      <c r="H1287" s="124" t="str">
        <f t="shared" si="433"/>
        <v/>
      </c>
      <c r="I1287" s="179">
        <v>57</v>
      </c>
      <c r="J1287" s="150" t="str">
        <f>IF($E1287="","",INDEX('3.サラリースケール'!$R$5:$BH$38,MATCH('7.グレード別年俸表の作成'!$E1287,'3.サラリースケール'!$R$5:$R$38,0),MATCH('7.グレード別年俸表の作成'!$I1287,'3.サラリースケール'!$R$5:$BH$5,0)))</f>
        <v/>
      </c>
      <c r="K1287" s="194" t="str">
        <f t="shared" si="434"/>
        <v/>
      </c>
      <c r="L1287" s="195" t="str">
        <f>IF($J1287="","",VLOOKUP($E1287,'6.モデル年俸表の作成'!$C$6:$F$48,4,0))</f>
        <v/>
      </c>
      <c r="M1287" s="196" t="str">
        <f t="shared" si="441"/>
        <v/>
      </c>
      <c r="N1287" s="197" t="str">
        <f t="shared" si="442"/>
        <v/>
      </c>
      <c r="O1287" s="219" t="str">
        <f t="shared" si="435"/>
        <v/>
      </c>
      <c r="P1287" s="198" t="str">
        <f t="shared" si="443"/>
        <v/>
      </c>
      <c r="Q1287" s="195" t="str">
        <f t="shared" si="444"/>
        <v/>
      </c>
      <c r="R1287" s="187" t="str">
        <f>IF($J1287="","",IF('5.手当・賞与配分の設計'!$O$4=1,ROUNDUP((J1287+$L1287)*$R$5,-1),ROUNDUP(J1287*$R$5,-1)))</f>
        <v/>
      </c>
      <c r="S1287" s="202" t="str">
        <f>IF($J1287="","",IF('5.手当・賞与配分の設計'!$O$4=1,ROUNDUP(($J1287+$L1287)*$U$4*$S$3,-1),ROUNDUP($J1287*$U$4*$S$3,-1)))</f>
        <v/>
      </c>
      <c r="T1287" s="186" t="str">
        <f>IF($J1287="","",IF('5.手当・賞与配分の設計'!$O$4=1,ROUNDUP(($J1287+$L1287)*$U$4*$T$3,-1),ROUNDUP($J1287*$U$4*$T$3,-1)))</f>
        <v/>
      </c>
      <c r="U1287" s="186" t="str">
        <f>IF($J1287="","",IF('5.手当・賞与配分の設計'!$O$4=1,ROUNDUP(($J1287+$L1287)*$U$4*$U$3,-1),ROUNDUP($J1287*$U$4*$U$3,-1)))</f>
        <v/>
      </c>
      <c r="V1287" s="186" t="str">
        <f>IF($J1287="","",IF('5.手当・賞与配分の設計'!$O$4=1,ROUNDUP(($J1287+$L1287)*$U$4*$V$3,-1),ROUNDUP($J1287*$U$4*$V$3,-1)))</f>
        <v/>
      </c>
      <c r="W1287" s="203" t="str">
        <f>IF($J1287="","",IF('5.手当・賞与配分の設計'!$O$4=1,ROUNDUP(($J1287+$L1287)*$U$4*$W$3,-1),ROUNDUP($J1287*$U$4*$W$3,-1)))</f>
        <v/>
      </c>
      <c r="X1287" s="128" t="str">
        <f t="shared" si="445"/>
        <v/>
      </c>
      <c r="Y1287" s="88" t="str">
        <f t="shared" si="446"/>
        <v/>
      </c>
      <c r="Z1287" s="88" t="str">
        <f t="shared" si="437"/>
        <v/>
      </c>
      <c r="AA1287" s="88" t="str">
        <f t="shared" si="438"/>
        <v/>
      </c>
      <c r="AB1287" s="201" t="str">
        <f t="shared" si="439"/>
        <v/>
      </c>
    </row>
    <row r="1288" spans="5:28" ht="18" customHeight="1">
      <c r="E1288" s="178" t="str">
        <f t="shared" si="440"/>
        <v/>
      </c>
      <c r="F1288" s="204">
        <f t="shared" si="431"/>
        <v>0</v>
      </c>
      <c r="G1288" s="124" t="str">
        <f t="shared" si="432"/>
        <v/>
      </c>
      <c r="H1288" s="124" t="str">
        <f t="shared" si="433"/>
        <v/>
      </c>
      <c r="I1288" s="179">
        <v>58</v>
      </c>
      <c r="J1288" s="150" t="str">
        <f>IF($E1288="","",INDEX('3.サラリースケール'!$R$5:$BH$38,MATCH('7.グレード別年俸表の作成'!$E1288,'3.サラリースケール'!$R$5:$R$38,0),MATCH('7.グレード別年俸表の作成'!$I1288,'3.サラリースケール'!$R$5:$BH$5,0)))</f>
        <v/>
      </c>
      <c r="K1288" s="194" t="str">
        <f t="shared" si="434"/>
        <v/>
      </c>
      <c r="L1288" s="195" t="str">
        <f>IF($J1288="","",VLOOKUP($E1288,'6.モデル年俸表の作成'!$C$6:$F$48,4,0))</f>
        <v/>
      </c>
      <c r="M1288" s="196" t="str">
        <f t="shared" si="441"/>
        <v/>
      </c>
      <c r="N1288" s="197" t="str">
        <f t="shared" si="442"/>
        <v/>
      </c>
      <c r="O1288" s="219" t="str">
        <f t="shared" si="435"/>
        <v/>
      </c>
      <c r="P1288" s="198" t="str">
        <f t="shared" si="443"/>
        <v/>
      </c>
      <c r="Q1288" s="195" t="str">
        <f t="shared" si="444"/>
        <v/>
      </c>
      <c r="R1288" s="187" t="str">
        <f>IF($J1288="","",IF('5.手当・賞与配分の設計'!$O$4=1,ROUNDUP((J1288+$L1288)*$R$5,-1),ROUNDUP(J1288*$R$5,-1)))</f>
        <v/>
      </c>
      <c r="S1288" s="202" t="str">
        <f>IF($J1288="","",IF('5.手当・賞与配分の設計'!$O$4=1,ROUNDUP(($J1288+$L1288)*$U$4*$S$3,-1),ROUNDUP($J1288*$U$4*$S$3,-1)))</f>
        <v/>
      </c>
      <c r="T1288" s="186" t="str">
        <f>IF($J1288="","",IF('5.手当・賞与配分の設計'!$O$4=1,ROUNDUP(($J1288+$L1288)*$U$4*$T$3,-1),ROUNDUP($J1288*$U$4*$T$3,-1)))</f>
        <v/>
      </c>
      <c r="U1288" s="186" t="str">
        <f>IF($J1288="","",IF('5.手当・賞与配分の設計'!$O$4=1,ROUNDUP(($J1288+$L1288)*$U$4*$U$3,-1),ROUNDUP($J1288*$U$4*$U$3,-1)))</f>
        <v/>
      </c>
      <c r="V1288" s="186" t="str">
        <f>IF($J1288="","",IF('5.手当・賞与配分の設計'!$O$4=1,ROUNDUP(($J1288+$L1288)*$U$4*$V$3,-1),ROUNDUP($J1288*$U$4*$V$3,-1)))</f>
        <v/>
      </c>
      <c r="W1288" s="203" t="str">
        <f>IF($J1288="","",IF('5.手当・賞与配分の設計'!$O$4=1,ROUNDUP(($J1288+$L1288)*$U$4*$W$3,-1),ROUNDUP($J1288*$U$4*$W$3,-1)))</f>
        <v/>
      </c>
      <c r="X1288" s="128" t="str">
        <f t="shared" si="445"/>
        <v/>
      </c>
      <c r="Y1288" s="88" t="str">
        <f t="shared" si="446"/>
        <v/>
      </c>
      <c r="Z1288" s="88" t="str">
        <f t="shared" si="437"/>
        <v/>
      </c>
      <c r="AA1288" s="88" t="str">
        <f t="shared" si="438"/>
        <v/>
      </c>
      <c r="AB1288" s="201" t="str">
        <f t="shared" si="439"/>
        <v/>
      </c>
    </row>
    <row r="1289" spans="5:28" ht="18" customHeight="1" thickBot="1">
      <c r="E1289" s="178" t="str">
        <f t="shared" si="440"/>
        <v/>
      </c>
      <c r="F1289" s="204">
        <f t="shared" si="431"/>
        <v>0</v>
      </c>
      <c r="G1289" s="124" t="str">
        <f t="shared" si="432"/>
        <v/>
      </c>
      <c r="H1289" s="124" t="str">
        <f t="shared" si="433"/>
        <v/>
      </c>
      <c r="I1289" s="179">
        <v>59</v>
      </c>
      <c r="J1289" s="205" t="str">
        <f>IF($E1289="","",INDEX('3.サラリースケール'!$R$5:$BH$38,MATCH('7.グレード別年俸表の作成'!$E1289,'3.サラリースケール'!$R$5:$R$38,0),MATCH('7.グレード別年俸表の作成'!$I1289,'3.サラリースケール'!$R$5:$BH$5,0)))</f>
        <v/>
      </c>
      <c r="K1289" s="206" t="str">
        <f t="shared" si="434"/>
        <v/>
      </c>
      <c r="L1289" s="207" t="str">
        <f>IF($J1289="","",VLOOKUP($E1289,'6.モデル年俸表の作成'!$C$6:$F$48,4,0))</f>
        <v/>
      </c>
      <c r="M1289" s="208" t="str">
        <f t="shared" si="441"/>
        <v/>
      </c>
      <c r="N1289" s="209" t="str">
        <f t="shared" si="442"/>
        <v/>
      </c>
      <c r="O1289" s="220" t="str">
        <f t="shared" si="435"/>
        <v/>
      </c>
      <c r="P1289" s="210" t="str">
        <f t="shared" si="443"/>
        <v/>
      </c>
      <c r="Q1289" s="207" t="str">
        <f t="shared" si="444"/>
        <v/>
      </c>
      <c r="R1289" s="211" t="str">
        <f>IF($J1289="","",IF('5.手当・賞与配分の設計'!$O$4=1,ROUNDUP((J1289+$L1289)*$R$5,-1),ROUNDUP(J1289*$R$5,-1)))</f>
        <v/>
      </c>
      <c r="S1289" s="212" t="str">
        <f>IF($J1289="","",IF('5.手当・賞与配分の設計'!$O$4=1,ROUNDUP(($J1289+$L1289)*$U$4*$S$3,-1),ROUNDUP($J1289*$U$4*$S$3,-1)))</f>
        <v/>
      </c>
      <c r="T1289" s="213" t="str">
        <f>IF($J1289="","",IF('5.手当・賞与配分の設計'!$O$4=1,ROUNDUP(($J1289+$L1289)*$U$4*$T$3,-1),ROUNDUP($J1289*$U$4*$T$3,-1)))</f>
        <v/>
      </c>
      <c r="U1289" s="213" t="str">
        <f>IF($J1289="","",IF('5.手当・賞与配分の設計'!$O$4=1,ROUNDUP(($J1289+$L1289)*$U$4*$U$3,-1),ROUNDUP($J1289*$U$4*$U$3,-1)))</f>
        <v/>
      </c>
      <c r="V1289" s="213" t="str">
        <f>IF($J1289="","",IF('5.手当・賞与配分の設計'!$O$4=1,ROUNDUP(($J1289+$L1289)*$U$4*$V$3,-1),ROUNDUP($J1289*$U$4*$V$3,-1)))</f>
        <v/>
      </c>
      <c r="W1289" s="214" t="str">
        <f>IF($J1289="","",IF('5.手当・賞与配分の設計'!$O$4=1,ROUNDUP(($J1289+$L1289)*$U$4*$W$3,-1),ROUNDUP($J1289*$U$4*$W$3,-1)))</f>
        <v/>
      </c>
      <c r="X1289" s="215" t="str">
        <f t="shared" si="445"/>
        <v/>
      </c>
      <c r="Y1289" s="216" t="str">
        <f t="shared" si="446"/>
        <v/>
      </c>
      <c r="Z1289" s="216" t="str">
        <f t="shared" si="437"/>
        <v/>
      </c>
      <c r="AA1289" s="216" t="str">
        <f t="shared" si="438"/>
        <v/>
      </c>
      <c r="AB1289" s="217" t="str">
        <f t="shared" si="439"/>
        <v/>
      </c>
    </row>
    <row r="1290" spans="5:28" ht="9" customHeight="1">
      <c r="M1290" s="99"/>
    </row>
    <row r="1291" spans="5:28" ht="20.100000000000001" customHeight="1" thickBot="1">
      <c r="E1291" s="102"/>
      <c r="F1291" s="102"/>
      <c r="G1291" s="102"/>
      <c r="H1291" s="102"/>
      <c r="L1291" s="102"/>
      <c r="O1291" s="98" t="s">
        <v>95</v>
      </c>
      <c r="S1291" s="218"/>
      <c r="T1291" s="218"/>
    </row>
    <row r="1292" spans="5:28" ht="23.1" customHeight="1" thickBot="1">
      <c r="E1292" s="161" t="s">
        <v>84</v>
      </c>
      <c r="F1292" s="162" t="s">
        <v>29</v>
      </c>
      <c r="G1292" s="537" t="s">
        <v>85</v>
      </c>
      <c r="H1292" s="537" t="s">
        <v>29</v>
      </c>
      <c r="I1292" s="539" t="s">
        <v>92</v>
      </c>
      <c r="J1292" s="543" t="s">
        <v>96</v>
      </c>
      <c r="K1292" s="535" t="s">
        <v>98</v>
      </c>
      <c r="L1292" s="541" t="s">
        <v>94</v>
      </c>
      <c r="M1292" s="531" t="s">
        <v>130</v>
      </c>
      <c r="N1292" s="532"/>
      <c r="O1292" s="163" t="str">
        <f>IF($E1293="","",'5.手当・賞与配分の設計'!$L$4)</f>
        <v/>
      </c>
      <c r="P1292" s="533" t="s">
        <v>89</v>
      </c>
      <c r="Q1292" s="535" t="s">
        <v>90</v>
      </c>
      <c r="R1292" s="164" t="s">
        <v>91</v>
      </c>
      <c r="S1292" s="524" t="s">
        <v>131</v>
      </c>
      <c r="T1292" s="525"/>
      <c r="U1292" s="526" t="str">
        <f>IF($E1293="","",'5.手当・賞与配分の設計'!$O$11)</f>
        <v/>
      </c>
      <c r="V1292" s="527"/>
      <c r="W1292" s="165"/>
      <c r="X1292" s="528" t="s">
        <v>132</v>
      </c>
      <c r="Y1292" s="529"/>
      <c r="Z1292" s="529"/>
      <c r="AA1292" s="529"/>
      <c r="AB1292" s="530"/>
    </row>
    <row r="1293" spans="5:28" ht="27.9" customHeight="1" thickBot="1">
      <c r="E1293" s="168" t="str">
        <f>IF(C$33="","",$C$33)</f>
        <v/>
      </c>
      <c r="F1293" s="162">
        <v>0</v>
      </c>
      <c r="G1293" s="538"/>
      <c r="H1293" s="538"/>
      <c r="I1293" s="540"/>
      <c r="J1293" s="544"/>
      <c r="K1293" s="536"/>
      <c r="L1293" s="542"/>
      <c r="M1293" s="169" t="str">
        <f>IF($E1293="","",VLOOKUP($E1293,'5.手当・賞与配分の設計'!$C$7:$L$48,8,0))</f>
        <v/>
      </c>
      <c r="N1293" s="170" t="s">
        <v>87</v>
      </c>
      <c r="O1293" s="171" t="s">
        <v>88</v>
      </c>
      <c r="P1293" s="534"/>
      <c r="Q1293" s="536"/>
      <c r="R1293" s="400" t="str">
        <f>IF($E1293="","",'5.手当・賞与配分の設計'!$N$11)</f>
        <v/>
      </c>
      <c r="S1293" s="172" t="str">
        <f>IF('5.手当・賞与配分の設計'!$N$16="","",'5.手当・賞与配分の設計'!$N$16)</f>
        <v>S</v>
      </c>
      <c r="T1293" s="173" t="str">
        <f>IF('5.手当・賞与配分の設計'!$N$17="","",'5.手当・賞与配分の設計'!$N$17)</f>
        <v>A</v>
      </c>
      <c r="U1293" s="174" t="str">
        <f>IF('5.手当・賞与配分の設計'!$N$18="","",'5.手当・賞与配分の設計'!$N$18)</f>
        <v>B</v>
      </c>
      <c r="V1293" s="174" t="str">
        <f>IF('5.手当・賞与配分の設計'!$N$19="","",'5.手当・賞与配分の設計'!$N$19)</f>
        <v>C</v>
      </c>
      <c r="W1293" s="175" t="str">
        <f>IF('5.手当・賞与配分の設計'!$N$20="","",'5.手当・賞与配分の設計'!$N$20)</f>
        <v>D</v>
      </c>
      <c r="X1293" s="176" t="str">
        <f>IF($E1293="","",$E1293&amp;"-"&amp;S1293)</f>
        <v/>
      </c>
      <c r="Y1293" s="170" t="str">
        <f>IF($E1293="","",$E1293&amp;"-"&amp;T1293)</f>
        <v/>
      </c>
      <c r="Z1293" s="170" t="str">
        <f>IF($E1293="","",$E1293&amp;"-"&amp;U1293)</f>
        <v/>
      </c>
      <c r="AA1293" s="170" t="str">
        <f>IF($E1293="","",$E1293&amp;"-"&amp;V1293)</f>
        <v/>
      </c>
      <c r="AB1293" s="177" t="str">
        <f>IF($E1293="","",$E1293&amp;"-"&amp;W1293)</f>
        <v/>
      </c>
    </row>
    <row r="1294" spans="5:28" ht="18" customHeight="1">
      <c r="E1294" s="178" t="str">
        <f>IF($E$1293="","",$E$1293)</f>
        <v/>
      </c>
      <c r="F1294" s="124">
        <f t="shared" ref="F1294:F1335" si="447">IF(J1294="",0,IF(AND(J1293&lt;J1294,J1294=J1295),F1293+1,IF(J1294&lt;J1295,F1293+1,F1293)))</f>
        <v>0</v>
      </c>
      <c r="G1294" s="124" t="str">
        <f t="shared" ref="G1294:G1335" si="448">IF(AND(F1294=0,J1294=""),"",IF(AND(F1294=0,J1294&gt;0),1,IF(F1294=0,"",F1294)))</f>
        <v/>
      </c>
      <c r="H1294" s="124" t="str">
        <f t="shared" ref="H1294:H1335" si="449">IF($G1294="","",IF(F1293&lt;F1294,$E1294&amp;"-"&amp;$G1294,""))</f>
        <v/>
      </c>
      <c r="I1294" s="179">
        <v>18</v>
      </c>
      <c r="J1294" s="180" t="str">
        <f>IF($E1294="","",INDEX('3.サラリースケール'!$R$5:$BH$38,MATCH('7.グレード別年俸表の作成'!$E1294,'3.サラリースケール'!$R$5:$R$38,0),MATCH('7.グレード別年俸表の作成'!$I1294,'3.サラリースケール'!$R$5:$BH$5,0)))</f>
        <v/>
      </c>
      <c r="K1294" s="181" t="str">
        <f t="shared" ref="K1294:K1335" si="450">IF($F1294&lt;=1,"",IF($J1293="",0,$J1294-$J1293))</f>
        <v/>
      </c>
      <c r="L1294" s="182" t="str">
        <f>IF($J1294="","",VLOOKUP($E1294,'6.モデル年俸表の作成'!$C$6:$F$48,4,0))</f>
        <v/>
      </c>
      <c r="M1294" s="183" t="str">
        <f>IF($G1294="","",$M$695)</f>
        <v/>
      </c>
      <c r="N1294" s="184" t="str">
        <f>IF($J1294="","",ROUNDUP((J1294*$M1294),-1))</f>
        <v/>
      </c>
      <c r="O1294" s="185" t="str">
        <f t="shared" ref="O1294:O1335" si="451">IF($J1294="","",ROUNDDOWN($N1294/($J1294/$O$4*1.25),0))</f>
        <v/>
      </c>
      <c r="P1294" s="186" t="str">
        <f>IF($J1294="","",$J1294+$L1294+$N1294)</f>
        <v/>
      </c>
      <c r="Q1294" s="182" t="str">
        <f>IF($J1294="","",$P1294*12)</f>
        <v/>
      </c>
      <c r="R1294" s="187" t="str">
        <f>IF($J1294="","",IF('5.手当・賞与配分の設計'!$O$4=1,ROUNDUP((J1294+$L1294)*$R$5,-1),ROUNDUP(J1294*$R$5,-1)))</f>
        <v/>
      </c>
      <c r="S1294" s="188" t="str">
        <f>IF($J1294="","",IF('5.手当・賞与配分の設計'!$O$4=1,ROUNDUP(($J1294+$L1294)*$U$4*$S$3,-1),ROUNDUP($J1294*$U$4*$S$3,-1)))</f>
        <v/>
      </c>
      <c r="T1294" s="189" t="str">
        <f>IF($J1294="","",IF('5.手当・賞与配分の設計'!$O$4=1,ROUNDUP(($J1294+$L1294)*$U$4*$T$3,-1),ROUNDUP($J1294*$U$4*$T$3,-1)))</f>
        <v/>
      </c>
      <c r="U1294" s="189" t="str">
        <f>IF($J1294="","",IF('5.手当・賞与配分の設計'!$O$4=1,ROUNDUP(($J1294+$L1294)*$U$4*$U$3,-1),ROUNDUP($J1294*$U$4*$U$3,-1)))</f>
        <v/>
      </c>
      <c r="V1294" s="189" t="str">
        <f>IF($J1294="","",IF('5.手当・賞与配分の設計'!$O$4=1,ROUNDUP(($J1294+$L1294)*$U$4*$V$3,-1),ROUNDUP($J1294*$U$4*$V$3,-1)))</f>
        <v/>
      </c>
      <c r="W1294" s="190" t="str">
        <f>IF($J1294="","",IF('5.手当・賞与配分の設計'!$O$4=1,ROUNDUP(($J1294+$L1294)*$U$4*$W$3,-1),ROUNDUP($J1294*$U$4*$W$3,-1)))</f>
        <v/>
      </c>
      <c r="X1294" s="191" t="str">
        <f>IF($J1294="","",$Q1294+$R1294+S1294)</f>
        <v/>
      </c>
      <c r="Y1294" s="152" t="str">
        <f t="shared" ref="Y1294:Y1318" si="452">IF($J1294="","",$Q1294+$R1294+T1294)</f>
        <v/>
      </c>
      <c r="Z1294" s="152" t="str">
        <f t="shared" ref="Z1294:Z1335" si="453">IF($J1294="","",$Q1294+$R1294+U1294)</f>
        <v/>
      </c>
      <c r="AA1294" s="152" t="str">
        <f t="shared" ref="AA1294:AA1335" si="454">IF($J1294="","",$Q1294+$R1294+V1294)</f>
        <v/>
      </c>
      <c r="AB1294" s="192" t="str">
        <f t="shared" ref="AB1294:AB1335" si="455">IF($J1294="","",$Q1294+$R1294+W1294)</f>
        <v/>
      </c>
    </row>
    <row r="1295" spans="5:28" ht="18" customHeight="1">
      <c r="E1295" s="178" t="str">
        <f t="shared" ref="E1295:E1335" si="456">IF($E$1293="","",$E$1293)</f>
        <v/>
      </c>
      <c r="F1295" s="124">
        <f t="shared" si="447"/>
        <v>0</v>
      </c>
      <c r="G1295" s="124" t="str">
        <f t="shared" si="448"/>
        <v/>
      </c>
      <c r="H1295" s="124" t="str">
        <f t="shared" si="449"/>
        <v/>
      </c>
      <c r="I1295" s="179">
        <v>19</v>
      </c>
      <c r="J1295" s="180" t="str">
        <f>IF($E1295="","",INDEX('3.サラリースケール'!$R$5:$BH$38,MATCH('7.グレード別年俸表の作成'!$E1295,'3.サラリースケール'!$R$5:$R$38,0),MATCH('7.グレード別年俸表の作成'!$I1295,'3.サラリースケール'!$R$5:$BH$5,0)))</f>
        <v/>
      </c>
      <c r="K1295" s="194" t="str">
        <f t="shared" si="450"/>
        <v/>
      </c>
      <c r="L1295" s="195" t="str">
        <f>IF($J1295="","",VLOOKUP($E1295,'6.モデル年俸表の作成'!$C$6:$F$48,4,0))</f>
        <v/>
      </c>
      <c r="M1295" s="196" t="str">
        <f t="shared" ref="M1295:M1335" si="457">IF($G1295="","",$M$695)</f>
        <v/>
      </c>
      <c r="N1295" s="197" t="str">
        <f t="shared" ref="N1295:N1335" si="458">IF($J1295="","",ROUNDUP((J1295*$M1295),-1))</f>
        <v/>
      </c>
      <c r="O1295" s="219" t="str">
        <f t="shared" si="451"/>
        <v/>
      </c>
      <c r="P1295" s="198" t="str">
        <f t="shared" ref="P1295:P1335" si="459">IF($J1295="","",$J1295+$L1295+$N1295)</f>
        <v/>
      </c>
      <c r="Q1295" s="195" t="str">
        <f t="shared" ref="Q1295:Q1335" si="460">IF($J1295="","",$P1295*12)</f>
        <v/>
      </c>
      <c r="R1295" s="187" t="str">
        <f>IF($J1295="","",IF('5.手当・賞与配分の設計'!$O$4=1,ROUNDUP((J1295+$L1295)*$R$5,-1),ROUNDUP(J1295*$R$5,-1)))</f>
        <v/>
      </c>
      <c r="S1295" s="199" t="str">
        <f>IF($J1295="","",IF('5.手当・賞与配分の設計'!$O$4=1,ROUNDUP(($J1295+$L1295)*$U$4*$S$3,-1),ROUNDUP($J1295*$U$4*$S$3,-1)))</f>
        <v/>
      </c>
      <c r="T1295" s="198" t="str">
        <f>IF($J1295="","",IF('5.手当・賞与配分の設計'!$O$4=1,ROUNDUP(($J1295+$L1295)*$U$4*$T$3,-1),ROUNDUP($J1295*$U$4*$T$3,-1)))</f>
        <v/>
      </c>
      <c r="U1295" s="198" t="str">
        <f>IF($J1295="","",IF('5.手当・賞与配分の設計'!$O$4=1,ROUNDUP(($J1295+$L1295)*$U$4*$U$3,-1),ROUNDUP($J1295*$U$4*$U$3,-1)))</f>
        <v/>
      </c>
      <c r="V1295" s="198" t="str">
        <f>IF($J1295="","",IF('5.手当・賞与配分の設計'!$O$4=1,ROUNDUP(($J1295+$L1295)*$U$4*$V$3,-1),ROUNDUP($J1295*$U$4*$V$3,-1)))</f>
        <v/>
      </c>
      <c r="W1295" s="200" t="str">
        <f>IF($J1295="","",IF('5.手当・賞与配分の設計'!$O$4=1,ROUNDUP(($J1295+$L1295)*$U$4*$W$3,-1),ROUNDUP($J1295*$U$4*$W$3,-1)))</f>
        <v/>
      </c>
      <c r="X1295" s="128" t="str">
        <f>IF($J1295="","",$Q1295+$R1295+S1295)</f>
        <v/>
      </c>
      <c r="Y1295" s="88" t="str">
        <f t="shared" si="452"/>
        <v/>
      </c>
      <c r="Z1295" s="88" t="str">
        <f t="shared" si="453"/>
        <v/>
      </c>
      <c r="AA1295" s="88" t="str">
        <f t="shared" si="454"/>
        <v/>
      </c>
      <c r="AB1295" s="201" t="str">
        <f t="shared" si="455"/>
        <v/>
      </c>
    </row>
    <row r="1296" spans="5:28" ht="18" customHeight="1">
      <c r="E1296" s="178" t="str">
        <f t="shared" si="456"/>
        <v/>
      </c>
      <c r="F1296" s="124">
        <f t="shared" si="447"/>
        <v>0</v>
      </c>
      <c r="G1296" s="124" t="str">
        <f t="shared" si="448"/>
        <v/>
      </c>
      <c r="H1296" s="124" t="str">
        <f t="shared" si="449"/>
        <v/>
      </c>
      <c r="I1296" s="179">
        <v>20</v>
      </c>
      <c r="J1296" s="150" t="str">
        <f>IF($E1296="","",INDEX('3.サラリースケール'!$R$5:$BH$38,MATCH('7.グレード別年俸表の作成'!$E1296,'3.サラリースケール'!$R$5:$R$38,0),MATCH('7.グレード別年俸表の作成'!$I1296,'3.サラリースケール'!$R$5:$BH$5,0)))</f>
        <v/>
      </c>
      <c r="K1296" s="194" t="str">
        <f t="shared" si="450"/>
        <v/>
      </c>
      <c r="L1296" s="195" t="str">
        <f>IF($J1296="","",VLOOKUP($E1296,'6.モデル年俸表の作成'!$C$6:$F$48,4,0))</f>
        <v/>
      </c>
      <c r="M1296" s="196" t="str">
        <f t="shared" si="457"/>
        <v/>
      </c>
      <c r="N1296" s="197" t="str">
        <f t="shared" si="458"/>
        <v/>
      </c>
      <c r="O1296" s="219" t="str">
        <f t="shared" si="451"/>
        <v/>
      </c>
      <c r="P1296" s="198" t="str">
        <f t="shared" si="459"/>
        <v/>
      </c>
      <c r="Q1296" s="195" t="str">
        <f t="shared" si="460"/>
        <v/>
      </c>
      <c r="R1296" s="187" t="str">
        <f>IF($J1296="","",IF('5.手当・賞与配分の設計'!$O$4=1,ROUNDUP((J1296+$L1296)*$R$5,-1),ROUNDUP(J1296*$R$5,-1)))</f>
        <v/>
      </c>
      <c r="S1296" s="199" t="str">
        <f>IF($J1296="","",IF('5.手当・賞与配分の設計'!$O$4=1,ROUNDUP(($J1296+$L1296)*$U$4*$S$3,-1),ROUNDUP($J1296*$U$4*$S$3,-1)))</f>
        <v/>
      </c>
      <c r="T1296" s="198" t="str">
        <f>IF($J1296="","",IF('5.手当・賞与配分の設計'!$O$4=1,ROUNDUP(($J1296+$L1296)*$U$4*$T$3,-1),ROUNDUP($J1296*$U$4*$T$3,-1)))</f>
        <v/>
      </c>
      <c r="U1296" s="198" t="str">
        <f>IF($J1296="","",IF('5.手当・賞与配分の設計'!$O$4=1,ROUNDUP(($J1296+$L1296)*$U$4*$U$3,-1),ROUNDUP($J1296*$U$4*$U$3,-1)))</f>
        <v/>
      </c>
      <c r="V1296" s="198" t="str">
        <f>IF($J1296="","",IF('5.手当・賞与配分の設計'!$O$4=1,ROUNDUP(($J1296+$L1296)*$U$4*$V$3,-1),ROUNDUP($J1296*$U$4*$V$3,-1)))</f>
        <v/>
      </c>
      <c r="W1296" s="200" t="str">
        <f>IF($J1296="","",IF('5.手当・賞与配分の設計'!$O$4=1,ROUNDUP(($J1296+$L1296)*$U$4*$W$3,-1),ROUNDUP($J1296*$U$4*$W$3,-1)))</f>
        <v/>
      </c>
      <c r="X1296" s="128" t="str">
        <f>IF($J1296="","",$Q1296+$R1296+S1296)</f>
        <v/>
      </c>
      <c r="Y1296" s="88" t="str">
        <f t="shared" si="452"/>
        <v/>
      </c>
      <c r="Z1296" s="88" t="str">
        <f t="shared" si="453"/>
        <v/>
      </c>
      <c r="AA1296" s="88" t="str">
        <f t="shared" si="454"/>
        <v/>
      </c>
      <c r="AB1296" s="201" t="str">
        <f t="shared" si="455"/>
        <v/>
      </c>
    </row>
    <row r="1297" spans="5:28" ht="18" customHeight="1">
      <c r="E1297" s="178" t="str">
        <f t="shared" si="456"/>
        <v/>
      </c>
      <c r="F1297" s="124">
        <f t="shared" si="447"/>
        <v>0</v>
      </c>
      <c r="G1297" s="124" t="str">
        <f t="shared" si="448"/>
        <v/>
      </c>
      <c r="H1297" s="124" t="str">
        <f t="shared" si="449"/>
        <v/>
      </c>
      <c r="I1297" s="179">
        <v>21</v>
      </c>
      <c r="J1297" s="150" t="str">
        <f>IF($E1297="","",INDEX('3.サラリースケール'!$R$5:$BH$38,MATCH('7.グレード別年俸表の作成'!$E1297,'3.サラリースケール'!$R$5:$R$38,0),MATCH('7.グレード別年俸表の作成'!$I1297,'3.サラリースケール'!$R$5:$BH$5,0)))</f>
        <v/>
      </c>
      <c r="K1297" s="194" t="str">
        <f t="shared" si="450"/>
        <v/>
      </c>
      <c r="L1297" s="195" t="str">
        <f>IF($J1297="","",VLOOKUP($E1297,'6.モデル年俸表の作成'!$C$6:$F$48,4,0))</f>
        <v/>
      </c>
      <c r="M1297" s="196" t="str">
        <f t="shared" si="457"/>
        <v/>
      </c>
      <c r="N1297" s="197" t="str">
        <f t="shared" si="458"/>
        <v/>
      </c>
      <c r="O1297" s="219" t="str">
        <f t="shared" si="451"/>
        <v/>
      </c>
      <c r="P1297" s="198" t="str">
        <f t="shared" si="459"/>
        <v/>
      </c>
      <c r="Q1297" s="195" t="str">
        <f t="shared" si="460"/>
        <v/>
      </c>
      <c r="R1297" s="187" t="str">
        <f>IF($J1297="","",IF('5.手当・賞与配分の設計'!$O$4=1,ROUNDUP((J1297+$L1297)*$R$5,-1),ROUNDUP(J1297*$R$5,-1)))</f>
        <v/>
      </c>
      <c r="S1297" s="202" t="str">
        <f>IF($J1297="","",IF('5.手当・賞与配分の設計'!$O$4=1,ROUNDUP(($J1297+$L1297)*$U$4*$S$3,-1),ROUNDUP($J1297*$U$4*$S$3,-1)))</f>
        <v/>
      </c>
      <c r="T1297" s="186" t="str">
        <f>IF($J1297="","",IF('5.手当・賞与配分の設計'!$O$4=1,ROUNDUP(($J1297+$L1297)*$U$4*$T$3,-1),ROUNDUP($J1297*$U$4*$T$3,-1)))</f>
        <v/>
      </c>
      <c r="U1297" s="186" t="str">
        <f>IF($J1297="","",IF('5.手当・賞与配分の設計'!$O$4=1,ROUNDUP(($J1297+$L1297)*$U$4*$U$3,-1),ROUNDUP($J1297*$U$4*$U$3,-1)))</f>
        <v/>
      </c>
      <c r="V1297" s="186" t="str">
        <f>IF($J1297="","",IF('5.手当・賞与配分の設計'!$O$4=1,ROUNDUP(($J1297+$L1297)*$U$4*$V$3,-1),ROUNDUP($J1297*$U$4*$V$3,-1)))</f>
        <v/>
      </c>
      <c r="W1297" s="203" t="str">
        <f>IF($J1297="","",IF('5.手当・賞与配分の設計'!$O$4=1,ROUNDUP(($J1297+$L1297)*$U$4*$W$3,-1),ROUNDUP($J1297*$U$4*$W$3,-1)))</f>
        <v/>
      </c>
      <c r="X1297" s="128" t="str">
        <f t="shared" ref="X1297:X1335" si="461">IF($J1297="","",$Q1297+$R1297+S1297)</f>
        <v/>
      </c>
      <c r="Y1297" s="88" t="str">
        <f t="shared" si="452"/>
        <v/>
      </c>
      <c r="Z1297" s="88" t="str">
        <f t="shared" si="453"/>
        <v/>
      </c>
      <c r="AA1297" s="88" t="str">
        <f t="shared" si="454"/>
        <v/>
      </c>
      <c r="AB1297" s="201" t="str">
        <f t="shared" si="455"/>
        <v/>
      </c>
    </row>
    <row r="1298" spans="5:28" ht="18" customHeight="1">
      <c r="E1298" s="178" t="str">
        <f t="shared" si="456"/>
        <v/>
      </c>
      <c r="F1298" s="124">
        <f t="shared" si="447"/>
        <v>0</v>
      </c>
      <c r="G1298" s="124" t="str">
        <f t="shared" si="448"/>
        <v/>
      </c>
      <c r="H1298" s="124" t="str">
        <f t="shared" si="449"/>
        <v/>
      </c>
      <c r="I1298" s="179">
        <v>22</v>
      </c>
      <c r="J1298" s="150" t="str">
        <f>IF($E1298="","",INDEX('3.サラリースケール'!$R$5:$BH$38,MATCH('7.グレード別年俸表の作成'!$E1298,'3.サラリースケール'!$R$5:$R$38,0),MATCH('7.グレード別年俸表の作成'!$I1298,'3.サラリースケール'!$R$5:$BH$5,0)))</f>
        <v/>
      </c>
      <c r="K1298" s="194" t="str">
        <f t="shared" si="450"/>
        <v/>
      </c>
      <c r="L1298" s="195" t="str">
        <f>IF($J1298="","",VLOOKUP($E1298,'6.モデル年俸表の作成'!$C$6:$F$48,4,0))</f>
        <v/>
      </c>
      <c r="M1298" s="196" t="str">
        <f t="shared" si="457"/>
        <v/>
      </c>
      <c r="N1298" s="197" t="str">
        <f t="shared" si="458"/>
        <v/>
      </c>
      <c r="O1298" s="219" t="str">
        <f t="shared" si="451"/>
        <v/>
      </c>
      <c r="P1298" s="198" t="str">
        <f t="shared" si="459"/>
        <v/>
      </c>
      <c r="Q1298" s="195" t="str">
        <f t="shared" si="460"/>
        <v/>
      </c>
      <c r="R1298" s="187" t="str">
        <f>IF($J1298="","",IF('5.手当・賞与配分の設計'!$O$4=1,ROUNDUP((J1298+$L1298)*$R$5,-1),ROUNDUP(J1298*$R$5,-1)))</f>
        <v/>
      </c>
      <c r="S1298" s="202" t="str">
        <f>IF($J1298="","",IF('5.手当・賞与配分の設計'!$O$4=1,ROUNDUP(($J1298+$L1298)*$U$4*$S$3,-1),ROUNDUP($J1298*$U$4*$S$3,-1)))</f>
        <v/>
      </c>
      <c r="T1298" s="186" t="str">
        <f>IF($J1298="","",IF('5.手当・賞与配分の設計'!$O$4=1,ROUNDUP(($J1298+$L1298)*$U$4*$T$3,-1),ROUNDUP($J1298*$U$4*$T$3,-1)))</f>
        <v/>
      </c>
      <c r="U1298" s="186" t="str">
        <f>IF($J1298="","",IF('5.手当・賞与配分の設計'!$O$4=1,ROUNDUP(($J1298+$L1298)*$U$4*$U$3,-1),ROUNDUP($J1298*$U$4*$U$3,-1)))</f>
        <v/>
      </c>
      <c r="V1298" s="186" t="str">
        <f>IF($J1298="","",IF('5.手当・賞与配分の設計'!$O$4=1,ROUNDUP(($J1298+$L1298)*$U$4*$V$3,-1),ROUNDUP($J1298*$U$4*$V$3,-1)))</f>
        <v/>
      </c>
      <c r="W1298" s="203" t="str">
        <f>IF($J1298="","",IF('5.手当・賞与配分の設計'!$O$4=1,ROUNDUP(($J1298+$L1298)*$U$4*$W$3,-1),ROUNDUP($J1298*$U$4*$W$3,-1)))</f>
        <v/>
      </c>
      <c r="X1298" s="128" t="str">
        <f t="shared" si="461"/>
        <v/>
      </c>
      <c r="Y1298" s="88" t="str">
        <f t="shared" si="452"/>
        <v/>
      </c>
      <c r="Z1298" s="88" t="str">
        <f t="shared" si="453"/>
        <v/>
      </c>
      <c r="AA1298" s="88" t="str">
        <f t="shared" si="454"/>
        <v/>
      </c>
      <c r="AB1298" s="201" t="str">
        <f t="shared" si="455"/>
        <v/>
      </c>
    </row>
    <row r="1299" spans="5:28" ht="18" customHeight="1">
      <c r="E1299" s="178" t="str">
        <f t="shared" si="456"/>
        <v/>
      </c>
      <c r="F1299" s="124">
        <f t="shared" si="447"/>
        <v>0</v>
      </c>
      <c r="G1299" s="124" t="str">
        <f t="shared" si="448"/>
        <v/>
      </c>
      <c r="H1299" s="124" t="str">
        <f t="shared" si="449"/>
        <v/>
      </c>
      <c r="I1299" s="179">
        <v>23</v>
      </c>
      <c r="J1299" s="150" t="str">
        <f>IF($E1299="","",INDEX('3.サラリースケール'!$R$5:$BH$38,MATCH('7.グレード別年俸表の作成'!$E1299,'3.サラリースケール'!$R$5:$R$38,0),MATCH('7.グレード別年俸表の作成'!$I1299,'3.サラリースケール'!$R$5:$BH$5,0)))</f>
        <v/>
      </c>
      <c r="K1299" s="194" t="str">
        <f t="shared" si="450"/>
        <v/>
      </c>
      <c r="L1299" s="195" t="str">
        <f>IF($J1299="","",VLOOKUP($E1299,'6.モデル年俸表の作成'!$C$6:$F$48,4,0))</f>
        <v/>
      </c>
      <c r="M1299" s="196" t="str">
        <f t="shared" si="457"/>
        <v/>
      </c>
      <c r="N1299" s="197" t="str">
        <f t="shared" si="458"/>
        <v/>
      </c>
      <c r="O1299" s="219" t="str">
        <f>IF($J1299="","",ROUNDDOWN($N1299/($J1299/$O$4*1.25),0))</f>
        <v/>
      </c>
      <c r="P1299" s="198" t="str">
        <f t="shared" si="459"/>
        <v/>
      </c>
      <c r="Q1299" s="195" t="str">
        <f t="shared" si="460"/>
        <v/>
      </c>
      <c r="R1299" s="187" t="str">
        <f>IF($J1299="","",IF('5.手当・賞与配分の設計'!$O$4=1,ROUNDUP((J1299+$L1299)*$R$5,-1),ROUNDUP(J1299*$R$5,-1)))</f>
        <v/>
      </c>
      <c r="S1299" s="202" t="str">
        <f>IF($J1299="","",IF('5.手当・賞与配分の設計'!$O$4=1,ROUNDUP(($J1299+$L1299)*$U$4*$S$3,-1),ROUNDUP($J1299*$U$4*$S$3,-1)))</f>
        <v/>
      </c>
      <c r="T1299" s="186" t="str">
        <f>IF($J1299="","",IF('5.手当・賞与配分の設計'!$O$4=1,ROUNDUP(($J1299+$L1299)*$U$4*$T$3,-1),ROUNDUP($J1299*$U$4*$T$3,-1)))</f>
        <v/>
      </c>
      <c r="U1299" s="186" t="str">
        <f>IF($J1299="","",IF('5.手当・賞与配分の設計'!$O$4=1,ROUNDUP(($J1299+$L1299)*$U$4*$U$3,-1),ROUNDUP($J1299*$U$4*$U$3,-1)))</f>
        <v/>
      </c>
      <c r="V1299" s="186" t="str">
        <f>IF($J1299="","",IF('5.手当・賞与配分の設計'!$O$4=1,ROUNDUP(($J1299+$L1299)*$U$4*$V$3,-1),ROUNDUP($J1299*$U$4*$V$3,-1)))</f>
        <v/>
      </c>
      <c r="W1299" s="203" t="str">
        <f>IF($J1299="","",IF('5.手当・賞与配分の設計'!$O$4=1,ROUNDUP(($J1299+$L1299)*$U$4*$W$3,-1),ROUNDUP($J1299*$U$4*$W$3,-1)))</f>
        <v/>
      </c>
      <c r="X1299" s="128" t="str">
        <f t="shared" si="461"/>
        <v/>
      </c>
      <c r="Y1299" s="88" t="str">
        <f t="shared" si="452"/>
        <v/>
      </c>
      <c r="Z1299" s="88" t="str">
        <f t="shared" si="453"/>
        <v/>
      </c>
      <c r="AA1299" s="88" t="str">
        <f t="shared" si="454"/>
        <v/>
      </c>
      <c r="AB1299" s="201" t="str">
        <f t="shared" si="455"/>
        <v/>
      </c>
    </row>
    <row r="1300" spans="5:28" ht="18" customHeight="1">
      <c r="E1300" s="178" t="str">
        <f t="shared" si="456"/>
        <v/>
      </c>
      <c r="F1300" s="124">
        <f t="shared" si="447"/>
        <v>0</v>
      </c>
      <c r="G1300" s="124" t="str">
        <f t="shared" si="448"/>
        <v/>
      </c>
      <c r="H1300" s="124" t="str">
        <f t="shared" si="449"/>
        <v/>
      </c>
      <c r="I1300" s="179">
        <v>24</v>
      </c>
      <c r="J1300" s="150" t="str">
        <f>IF($E1300="","",INDEX('3.サラリースケール'!$R$5:$BH$38,MATCH('7.グレード別年俸表の作成'!$E1300,'3.サラリースケール'!$R$5:$R$38,0),MATCH('7.グレード別年俸表の作成'!$I1300,'3.サラリースケール'!$R$5:$BH$5,0)))</f>
        <v/>
      </c>
      <c r="K1300" s="194" t="str">
        <f t="shared" si="450"/>
        <v/>
      </c>
      <c r="L1300" s="195" t="str">
        <f>IF($J1300="","",VLOOKUP($E1300,'6.モデル年俸表の作成'!$C$6:$F$48,4,0))</f>
        <v/>
      </c>
      <c r="M1300" s="196" t="str">
        <f t="shared" si="457"/>
        <v/>
      </c>
      <c r="N1300" s="197" t="str">
        <f t="shared" si="458"/>
        <v/>
      </c>
      <c r="O1300" s="219" t="str">
        <f t="shared" si="451"/>
        <v/>
      </c>
      <c r="P1300" s="198" t="str">
        <f t="shared" si="459"/>
        <v/>
      </c>
      <c r="Q1300" s="195" t="str">
        <f t="shared" si="460"/>
        <v/>
      </c>
      <c r="R1300" s="187" t="str">
        <f>IF($J1300="","",IF('5.手当・賞与配分の設計'!$O$4=1,ROUNDUP((J1300+$L1300)*$R$5,-1),ROUNDUP(J1300*$R$5,-1)))</f>
        <v/>
      </c>
      <c r="S1300" s="202" t="str">
        <f>IF($J1300="","",IF('5.手当・賞与配分の設計'!$O$4=1,ROUNDUP(($J1300+$L1300)*$U$4*$S$3,-1),ROUNDUP($J1300*$U$4*$S$3,-1)))</f>
        <v/>
      </c>
      <c r="T1300" s="186" t="str">
        <f>IF($J1300="","",IF('5.手当・賞与配分の設計'!$O$4=1,ROUNDUP(($J1300+$L1300)*$U$4*$T$3,-1),ROUNDUP($J1300*$U$4*$T$3,-1)))</f>
        <v/>
      </c>
      <c r="U1300" s="186" t="str">
        <f>IF($J1300="","",IF('5.手当・賞与配分の設計'!$O$4=1,ROUNDUP(($J1300+$L1300)*$U$4*$U$3,-1),ROUNDUP($J1300*$U$4*$U$3,-1)))</f>
        <v/>
      </c>
      <c r="V1300" s="186" t="str">
        <f>IF($J1300="","",IF('5.手当・賞与配分の設計'!$O$4=1,ROUNDUP(($J1300+$L1300)*$U$4*$V$3,-1),ROUNDUP($J1300*$U$4*$V$3,-1)))</f>
        <v/>
      </c>
      <c r="W1300" s="203" t="str">
        <f>IF($J1300="","",IF('5.手当・賞与配分の設計'!$O$4=1,ROUNDUP(($J1300+$L1300)*$U$4*$W$3,-1),ROUNDUP($J1300*$U$4*$W$3,-1)))</f>
        <v/>
      </c>
      <c r="X1300" s="128" t="str">
        <f t="shared" si="461"/>
        <v/>
      </c>
      <c r="Y1300" s="88" t="str">
        <f t="shared" si="452"/>
        <v/>
      </c>
      <c r="Z1300" s="88" t="str">
        <f t="shared" si="453"/>
        <v/>
      </c>
      <c r="AA1300" s="88" t="str">
        <f t="shared" si="454"/>
        <v/>
      </c>
      <c r="AB1300" s="201" t="str">
        <f t="shared" si="455"/>
        <v/>
      </c>
    </row>
    <row r="1301" spans="5:28" ht="18" customHeight="1">
      <c r="E1301" s="178" t="str">
        <f t="shared" si="456"/>
        <v/>
      </c>
      <c r="F1301" s="124">
        <f t="shared" si="447"/>
        <v>0</v>
      </c>
      <c r="G1301" s="124" t="str">
        <f t="shared" si="448"/>
        <v/>
      </c>
      <c r="H1301" s="124" t="str">
        <f t="shared" si="449"/>
        <v/>
      </c>
      <c r="I1301" s="179">
        <v>25</v>
      </c>
      <c r="J1301" s="150" t="str">
        <f>IF($E1301="","",INDEX('3.サラリースケール'!$R$5:$BH$38,MATCH('7.グレード別年俸表の作成'!$E1301,'3.サラリースケール'!$R$5:$R$38,0),MATCH('7.グレード別年俸表の作成'!$I1301,'3.サラリースケール'!$R$5:$BH$5,0)))</f>
        <v/>
      </c>
      <c r="K1301" s="194" t="str">
        <f t="shared" si="450"/>
        <v/>
      </c>
      <c r="L1301" s="195" t="str">
        <f>IF($J1301="","",VLOOKUP($E1301,'6.モデル年俸表の作成'!$C$6:$F$48,4,0))</f>
        <v/>
      </c>
      <c r="M1301" s="196" t="str">
        <f t="shared" si="457"/>
        <v/>
      </c>
      <c r="N1301" s="197" t="str">
        <f t="shared" si="458"/>
        <v/>
      </c>
      <c r="O1301" s="219" t="str">
        <f t="shared" si="451"/>
        <v/>
      </c>
      <c r="P1301" s="198" t="str">
        <f t="shared" si="459"/>
        <v/>
      </c>
      <c r="Q1301" s="195" t="str">
        <f t="shared" si="460"/>
        <v/>
      </c>
      <c r="R1301" s="187" t="str">
        <f>IF($J1301="","",IF('5.手当・賞与配分の設計'!$O$4=1,ROUNDUP((J1301+$L1301)*$R$5,-1),ROUNDUP(J1301*$R$5,-1)))</f>
        <v/>
      </c>
      <c r="S1301" s="202" t="str">
        <f>IF($J1301="","",IF('5.手当・賞与配分の設計'!$O$4=1,ROUNDUP(($J1301+$L1301)*$U$4*$S$3,-1),ROUNDUP($J1301*$U$4*$S$3,-1)))</f>
        <v/>
      </c>
      <c r="T1301" s="186" t="str">
        <f>IF($J1301="","",IF('5.手当・賞与配分の設計'!$O$4=1,ROUNDUP(($J1301+$L1301)*$U$4*$T$3,-1),ROUNDUP($J1301*$U$4*$T$3,-1)))</f>
        <v/>
      </c>
      <c r="U1301" s="186" t="str">
        <f>IF($J1301="","",IF('5.手当・賞与配分の設計'!$O$4=1,ROUNDUP(($J1301+$L1301)*$U$4*$U$3,-1),ROUNDUP($J1301*$U$4*$U$3,-1)))</f>
        <v/>
      </c>
      <c r="V1301" s="186" t="str">
        <f>IF($J1301="","",IF('5.手当・賞与配分の設計'!$O$4=1,ROUNDUP(($J1301+$L1301)*$U$4*$V$3,-1),ROUNDUP($J1301*$U$4*$V$3,-1)))</f>
        <v/>
      </c>
      <c r="W1301" s="203" t="str">
        <f>IF($J1301="","",IF('5.手当・賞与配分の設計'!$O$4=1,ROUNDUP(($J1301+$L1301)*$U$4*$W$3,-1),ROUNDUP($J1301*$U$4*$W$3,-1)))</f>
        <v/>
      </c>
      <c r="X1301" s="128" t="str">
        <f t="shared" si="461"/>
        <v/>
      </c>
      <c r="Y1301" s="88" t="str">
        <f t="shared" si="452"/>
        <v/>
      </c>
      <c r="Z1301" s="88" t="str">
        <f t="shared" si="453"/>
        <v/>
      </c>
      <c r="AA1301" s="88" t="str">
        <f t="shared" si="454"/>
        <v/>
      </c>
      <c r="AB1301" s="201" t="str">
        <f t="shared" si="455"/>
        <v/>
      </c>
    </row>
    <row r="1302" spans="5:28" ht="18" customHeight="1">
      <c r="E1302" s="178" t="str">
        <f t="shared" si="456"/>
        <v/>
      </c>
      <c r="F1302" s="124">
        <f t="shared" si="447"/>
        <v>0</v>
      </c>
      <c r="G1302" s="124" t="str">
        <f t="shared" si="448"/>
        <v/>
      </c>
      <c r="H1302" s="124" t="str">
        <f t="shared" si="449"/>
        <v/>
      </c>
      <c r="I1302" s="179">
        <v>26</v>
      </c>
      <c r="J1302" s="150" t="str">
        <f>IF($E1302="","",INDEX('3.サラリースケール'!$R$5:$BH$38,MATCH('7.グレード別年俸表の作成'!$E1302,'3.サラリースケール'!$R$5:$R$38,0),MATCH('7.グレード別年俸表の作成'!$I1302,'3.サラリースケール'!$R$5:$BH$5,0)))</f>
        <v/>
      </c>
      <c r="K1302" s="194" t="str">
        <f t="shared" si="450"/>
        <v/>
      </c>
      <c r="L1302" s="195" t="str">
        <f>IF($J1302="","",VLOOKUP($E1302,'6.モデル年俸表の作成'!$C$6:$F$48,4,0))</f>
        <v/>
      </c>
      <c r="M1302" s="196" t="str">
        <f t="shared" si="457"/>
        <v/>
      </c>
      <c r="N1302" s="197" t="str">
        <f t="shared" si="458"/>
        <v/>
      </c>
      <c r="O1302" s="219" t="str">
        <f t="shared" si="451"/>
        <v/>
      </c>
      <c r="P1302" s="198" t="str">
        <f t="shared" si="459"/>
        <v/>
      </c>
      <c r="Q1302" s="195" t="str">
        <f t="shared" si="460"/>
        <v/>
      </c>
      <c r="R1302" s="187" t="str">
        <f>IF($J1302="","",IF('5.手当・賞与配分の設計'!$O$4=1,ROUNDUP((J1302+$L1302)*$R$5,-1),ROUNDUP(J1302*$R$5,-1)))</f>
        <v/>
      </c>
      <c r="S1302" s="202" t="str">
        <f>IF($J1302="","",IF('5.手当・賞与配分の設計'!$O$4=1,ROUNDUP(($J1302+$L1302)*$U$4*$S$3,-1),ROUNDUP($J1302*$U$4*$S$3,-1)))</f>
        <v/>
      </c>
      <c r="T1302" s="186" t="str">
        <f>IF($J1302="","",IF('5.手当・賞与配分の設計'!$O$4=1,ROUNDUP(($J1302+$L1302)*$U$4*$T$3,-1),ROUNDUP($J1302*$U$4*$T$3,-1)))</f>
        <v/>
      </c>
      <c r="U1302" s="186" t="str">
        <f>IF($J1302="","",IF('5.手当・賞与配分の設計'!$O$4=1,ROUNDUP(($J1302+$L1302)*$U$4*$U$3,-1),ROUNDUP($J1302*$U$4*$U$3,-1)))</f>
        <v/>
      </c>
      <c r="V1302" s="186" t="str">
        <f>IF($J1302="","",IF('5.手当・賞与配分の設計'!$O$4=1,ROUNDUP(($J1302+$L1302)*$U$4*$V$3,-1),ROUNDUP($J1302*$U$4*$V$3,-1)))</f>
        <v/>
      </c>
      <c r="W1302" s="203" t="str">
        <f>IF($J1302="","",IF('5.手当・賞与配分の設計'!$O$4=1,ROUNDUP(($J1302+$L1302)*$U$4*$W$3,-1),ROUNDUP($J1302*$U$4*$W$3,-1)))</f>
        <v/>
      </c>
      <c r="X1302" s="128" t="str">
        <f t="shared" si="461"/>
        <v/>
      </c>
      <c r="Y1302" s="88" t="str">
        <f t="shared" si="452"/>
        <v/>
      </c>
      <c r="Z1302" s="88" t="str">
        <f t="shared" si="453"/>
        <v/>
      </c>
      <c r="AA1302" s="88" t="str">
        <f t="shared" si="454"/>
        <v/>
      </c>
      <c r="AB1302" s="201" t="str">
        <f t="shared" si="455"/>
        <v/>
      </c>
    </row>
    <row r="1303" spans="5:28" ht="18" customHeight="1">
      <c r="E1303" s="178" t="str">
        <f t="shared" si="456"/>
        <v/>
      </c>
      <c r="F1303" s="124">
        <f t="shared" si="447"/>
        <v>0</v>
      </c>
      <c r="G1303" s="124" t="str">
        <f t="shared" si="448"/>
        <v/>
      </c>
      <c r="H1303" s="124" t="str">
        <f t="shared" si="449"/>
        <v/>
      </c>
      <c r="I1303" s="179">
        <v>27</v>
      </c>
      <c r="J1303" s="150" t="str">
        <f>IF($E1303="","",INDEX('3.サラリースケール'!$R$5:$BH$38,MATCH('7.グレード別年俸表の作成'!$E1303,'3.サラリースケール'!$R$5:$R$38,0),MATCH('7.グレード別年俸表の作成'!$I1303,'3.サラリースケール'!$R$5:$BH$5,0)))</f>
        <v/>
      </c>
      <c r="K1303" s="194" t="str">
        <f t="shared" si="450"/>
        <v/>
      </c>
      <c r="L1303" s="195" t="str">
        <f>IF($J1303="","",VLOOKUP($E1303,'6.モデル年俸表の作成'!$C$6:$F$48,4,0))</f>
        <v/>
      </c>
      <c r="M1303" s="196" t="str">
        <f t="shared" si="457"/>
        <v/>
      </c>
      <c r="N1303" s="197" t="str">
        <f t="shared" si="458"/>
        <v/>
      </c>
      <c r="O1303" s="219" t="str">
        <f t="shared" si="451"/>
        <v/>
      </c>
      <c r="P1303" s="198" t="str">
        <f t="shared" si="459"/>
        <v/>
      </c>
      <c r="Q1303" s="195" t="str">
        <f t="shared" si="460"/>
        <v/>
      </c>
      <c r="R1303" s="187" t="str">
        <f>IF($J1303="","",IF('5.手当・賞与配分の設計'!$O$4=1,ROUNDUP((J1303+$L1303)*$R$5,-1),ROUNDUP(J1303*$R$5,-1)))</f>
        <v/>
      </c>
      <c r="S1303" s="202" t="str">
        <f>IF($J1303="","",IF('5.手当・賞与配分の設計'!$O$4=1,ROUNDUP(($J1303+$L1303)*$U$4*$S$3,-1),ROUNDUP($J1303*$U$4*$S$3,-1)))</f>
        <v/>
      </c>
      <c r="T1303" s="186" t="str">
        <f>IF($J1303="","",IF('5.手当・賞与配分の設計'!$O$4=1,ROUNDUP(($J1303+$L1303)*$U$4*$T$3,-1),ROUNDUP($J1303*$U$4*$T$3,-1)))</f>
        <v/>
      </c>
      <c r="U1303" s="186" t="str">
        <f>IF($J1303="","",IF('5.手当・賞与配分の設計'!$O$4=1,ROUNDUP(($J1303+$L1303)*$U$4*$U$3,-1),ROUNDUP($J1303*$U$4*$U$3,-1)))</f>
        <v/>
      </c>
      <c r="V1303" s="186" t="str">
        <f>IF($J1303="","",IF('5.手当・賞与配分の設計'!$O$4=1,ROUNDUP(($J1303+$L1303)*$U$4*$V$3,-1),ROUNDUP($J1303*$U$4*$V$3,-1)))</f>
        <v/>
      </c>
      <c r="W1303" s="203" t="str">
        <f>IF($J1303="","",IF('5.手当・賞与配分の設計'!$O$4=1,ROUNDUP(($J1303+$L1303)*$U$4*$W$3,-1),ROUNDUP($J1303*$U$4*$W$3,-1)))</f>
        <v/>
      </c>
      <c r="X1303" s="128" t="str">
        <f t="shared" si="461"/>
        <v/>
      </c>
      <c r="Y1303" s="88" t="str">
        <f t="shared" si="452"/>
        <v/>
      </c>
      <c r="Z1303" s="88" t="str">
        <f t="shared" si="453"/>
        <v/>
      </c>
      <c r="AA1303" s="88" t="str">
        <f t="shared" si="454"/>
        <v/>
      </c>
      <c r="AB1303" s="201" t="str">
        <f t="shared" si="455"/>
        <v/>
      </c>
    </row>
    <row r="1304" spans="5:28" ht="18" customHeight="1">
      <c r="E1304" s="178" t="str">
        <f t="shared" si="456"/>
        <v/>
      </c>
      <c r="F1304" s="124">
        <f t="shared" si="447"/>
        <v>0</v>
      </c>
      <c r="G1304" s="124" t="str">
        <f t="shared" si="448"/>
        <v/>
      </c>
      <c r="H1304" s="124" t="str">
        <f t="shared" si="449"/>
        <v/>
      </c>
      <c r="I1304" s="179">
        <v>28</v>
      </c>
      <c r="J1304" s="150" t="str">
        <f>IF($E1304="","",INDEX('3.サラリースケール'!$R$5:$BH$38,MATCH('7.グレード別年俸表の作成'!$E1304,'3.サラリースケール'!$R$5:$R$38,0),MATCH('7.グレード別年俸表の作成'!$I1304,'3.サラリースケール'!$R$5:$BH$5,0)))</f>
        <v/>
      </c>
      <c r="K1304" s="194" t="str">
        <f t="shared" si="450"/>
        <v/>
      </c>
      <c r="L1304" s="195" t="str">
        <f>IF($J1304="","",VLOOKUP($E1304,'6.モデル年俸表の作成'!$C$6:$F$48,4,0))</f>
        <v/>
      </c>
      <c r="M1304" s="196" t="str">
        <f t="shared" si="457"/>
        <v/>
      </c>
      <c r="N1304" s="197" t="str">
        <f t="shared" si="458"/>
        <v/>
      </c>
      <c r="O1304" s="219" t="str">
        <f t="shared" si="451"/>
        <v/>
      </c>
      <c r="P1304" s="198" t="str">
        <f t="shared" si="459"/>
        <v/>
      </c>
      <c r="Q1304" s="195" t="str">
        <f t="shared" si="460"/>
        <v/>
      </c>
      <c r="R1304" s="187" t="str">
        <f>IF($J1304="","",IF('5.手当・賞与配分の設計'!$O$4=1,ROUNDUP((J1304+$L1304)*$R$5,-1),ROUNDUP(J1304*$R$5,-1)))</f>
        <v/>
      </c>
      <c r="S1304" s="202" t="str">
        <f>IF($J1304="","",IF('5.手当・賞与配分の設計'!$O$4=1,ROUNDUP(($J1304+$L1304)*$U$4*$S$3,-1),ROUNDUP($J1304*$U$4*$S$3,-1)))</f>
        <v/>
      </c>
      <c r="T1304" s="186" t="str">
        <f>IF($J1304="","",IF('5.手当・賞与配分の設計'!$O$4=1,ROUNDUP(($J1304+$L1304)*$U$4*$T$3,-1),ROUNDUP($J1304*$U$4*$T$3,-1)))</f>
        <v/>
      </c>
      <c r="U1304" s="186" t="str">
        <f>IF($J1304="","",IF('5.手当・賞与配分の設計'!$O$4=1,ROUNDUP(($J1304+$L1304)*$U$4*$U$3,-1),ROUNDUP($J1304*$U$4*$U$3,-1)))</f>
        <v/>
      </c>
      <c r="V1304" s="186" t="str">
        <f>IF($J1304="","",IF('5.手当・賞与配分の設計'!$O$4=1,ROUNDUP(($J1304+$L1304)*$U$4*$V$3,-1),ROUNDUP($J1304*$U$4*$V$3,-1)))</f>
        <v/>
      </c>
      <c r="W1304" s="203" t="str">
        <f>IF($J1304="","",IF('5.手当・賞与配分の設計'!$O$4=1,ROUNDUP(($J1304+$L1304)*$U$4*$W$3,-1),ROUNDUP($J1304*$U$4*$W$3,-1)))</f>
        <v/>
      </c>
      <c r="X1304" s="128" t="str">
        <f t="shared" si="461"/>
        <v/>
      </c>
      <c r="Y1304" s="88" t="str">
        <f t="shared" si="452"/>
        <v/>
      </c>
      <c r="Z1304" s="88" t="str">
        <f t="shared" si="453"/>
        <v/>
      </c>
      <c r="AA1304" s="88" t="str">
        <f t="shared" si="454"/>
        <v/>
      </c>
      <c r="AB1304" s="201" t="str">
        <f t="shared" si="455"/>
        <v/>
      </c>
    </row>
    <row r="1305" spans="5:28" ht="18" customHeight="1">
      <c r="E1305" s="178" t="str">
        <f t="shared" si="456"/>
        <v/>
      </c>
      <c r="F1305" s="124">
        <f t="shared" si="447"/>
        <v>0</v>
      </c>
      <c r="G1305" s="124" t="str">
        <f t="shared" si="448"/>
        <v/>
      </c>
      <c r="H1305" s="124" t="str">
        <f t="shared" si="449"/>
        <v/>
      </c>
      <c r="I1305" s="179">
        <v>29</v>
      </c>
      <c r="J1305" s="150" t="str">
        <f>IF($E1305="","",INDEX('3.サラリースケール'!$R$5:$BH$38,MATCH('7.グレード別年俸表の作成'!$E1305,'3.サラリースケール'!$R$5:$R$38,0),MATCH('7.グレード別年俸表の作成'!$I1305,'3.サラリースケール'!$R$5:$BH$5,0)))</f>
        <v/>
      </c>
      <c r="K1305" s="194" t="str">
        <f t="shared" si="450"/>
        <v/>
      </c>
      <c r="L1305" s="195" t="str">
        <f>IF($J1305="","",VLOOKUP($E1305,'6.モデル年俸表の作成'!$C$6:$F$48,4,0))</f>
        <v/>
      </c>
      <c r="M1305" s="196" t="str">
        <f t="shared" si="457"/>
        <v/>
      </c>
      <c r="N1305" s="197" t="str">
        <f t="shared" si="458"/>
        <v/>
      </c>
      <c r="O1305" s="219" t="str">
        <f t="shared" si="451"/>
        <v/>
      </c>
      <c r="P1305" s="198" t="str">
        <f t="shared" si="459"/>
        <v/>
      </c>
      <c r="Q1305" s="195" t="str">
        <f t="shared" si="460"/>
        <v/>
      </c>
      <c r="R1305" s="187" t="str">
        <f>IF($J1305="","",IF('5.手当・賞与配分の設計'!$O$4=1,ROUNDUP((J1305+$L1305)*$R$5,-1),ROUNDUP(J1305*$R$5,-1)))</f>
        <v/>
      </c>
      <c r="S1305" s="202" t="str">
        <f>IF($J1305="","",IF('5.手当・賞与配分の設計'!$O$4=1,ROUNDUP(($J1305+$L1305)*$U$4*$S$3,-1),ROUNDUP($J1305*$U$4*$S$3,-1)))</f>
        <v/>
      </c>
      <c r="T1305" s="186" t="str">
        <f>IF($J1305="","",IF('5.手当・賞与配分の設計'!$O$4=1,ROUNDUP(($J1305+$L1305)*$U$4*$T$3,-1),ROUNDUP($J1305*$U$4*$T$3,-1)))</f>
        <v/>
      </c>
      <c r="U1305" s="186" t="str">
        <f>IF($J1305="","",IF('5.手当・賞与配分の設計'!$O$4=1,ROUNDUP(($J1305+$L1305)*$U$4*$U$3,-1),ROUNDUP($J1305*$U$4*$U$3,-1)))</f>
        <v/>
      </c>
      <c r="V1305" s="186" t="str">
        <f>IF($J1305="","",IF('5.手当・賞与配分の設計'!$O$4=1,ROUNDUP(($J1305+$L1305)*$U$4*$V$3,-1),ROUNDUP($J1305*$U$4*$V$3,-1)))</f>
        <v/>
      </c>
      <c r="W1305" s="203" t="str">
        <f>IF($J1305="","",IF('5.手当・賞与配分の設計'!$O$4=1,ROUNDUP(($J1305+$L1305)*$U$4*$W$3,-1),ROUNDUP($J1305*$U$4*$W$3,-1)))</f>
        <v/>
      </c>
      <c r="X1305" s="128" t="str">
        <f t="shared" si="461"/>
        <v/>
      </c>
      <c r="Y1305" s="88" t="str">
        <f t="shared" si="452"/>
        <v/>
      </c>
      <c r="Z1305" s="88" t="str">
        <f t="shared" si="453"/>
        <v/>
      </c>
      <c r="AA1305" s="88" t="str">
        <f t="shared" si="454"/>
        <v/>
      </c>
      <c r="AB1305" s="201" t="str">
        <f t="shared" si="455"/>
        <v/>
      </c>
    </row>
    <row r="1306" spans="5:28" ht="18" customHeight="1">
      <c r="E1306" s="178" t="str">
        <f t="shared" si="456"/>
        <v/>
      </c>
      <c r="F1306" s="124">
        <f t="shared" si="447"/>
        <v>0</v>
      </c>
      <c r="G1306" s="124" t="str">
        <f t="shared" si="448"/>
        <v/>
      </c>
      <c r="H1306" s="124" t="str">
        <f t="shared" si="449"/>
        <v/>
      </c>
      <c r="I1306" s="179">
        <v>30</v>
      </c>
      <c r="J1306" s="150" t="str">
        <f>IF($E1306="","",INDEX('3.サラリースケール'!$R$5:$BH$38,MATCH('7.グレード別年俸表の作成'!$E1306,'3.サラリースケール'!$R$5:$R$38,0),MATCH('7.グレード別年俸表の作成'!$I1306,'3.サラリースケール'!$R$5:$BH$5,0)))</f>
        <v/>
      </c>
      <c r="K1306" s="194" t="str">
        <f t="shared" si="450"/>
        <v/>
      </c>
      <c r="L1306" s="195" t="str">
        <f>IF($J1306="","",VLOOKUP($E1306,'6.モデル年俸表の作成'!$C$6:$F$48,4,0))</f>
        <v/>
      </c>
      <c r="M1306" s="196" t="str">
        <f t="shared" si="457"/>
        <v/>
      </c>
      <c r="N1306" s="197" t="str">
        <f t="shared" si="458"/>
        <v/>
      </c>
      <c r="O1306" s="219" t="str">
        <f t="shared" si="451"/>
        <v/>
      </c>
      <c r="P1306" s="198" t="str">
        <f t="shared" si="459"/>
        <v/>
      </c>
      <c r="Q1306" s="195" t="str">
        <f t="shared" si="460"/>
        <v/>
      </c>
      <c r="R1306" s="187" t="str">
        <f>IF($J1306="","",IF('5.手当・賞与配分の設計'!$O$4=1,ROUNDUP((J1306+$L1306)*$R$5,-1),ROUNDUP(J1306*$R$5,-1)))</f>
        <v/>
      </c>
      <c r="S1306" s="202" t="str">
        <f>IF($J1306="","",IF('5.手当・賞与配分の設計'!$O$4=1,ROUNDUP(($J1306+$L1306)*$U$4*$S$3,-1),ROUNDUP($J1306*$U$4*$S$3,-1)))</f>
        <v/>
      </c>
      <c r="T1306" s="186" t="str">
        <f>IF($J1306="","",IF('5.手当・賞与配分の設計'!$O$4=1,ROUNDUP(($J1306+$L1306)*$U$4*$T$3,-1),ROUNDUP($J1306*$U$4*$T$3,-1)))</f>
        <v/>
      </c>
      <c r="U1306" s="186" t="str">
        <f>IF($J1306="","",IF('5.手当・賞与配分の設計'!$O$4=1,ROUNDUP(($J1306+$L1306)*$U$4*$U$3,-1),ROUNDUP($J1306*$U$4*$U$3,-1)))</f>
        <v/>
      </c>
      <c r="V1306" s="186" t="str">
        <f>IF($J1306="","",IF('5.手当・賞与配分の設計'!$O$4=1,ROUNDUP(($J1306+$L1306)*$U$4*$V$3,-1),ROUNDUP($J1306*$U$4*$V$3,-1)))</f>
        <v/>
      </c>
      <c r="W1306" s="203" t="str">
        <f>IF($J1306="","",IF('5.手当・賞与配分の設計'!$O$4=1,ROUNDUP(($J1306+$L1306)*$U$4*$W$3,-1),ROUNDUP($J1306*$U$4*$W$3,-1)))</f>
        <v/>
      </c>
      <c r="X1306" s="128" t="str">
        <f t="shared" si="461"/>
        <v/>
      </c>
      <c r="Y1306" s="88" t="str">
        <f t="shared" si="452"/>
        <v/>
      </c>
      <c r="Z1306" s="88" t="str">
        <f t="shared" si="453"/>
        <v/>
      </c>
      <c r="AA1306" s="88" t="str">
        <f t="shared" si="454"/>
        <v/>
      </c>
      <c r="AB1306" s="201" t="str">
        <f t="shared" si="455"/>
        <v/>
      </c>
    </row>
    <row r="1307" spans="5:28" ht="18" customHeight="1">
      <c r="E1307" s="178" t="str">
        <f t="shared" si="456"/>
        <v/>
      </c>
      <c r="F1307" s="124">
        <f t="shared" si="447"/>
        <v>0</v>
      </c>
      <c r="G1307" s="124" t="str">
        <f t="shared" si="448"/>
        <v/>
      </c>
      <c r="H1307" s="124" t="str">
        <f t="shared" si="449"/>
        <v/>
      </c>
      <c r="I1307" s="179">
        <v>31</v>
      </c>
      <c r="J1307" s="150" t="str">
        <f>IF($E1307="","",INDEX('3.サラリースケール'!$R$5:$BH$38,MATCH('7.グレード別年俸表の作成'!$E1307,'3.サラリースケール'!$R$5:$R$38,0),MATCH('7.グレード別年俸表の作成'!$I1307,'3.サラリースケール'!$R$5:$BH$5,0)))</f>
        <v/>
      </c>
      <c r="K1307" s="194" t="str">
        <f t="shared" si="450"/>
        <v/>
      </c>
      <c r="L1307" s="195" t="str">
        <f>IF($J1307="","",VLOOKUP($E1307,'6.モデル年俸表の作成'!$C$6:$F$48,4,0))</f>
        <v/>
      </c>
      <c r="M1307" s="196" t="str">
        <f t="shared" si="457"/>
        <v/>
      </c>
      <c r="N1307" s="197" t="str">
        <f t="shared" si="458"/>
        <v/>
      </c>
      <c r="O1307" s="219" t="str">
        <f t="shared" si="451"/>
        <v/>
      </c>
      <c r="P1307" s="198" t="str">
        <f t="shared" si="459"/>
        <v/>
      </c>
      <c r="Q1307" s="195" t="str">
        <f t="shared" si="460"/>
        <v/>
      </c>
      <c r="R1307" s="187" t="str">
        <f>IF($J1307="","",IF('5.手当・賞与配分の設計'!$O$4=1,ROUNDUP((J1307+$L1307)*$R$5,-1),ROUNDUP(J1307*$R$5,-1)))</f>
        <v/>
      </c>
      <c r="S1307" s="202" t="str">
        <f>IF($J1307="","",IF('5.手当・賞与配分の設計'!$O$4=1,ROUNDUP(($J1307+$L1307)*$U$4*$S$3,-1),ROUNDUP($J1307*$U$4*$S$3,-1)))</f>
        <v/>
      </c>
      <c r="T1307" s="186" t="str">
        <f>IF($J1307="","",IF('5.手当・賞与配分の設計'!$O$4=1,ROUNDUP(($J1307+$L1307)*$U$4*$T$3,-1),ROUNDUP($J1307*$U$4*$T$3,-1)))</f>
        <v/>
      </c>
      <c r="U1307" s="186" t="str">
        <f>IF($J1307="","",IF('5.手当・賞与配分の設計'!$O$4=1,ROUNDUP(($J1307+$L1307)*$U$4*$U$3,-1),ROUNDUP($J1307*$U$4*$U$3,-1)))</f>
        <v/>
      </c>
      <c r="V1307" s="186" t="str">
        <f>IF($J1307="","",IF('5.手当・賞与配分の設計'!$O$4=1,ROUNDUP(($J1307+$L1307)*$U$4*$V$3,-1),ROUNDUP($J1307*$U$4*$V$3,-1)))</f>
        <v/>
      </c>
      <c r="W1307" s="203" t="str">
        <f>IF($J1307="","",IF('5.手当・賞与配分の設計'!$O$4=1,ROUNDUP(($J1307+$L1307)*$U$4*$W$3,-1),ROUNDUP($J1307*$U$4*$W$3,-1)))</f>
        <v/>
      </c>
      <c r="X1307" s="128" t="str">
        <f t="shared" si="461"/>
        <v/>
      </c>
      <c r="Y1307" s="88" t="str">
        <f t="shared" si="452"/>
        <v/>
      </c>
      <c r="Z1307" s="88" t="str">
        <f t="shared" si="453"/>
        <v/>
      </c>
      <c r="AA1307" s="88" t="str">
        <f t="shared" si="454"/>
        <v/>
      </c>
      <c r="AB1307" s="201" t="str">
        <f t="shared" si="455"/>
        <v/>
      </c>
    </row>
    <row r="1308" spans="5:28" ht="18" customHeight="1">
      <c r="E1308" s="178" t="str">
        <f t="shared" si="456"/>
        <v/>
      </c>
      <c r="F1308" s="124">
        <f t="shared" si="447"/>
        <v>0</v>
      </c>
      <c r="G1308" s="124" t="str">
        <f t="shared" si="448"/>
        <v/>
      </c>
      <c r="H1308" s="124" t="str">
        <f t="shared" si="449"/>
        <v/>
      </c>
      <c r="I1308" s="179">
        <v>32</v>
      </c>
      <c r="J1308" s="150" t="str">
        <f>IF($E1308="","",INDEX('3.サラリースケール'!$R$5:$BH$38,MATCH('7.グレード別年俸表の作成'!$E1308,'3.サラリースケール'!$R$5:$R$38,0),MATCH('7.グレード別年俸表の作成'!$I1308,'3.サラリースケール'!$R$5:$BH$5,0)))</f>
        <v/>
      </c>
      <c r="K1308" s="194" t="str">
        <f t="shared" si="450"/>
        <v/>
      </c>
      <c r="L1308" s="195" t="str">
        <f>IF($J1308="","",VLOOKUP($E1308,'6.モデル年俸表の作成'!$C$6:$F$48,4,0))</f>
        <v/>
      </c>
      <c r="M1308" s="196" t="str">
        <f t="shared" si="457"/>
        <v/>
      </c>
      <c r="N1308" s="197" t="str">
        <f t="shared" si="458"/>
        <v/>
      </c>
      <c r="O1308" s="219" t="str">
        <f t="shared" si="451"/>
        <v/>
      </c>
      <c r="P1308" s="198" t="str">
        <f t="shared" si="459"/>
        <v/>
      </c>
      <c r="Q1308" s="195" t="str">
        <f t="shared" si="460"/>
        <v/>
      </c>
      <c r="R1308" s="187" t="str">
        <f>IF($J1308="","",IF('5.手当・賞与配分の設計'!$O$4=1,ROUNDUP((J1308+$L1308)*$R$5,-1),ROUNDUP(J1308*$R$5,-1)))</f>
        <v/>
      </c>
      <c r="S1308" s="202" t="str">
        <f>IF($J1308="","",IF('5.手当・賞与配分の設計'!$O$4=1,ROUNDUP(($J1308+$L1308)*$U$4*$S$3,-1),ROUNDUP($J1308*$U$4*$S$3,-1)))</f>
        <v/>
      </c>
      <c r="T1308" s="186" t="str">
        <f>IF($J1308="","",IF('5.手当・賞与配分の設計'!$O$4=1,ROUNDUP(($J1308+$L1308)*$U$4*$T$3,-1),ROUNDUP($J1308*$U$4*$T$3,-1)))</f>
        <v/>
      </c>
      <c r="U1308" s="186" t="str">
        <f>IF($J1308="","",IF('5.手当・賞与配分の設計'!$O$4=1,ROUNDUP(($J1308+$L1308)*$U$4*$U$3,-1),ROUNDUP($J1308*$U$4*$U$3,-1)))</f>
        <v/>
      </c>
      <c r="V1308" s="186" t="str">
        <f>IF($J1308="","",IF('5.手当・賞与配分の設計'!$O$4=1,ROUNDUP(($J1308+$L1308)*$U$4*$V$3,-1),ROUNDUP($J1308*$U$4*$V$3,-1)))</f>
        <v/>
      </c>
      <c r="W1308" s="203" t="str">
        <f>IF($J1308="","",IF('5.手当・賞与配分の設計'!$O$4=1,ROUNDUP(($J1308+$L1308)*$U$4*$W$3,-1),ROUNDUP($J1308*$U$4*$W$3,-1)))</f>
        <v/>
      </c>
      <c r="X1308" s="128" t="str">
        <f t="shared" si="461"/>
        <v/>
      </c>
      <c r="Y1308" s="88" t="str">
        <f t="shared" si="452"/>
        <v/>
      </c>
      <c r="Z1308" s="88" t="str">
        <f t="shared" si="453"/>
        <v/>
      </c>
      <c r="AA1308" s="88" t="str">
        <f t="shared" si="454"/>
        <v/>
      </c>
      <c r="AB1308" s="201" t="str">
        <f t="shared" si="455"/>
        <v/>
      </c>
    </row>
    <row r="1309" spans="5:28" ht="18" customHeight="1">
      <c r="E1309" s="178" t="str">
        <f t="shared" si="456"/>
        <v/>
      </c>
      <c r="F1309" s="124">
        <f t="shared" si="447"/>
        <v>0</v>
      </c>
      <c r="G1309" s="124" t="str">
        <f t="shared" si="448"/>
        <v/>
      </c>
      <c r="H1309" s="124" t="str">
        <f t="shared" si="449"/>
        <v/>
      </c>
      <c r="I1309" s="179">
        <v>33</v>
      </c>
      <c r="J1309" s="150" t="str">
        <f>IF($E1309="","",INDEX('3.サラリースケール'!$R$5:$BH$38,MATCH('7.グレード別年俸表の作成'!$E1309,'3.サラリースケール'!$R$5:$R$38,0),MATCH('7.グレード別年俸表の作成'!$I1309,'3.サラリースケール'!$R$5:$BH$5,0)))</f>
        <v/>
      </c>
      <c r="K1309" s="194" t="str">
        <f t="shared" si="450"/>
        <v/>
      </c>
      <c r="L1309" s="195" t="str">
        <f>IF($J1309="","",VLOOKUP($E1309,'6.モデル年俸表の作成'!$C$6:$F$48,4,0))</f>
        <v/>
      </c>
      <c r="M1309" s="196" t="str">
        <f t="shared" si="457"/>
        <v/>
      </c>
      <c r="N1309" s="197" t="str">
        <f t="shared" si="458"/>
        <v/>
      </c>
      <c r="O1309" s="219" t="str">
        <f t="shared" si="451"/>
        <v/>
      </c>
      <c r="P1309" s="198" t="str">
        <f t="shared" si="459"/>
        <v/>
      </c>
      <c r="Q1309" s="195" t="str">
        <f t="shared" si="460"/>
        <v/>
      </c>
      <c r="R1309" s="187" t="str">
        <f>IF($J1309="","",IF('5.手当・賞与配分の設計'!$O$4=1,ROUNDUP((J1309+$L1309)*$R$5,-1),ROUNDUP(J1309*$R$5,-1)))</f>
        <v/>
      </c>
      <c r="S1309" s="202" t="str">
        <f>IF($J1309="","",IF('5.手当・賞与配分の設計'!$O$4=1,ROUNDUP(($J1309+$L1309)*$U$4*$S$3,-1),ROUNDUP($J1309*$U$4*$S$3,-1)))</f>
        <v/>
      </c>
      <c r="T1309" s="186" t="str">
        <f>IF($J1309="","",IF('5.手当・賞与配分の設計'!$O$4=1,ROUNDUP(($J1309+$L1309)*$U$4*$T$3,-1),ROUNDUP($J1309*$U$4*$T$3,-1)))</f>
        <v/>
      </c>
      <c r="U1309" s="186" t="str">
        <f>IF($J1309="","",IF('5.手当・賞与配分の設計'!$O$4=1,ROUNDUP(($J1309+$L1309)*$U$4*$U$3,-1),ROUNDUP($J1309*$U$4*$U$3,-1)))</f>
        <v/>
      </c>
      <c r="V1309" s="186" t="str">
        <f>IF($J1309="","",IF('5.手当・賞与配分の設計'!$O$4=1,ROUNDUP(($J1309+$L1309)*$U$4*$V$3,-1),ROUNDUP($J1309*$U$4*$V$3,-1)))</f>
        <v/>
      </c>
      <c r="W1309" s="203" t="str">
        <f>IF($J1309="","",IF('5.手当・賞与配分の設計'!$O$4=1,ROUNDUP(($J1309+$L1309)*$U$4*$W$3,-1),ROUNDUP($J1309*$U$4*$W$3,-1)))</f>
        <v/>
      </c>
      <c r="X1309" s="128" t="str">
        <f t="shared" si="461"/>
        <v/>
      </c>
      <c r="Y1309" s="88" t="str">
        <f t="shared" si="452"/>
        <v/>
      </c>
      <c r="Z1309" s="88" t="str">
        <f t="shared" si="453"/>
        <v/>
      </c>
      <c r="AA1309" s="88" t="str">
        <f t="shared" si="454"/>
        <v/>
      </c>
      <c r="AB1309" s="201" t="str">
        <f t="shared" si="455"/>
        <v/>
      </c>
    </row>
    <row r="1310" spans="5:28" ht="18" customHeight="1">
      <c r="E1310" s="178" t="str">
        <f t="shared" si="456"/>
        <v/>
      </c>
      <c r="F1310" s="124">
        <f t="shared" si="447"/>
        <v>0</v>
      </c>
      <c r="G1310" s="124" t="str">
        <f t="shared" si="448"/>
        <v/>
      </c>
      <c r="H1310" s="124" t="str">
        <f t="shared" si="449"/>
        <v/>
      </c>
      <c r="I1310" s="179">
        <v>34</v>
      </c>
      <c r="J1310" s="150" t="str">
        <f>IF($E1310="","",INDEX('3.サラリースケール'!$R$5:$BH$38,MATCH('7.グレード別年俸表の作成'!$E1310,'3.サラリースケール'!$R$5:$R$38,0),MATCH('7.グレード別年俸表の作成'!$I1310,'3.サラリースケール'!$R$5:$BH$5,0)))</f>
        <v/>
      </c>
      <c r="K1310" s="194" t="str">
        <f t="shared" si="450"/>
        <v/>
      </c>
      <c r="L1310" s="195" t="str">
        <f>IF($J1310="","",VLOOKUP($E1310,'6.モデル年俸表の作成'!$C$6:$F$48,4,0))</f>
        <v/>
      </c>
      <c r="M1310" s="196" t="str">
        <f t="shared" si="457"/>
        <v/>
      </c>
      <c r="N1310" s="197" t="str">
        <f t="shared" si="458"/>
        <v/>
      </c>
      <c r="O1310" s="219" t="str">
        <f t="shared" si="451"/>
        <v/>
      </c>
      <c r="P1310" s="198" t="str">
        <f t="shared" si="459"/>
        <v/>
      </c>
      <c r="Q1310" s="195" t="str">
        <f t="shared" si="460"/>
        <v/>
      </c>
      <c r="R1310" s="187" t="str">
        <f>IF($J1310="","",IF('5.手当・賞与配分の設計'!$O$4=1,ROUNDUP((J1310+$L1310)*$R$5,-1),ROUNDUP(J1310*$R$5,-1)))</f>
        <v/>
      </c>
      <c r="S1310" s="202" t="str">
        <f>IF($J1310="","",IF('5.手当・賞与配分の設計'!$O$4=1,ROUNDUP(($J1310+$L1310)*$U$4*$S$3,-1),ROUNDUP($J1310*$U$4*$S$3,-1)))</f>
        <v/>
      </c>
      <c r="T1310" s="186" t="str">
        <f>IF($J1310="","",IF('5.手当・賞与配分の設計'!$O$4=1,ROUNDUP(($J1310+$L1310)*$U$4*$T$3,-1),ROUNDUP($J1310*$U$4*$T$3,-1)))</f>
        <v/>
      </c>
      <c r="U1310" s="186" t="str">
        <f>IF($J1310="","",IF('5.手当・賞与配分の設計'!$O$4=1,ROUNDUP(($J1310+$L1310)*$U$4*$U$3,-1),ROUNDUP($J1310*$U$4*$U$3,-1)))</f>
        <v/>
      </c>
      <c r="V1310" s="186" t="str">
        <f>IF($J1310="","",IF('5.手当・賞与配分の設計'!$O$4=1,ROUNDUP(($J1310+$L1310)*$U$4*$V$3,-1),ROUNDUP($J1310*$U$4*$V$3,-1)))</f>
        <v/>
      </c>
      <c r="W1310" s="203" t="str">
        <f>IF($J1310="","",IF('5.手当・賞与配分の設計'!$O$4=1,ROUNDUP(($J1310+$L1310)*$U$4*$W$3,-1),ROUNDUP($J1310*$U$4*$W$3,-1)))</f>
        <v/>
      </c>
      <c r="X1310" s="128" t="str">
        <f t="shared" si="461"/>
        <v/>
      </c>
      <c r="Y1310" s="88" t="str">
        <f t="shared" si="452"/>
        <v/>
      </c>
      <c r="Z1310" s="88" t="str">
        <f t="shared" si="453"/>
        <v/>
      </c>
      <c r="AA1310" s="88" t="str">
        <f t="shared" si="454"/>
        <v/>
      </c>
      <c r="AB1310" s="201" t="str">
        <f t="shared" si="455"/>
        <v/>
      </c>
    </row>
    <row r="1311" spans="5:28" ht="18" customHeight="1">
      <c r="E1311" s="178" t="str">
        <f t="shared" si="456"/>
        <v/>
      </c>
      <c r="F1311" s="124">
        <f t="shared" si="447"/>
        <v>0</v>
      </c>
      <c r="G1311" s="124" t="str">
        <f t="shared" si="448"/>
        <v/>
      </c>
      <c r="H1311" s="124" t="str">
        <f t="shared" si="449"/>
        <v/>
      </c>
      <c r="I1311" s="179">
        <v>35</v>
      </c>
      <c r="J1311" s="150" t="str">
        <f>IF($E1311="","",INDEX('3.サラリースケール'!$R$5:$BH$38,MATCH('7.グレード別年俸表の作成'!$E1311,'3.サラリースケール'!$R$5:$R$38,0),MATCH('7.グレード別年俸表の作成'!$I1311,'3.サラリースケール'!$R$5:$BH$5,0)))</f>
        <v/>
      </c>
      <c r="K1311" s="194" t="str">
        <f t="shared" si="450"/>
        <v/>
      </c>
      <c r="L1311" s="195" t="str">
        <f>IF($J1311="","",VLOOKUP($E1311,'6.モデル年俸表の作成'!$C$6:$F$48,4,0))</f>
        <v/>
      </c>
      <c r="M1311" s="196" t="str">
        <f t="shared" si="457"/>
        <v/>
      </c>
      <c r="N1311" s="197" t="str">
        <f t="shared" si="458"/>
        <v/>
      </c>
      <c r="O1311" s="219" t="str">
        <f t="shared" si="451"/>
        <v/>
      </c>
      <c r="P1311" s="198" t="str">
        <f t="shared" si="459"/>
        <v/>
      </c>
      <c r="Q1311" s="195" t="str">
        <f t="shared" si="460"/>
        <v/>
      </c>
      <c r="R1311" s="187" t="str">
        <f>IF($J1311="","",IF('5.手当・賞与配分の設計'!$O$4=1,ROUNDUP((J1311+$L1311)*$R$5,-1),ROUNDUP(J1311*$R$5,-1)))</f>
        <v/>
      </c>
      <c r="S1311" s="202" t="str">
        <f>IF($J1311="","",IF('5.手当・賞与配分の設計'!$O$4=1,ROUNDUP(($J1311+$L1311)*$U$4*$S$3,-1),ROUNDUP($J1311*$U$4*$S$3,-1)))</f>
        <v/>
      </c>
      <c r="T1311" s="186" t="str">
        <f>IF($J1311="","",IF('5.手当・賞与配分の設計'!$O$4=1,ROUNDUP(($J1311+$L1311)*$U$4*$T$3,-1),ROUNDUP($J1311*$U$4*$T$3,-1)))</f>
        <v/>
      </c>
      <c r="U1311" s="186" t="str">
        <f>IF($J1311="","",IF('5.手当・賞与配分の設計'!$O$4=1,ROUNDUP(($J1311+$L1311)*$U$4*$U$3,-1),ROUNDUP($J1311*$U$4*$U$3,-1)))</f>
        <v/>
      </c>
      <c r="V1311" s="186" t="str">
        <f>IF($J1311="","",IF('5.手当・賞与配分の設計'!$O$4=1,ROUNDUP(($J1311+$L1311)*$U$4*$V$3,-1),ROUNDUP($J1311*$U$4*$V$3,-1)))</f>
        <v/>
      </c>
      <c r="W1311" s="203" t="str">
        <f>IF($J1311="","",IF('5.手当・賞与配分の設計'!$O$4=1,ROUNDUP(($J1311+$L1311)*$U$4*$W$3,-1),ROUNDUP($J1311*$U$4*$W$3,-1)))</f>
        <v/>
      </c>
      <c r="X1311" s="128" t="str">
        <f t="shared" si="461"/>
        <v/>
      </c>
      <c r="Y1311" s="88" t="str">
        <f t="shared" si="452"/>
        <v/>
      </c>
      <c r="Z1311" s="88" t="str">
        <f t="shared" si="453"/>
        <v/>
      </c>
      <c r="AA1311" s="88" t="str">
        <f t="shared" si="454"/>
        <v/>
      </c>
      <c r="AB1311" s="201" t="str">
        <f t="shared" si="455"/>
        <v/>
      </c>
    </row>
    <row r="1312" spans="5:28" ht="18" customHeight="1">
      <c r="E1312" s="178" t="str">
        <f t="shared" si="456"/>
        <v/>
      </c>
      <c r="F1312" s="124">
        <f t="shared" si="447"/>
        <v>0</v>
      </c>
      <c r="G1312" s="124" t="str">
        <f t="shared" si="448"/>
        <v/>
      </c>
      <c r="H1312" s="124" t="str">
        <f t="shared" si="449"/>
        <v/>
      </c>
      <c r="I1312" s="179">
        <v>36</v>
      </c>
      <c r="J1312" s="150" t="str">
        <f>IF($E1312="","",INDEX('3.サラリースケール'!$R$5:$BH$38,MATCH('7.グレード別年俸表の作成'!$E1312,'3.サラリースケール'!$R$5:$R$38,0),MATCH('7.グレード別年俸表の作成'!$I1312,'3.サラリースケール'!$R$5:$BH$5,0)))</f>
        <v/>
      </c>
      <c r="K1312" s="194" t="str">
        <f t="shared" si="450"/>
        <v/>
      </c>
      <c r="L1312" s="195" t="str">
        <f>IF($J1312="","",VLOOKUP($E1312,'6.モデル年俸表の作成'!$C$6:$F$48,4,0))</f>
        <v/>
      </c>
      <c r="M1312" s="196" t="str">
        <f t="shared" si="457"/>
        <v/>
      </c>
      <c r="N1312" s="197" t="str">
        <f t="shared" si="458"/>
        <v/>
      </c>
      <c r="O1312" s="219" t="str">
        <f t="shared" si="451"/>
        <v/>
      </c>
      <c r="P1312" s="198" t="str">
        <f t="shared" si="459"/>
        <v/>
      </c>
      <c r="Q1312" s="195" t="str">
        <f t="shared" si="460"/>
        <v/>
      </c>
      <c r="R1312" s="187" t="str">
        <f>IF($J1312="","",IF('5.手当・賞与配分の設計'!$O$4=1,ROUNDUP((J1312+$L1312)*$R$5,-1),ROUNDUP(J1312*$R$5,-1)))</f>
        <v/>
      </c>
      <c r="S1312" s="202" t="str">
        <f>IF($J1312="","",IF('5.手当・賞与配分の設計'!$O$4=1,ROUNDUP(($J1312+$L1312)*$U$4*$S$3,-1),ROUNDUP($J1312*$U$4*$S$3,-1)))</f>
        <v/>
      </c>
      <c r="T1312" s="186" t="str">
        <f>IF($J1312="","",IF('5.手当・賞与配分の設計'!$O$4=1,ROUNDUP(($J1312+$L1312)*$U$4*$T$3,-1),ROUNDUP($J1312*$U$4*$T$3,-1)))</f>
        <v/>
      </c>
      <c r="U1312" s="186" t="str">
        <f>IF($J1312="","",IF('5.手当・賞与配分の設計'!$O$4=1,ROUNDUP(($J1312+$L1312)*$U$4*$U$3,-1),ROUNDUP($J1312*$U$4*$U$3,-1)))</f>
        <v/>
      </c>
      <c r="V1312" s="186" t="str">
        <f>IF($J1312="","",IF('5.手当・賞与配分の設計'!$O$4=1,ROUNDUP(($J1312+$L1312)*$U$4*$V$3,-1),ROUNDUP($J1312*$U$4*$V$3,-1)))</f>
        <v/>
      </c>
      <c r="W1312" s="203" t="str">
        <f>IF($J1312="","",IF('5.手当・賞与配分の設計'!$O$4=1,ROUNDUP(($J1312+$L1312)*$U$4*$W$3,-1),ROUNDUP($J1312*$U$4*$W$3,-1)))</f>
        <v/>
      </c>
      <c r="X1312" s="128" t="str">
        <f t="shared" si="461"/>
        <v/>
      </c>
      <c r="Y1312" s="88" t="str">
        <f t="shared" si="452"/>
        <v/>
      </c>
      <c r="Z1312" s="88" t="str">
        <f t="shared" si="453"/>
        <v/>
      </c>
      <c r="AA1312" s="88" t="str">
        <f t="shared" si="454"/>
        <v/>
      </c>
      <c r="AB1312" s="201" t="str">
        <f t="shared" si="455"/>
        <v/>
      </c>
    </row>
    <row r="1313" spans="5:28" ht="18" customHeight="1">
      <c r="E1313" s="178" t="str">
        <f t="shared" si="456"/>
        <v/>
      </c>
      <c r="F1313" s="124">
        <f t="shared" si="447"/>
        <v>0</v>
      </c>
      <c r="G1313" s="124" t="str">
        <f t="shared" si="448"/>
        <v/>
      </c>
      <c r="H1313" s="124" t="str">
        <f t="shared" si="449"/>
        <v/>
      </c>
      <c r="I1313" s="179">
        <v>37</v>
      </c>
      <c r="J1313" s="150" t="str">
        <f>IF($E1313="","",INDEX('3.サラリースケール'!$R$5:$BH$38,MATCH('7.グレード別年俸表の作成'!$E1313,'3.サラリースケール'!$R$5:$R$38,0),MATCH('7.グレード別年俸表の作成'!$I1313,'3.サラリースケール'!$R$5:$BH$5,0)))</f>
        <v/>
      </c>
      <c r="K1313" s="194" t="str">
        <f t="shared" si="450"/>
        <v/>
      </c>
      <c r="L1313" s="195" t="str">
        <f>IF($J1313="","",VLOOKUP($E1313,'6.モデル年俸表の作成'!$C$6:$F$48,4,0))</f>
        <v/>
      </c>
      <c r="M1313" s="196" t="str">
        <f t="shared" si="457"/>
        <v/>
      </c>
      <c r="N1313" s="197" t="str">
        <f t="shared" si="458"/>
        <v/>
      </c>
      <c r="O1313" s="219" t="str">
        <f t="shared" si="451"/>
        <v/>
      </c>
      <c r="P1313" s="198" t="str">
        <f t="shared" si="459"/>
        <v/>
      </c>
      <c r="Q1313" s="195" t="str">
        <f t="shared" si="460"/>
        <v/>
      </c>
      <c r="R1313" s="187" t="str">
        <f>IF($J1313="","",IF('5.手当・賞与配分の設計'!$O$4=1,ROUNDUP((J1313+$L1313)*$R$5,-1),ROUNDUP(J1313*$R$5,-1)))</f>
        <v/>
      </c>
      <c r="S1313" s="202" t="str">
        <f>IF($J1313="","",IF('5.手当・賞与配分の設計'!$O$4=1,ROUNDUP(($J1313+$L1313)*$U$4*$S$3,-1),ROUNDUP($J1313*$U$4*$S$3,-1)))</f>
        <v/>
      </c>
      <c r="T1313" s="186" t="str">
        <f>IF($J1313="","",IF('5.手当・賞与配分の設計'!$O$4=1,ROUNDUP(($J1313+$L1313)*$U$4*$T$3,-1),ROUNDUP($J1313*$U$4*$T$3,-1)))</f>
        <v/>
      </c>
      <c r="U1313" s="186" t="str">
        <f>IF($J1313="","",IF('5.手当・賞与配分の設計'!$O$4=1,ROUNDUP(($J1313+$L1313)*$U$4*$U$3,-1),ROUNDUP($J1313*$U$4*$U$3,-1)))</f>
        <v/>
      </c>
      <c r="V1313" s="186" t="str">
        <f>IF($J1313="","",IF('5.手当・賞与配分の設計'!$O$4=1,ROUNDUP(($J1313+$L1313)*$U$4*$V$3,-1),ROUNDUP($J1313*$U$4*$V$3,-1)))</f>
        <v/>
      </c>
      <c r="W1313" s="203" t="str">
        <f>IF($J1313="","",IF('5.手当・賞与配分の設計'!$O$4=1,ROUNDUP(($J1313+$L1313)*$U$4*$W$3,-1),ROUNDUP($J1313*$U$4*$W$3,-1)))</f>
        <v/>
      </c>
      <c r="X1313" s="128" t="str">
        <f t="shared" si="461"/>
        <v/>
      </c>
      <c r="Y1313" s="88" t="str">
        <f t="shared" si="452"/>
        <v/>
      </c>
      <c r="Z1313" s="88" t="str">
        <f t="shared" si="453"/>
        <v/>
      </c>
      <c r="AA1313" s="88" t="str">
        <f t="shared" si="454"/>
        <v/>
      </c>
      <c r="AB1313" s="201" t="str">
        <f t="shared" si="455"/>
        <v/>
      </c>
    </row>
    <row r="1314" spans="5:28" ht="18" customHeight="1">
      <c r="E1314" s="178" t="str">
        <f t="shared" si="456"/>
        <v/>
      </c>
      <c r="F1314" s="124">
        <f t="shared" si="447"/>
        <v>0</v>
      </c>
      <c r="G1314" s="124" t="str">
        <f t="shared" si="448"/>
        <v/>
      </c>
      <c r="H1314" s="124" t="str">
        <f t="shared" si="449"/>
        <v/>
      </c>
      <c r="I1314" s="179">
        <v>38</v>
      </c>
      <c r="J1314" s="150" t="str">
        <f>IF($E1314="","",INDEX('3.サラリースケール'!$R$5:$BH$38,MATCH('7.グレード別年俸表の作成'!$E1314,'3.サラリースケール'!$R$5:$R$38,0),MATCH('7.グレード別年俸表の作成'!$I1314,'3.サラリースケール'!$R$5:$BH$5,0)))</f>
        <v/>
      </c>
      <c r="K1314" s="194" t="str">
        <f t="shared" si="450"/>
        <v/>
      </c>
      <c r="L1314" s="195" t="str">
        <f>IF($J1314="","",VLOOKUP($E1314,'6.モデル年俸表の作成'!$C$6:$F$48,4,0))</f>
        <v/>
      </c>
      <c r="M1314" s="196" t="str">
        <f t="shared" si="457"/>
        <v/>
      </c>
      <c r="N1314" s="197" t="str">
        <f t="shared" si="458"/>
        <v/>
      </c>
      <c r="O1314" s="219" t="str">
        <f t="shared" si="451"/>
        <v/>
      </c>
      <c r="P1314" s="198" t="str">
        <f t="shared" si="459"/>
        <v/>
      </c>
      <c r="Q1314" s="195" t="str">
        <f t="shared" si="460"/>
        <v/>
      </c>
      <c r="R1314" s="187" t="str">
        <f>IF($J1314="","",IF('5.手当・賞与配分の設計'!$O$4=1,ROUNDUP((J1314+$L1314)*$R$5,-1),ROUNDUP(J1314*$R$5,-1)))</f>
        <v/>
      </c>
      <c r="S1314" s="202" t="str">
        <f>IF($J1314="","",IF('5.手当・賞与配分の設計'!$O$4=1,ROUNDUP(($J1314+$L1314)*$U$4*$S$3,-1),ROUNDUP($J1314*$U$4*$S$3,-1)))</f>
        <v/>
      </c>
      <c r="T1314" s="186" t="str">
        <f>IF($J1314="","",IF('5.手当・賞与配分の設計'!$O$4=1,ROUNDUP(($J1314+$L1314)*$U$4*$T$3,-1),ROUNDUP($J1314*$U$4*$T$3,-1)))</f>
        <v/>
      </c>
      <c r="U1314" s="186" t="str">
        <f>IF($J1314="","",IF('5.手当・賞与配分の設計'!$O$4=1,ROUNDUP(($J1314+$L1314)*$U$4*$U$3,-1),ROUNDUP($J1314*$U$4*$U$3,-1)))</f>
        <v/>
      </c>
      <c r="V1314" s="186" t="str">
        <f>IF($J1314="","",IF('5.手当・賞与配分の設計'!$O$4=1,ROUNDUP(($J1314+$L1314)*$U$4*$V$3,-1),ROUNDUP($J1314*$U$4*$V$3,-1)))</f>
        <v/>
      </c>
      <c r="W1314" s="203" t="str">
        <f>IF($J1314="","",IF('5.手当・賞与配分の設計'!$O$4=1,ROUNDUP(($J1314+$L1314)*$U$4*$W$3,-1),ROUNDUP($J1314*$U$4*$W$3,-1)))</f>
        <v/>
      </c>
      <c r="X1314" s="128" t="str">
        <f t="shared" si="461"/>
        <v/>
      </c>
      <c r="Y1314" s="88" t="str">
        <f t="shared" si="452"/>
        <v/>
      </c>
      <c r="Z1314" s="88" t="str">
        <f t="shared" si="453"/>
        <v/>
      </c>
      <c r="AA1314" s="88" t="str">
        <f t="shared" si="454"/>
        <v/>
      </c>
      <c r="AB1314" s="201" t="str">
        <f t="shared" si="455"/>
        <v/>
      </c>
    </row>
    <row r="1315" spans="5:28" ht="18" customHeight="1">
      <c r="E1315" s="178" t="str">
        <f t="shared" si="456"/>
        <v/>
      </c>
      <c r="F1315" s="124">
        <f t="shared" si="447"/>
        <v>0</v>
      </c>
      <c r="G1315" s="124" t="str">
        <f t="shared" si="448"/>
        <v/>
      </c>
      <c r="H1315" s="124" t="str">
        <f t="shared" si="449"/>
        <v/>
      </c>
      <c r="I1315" s="179">
        <v>39</v>
      </c>
      <c r="J1315" s="150" t="str">
        <f>IF($E1315="","",INDEX('3.サラリースケール'!$R$5:$BH$38,MATCH('7.グレード別年俸表の作成'!$E1315,'3.サラリースケール'!$R$5:$R$38,0),MATCH('7.グレード別年俸表の作成'!$I1315,'3.サラリースケール'!$R$5:$BH$5,0)))</f>
        <v/>
      </c>
      <c r="K1315" s="194" t="str">
        <f t="shared" si="450"/>
        <v/>
      </c>
      <c r="L1315" s="195" t="str">
        <f>IF($J1315="","",VLOOKUP($E1315,'6.モデル年俸表の作成'!$C$6:$F$48,4,0))</f>
        <v/>
      </c>
      <c r="M1315" s="196" t="str">
        <f t="shared" si="457"/>
        <v/>
      </c>
      <c r="N1315" s="197" t="str">
        <f t="shared" si="458"/>
        <v/>
      </c>
      <c r="O1315" s="219" t="str">
        <f t="shared" si="451"/>
        <v/>
      </c>
      <c r="P1315" s="198" t="str">
        <f t="shared" si="459"/>
        <v/>
      </c>
      <c r="Q1315" s="195" t="str">
        <f t="shared" si="460"/>
        <v/>
      </c>
      <c r="R1315" s="187" t="str">
        <f>IF($J1315="","",IF('5.手当・賞与配分の設計'!$O$4=1,ROUNDUP((J1315+$L1315)*$R$5,-1),ROUNDUP(J1315*$R$5,-1)))</f>
        <v/>
      </c>
      <c r="S1315" s="202" t="str">
        <f>IF($J1315="","",IF('5.手当・賞与配分の設計'!$O$4=1,ROUNDUP(($J1315+$L1315)*$U$4*$S$3,-1),ROUNDUP($J1315*$U$4*$S$3,-1)))</f>
        <v/>
      </c>
      <c r="T1315" s="186" t="str">
        <f>IF($J1315="","",IF('5.手当・賞与配分の設計'!$O$4=1,ROUNDUP(($J1315+$L1315)*$U$4*$T$3,-1),ROUNDUP($J1315*$U$4*$T$3,-1)))</f>
        <v/>
      </c>
      <c r="U1315" s="186" t="str">
        <f>IF($J1315="","",IF('5.手当・賞与配分の設計'!$O$4=1,ROUNDUP(($J1315+$L1315)*$U$4*$U$3,-1),ROUNDUP($J1315*$U$4*$U$3,-1)))</f>
        <v/>
      </c>
      <c r="V1315" s="186" t="str">
        <f>IF($J1315="","",IF('5.手当・賞与配分の設計'!$O$4=1,ROUNDUP(($J1315+$L1315)*$U$4*$V$3,-1),ROUNDUP($J1315*$U$4*$V$3,-1)))</f>
        <v/>
      </c>
      <c r="W1315" s="203" t="str">
        <f>IF($J1315="","",IF('5.手当・賞与配分の設計'!$O$4=1,ROUNDUP(($J1315+$L1315)*$U$4*$W$3,-1),ROUNDUP($J1315*$U$4*$W$3,-1)))</f>
        <v/>
      </c>
      <c r="X1315" s="128" t="str">
        <f t="shared" si="461"/>
        <v/>
      </c>
      <c r="Y1315" s="88" t="str">
        <f t="shared" si="452"/>
        <v/>
      </c>
      <c r="Z1315" s="88" t="str">
        <f t="shared" si="453"/>
        <v/>
      </c>
      <c r="AA1315" s="88" t="str">
        <f t="shared" si="454"/>
        <v/>
      </c>
      <c r="AB1315" s="201" t="str">
        <f t="shared" si="455"/>
        <v/>
      </c>
    </row>
    <row r="1316" spans="5:28" ht="18" customHeight="1">
      <c r="E1316" s="178" t="str">
        <f t="shared" si="456"/>
        <v/>
      </c>
      <c r="F1316" s="124">
        <f t="shared" si="447"/>
        <v>0</v>
      </c>
      <c r="G1316" s="124" t="str">
        <f t="shared" si="448"/>
        <v/>
      </c>
      <c r="H1316" s="124" t="str">
        <f t="shared" si="449"/>
        <v/>
      </c>
      <c r="I1316" s="179">
        <v>40</v>
      </c>
      <c r="J1316" s="150" t="str">
        <f>IF($E1316="","",INDEX('3.サラリースケール'!$R$5:$BH$38,MATCH('7.グレード別年俸表の作成'!$E1316,'3.サラリースケール'!$R$5:$R$38,0),MATCH('7.グレード別年俸表の作成'!$I1316,'3.サラリースケール'!$R$5:$BH$5,0)))</f>
        <v/>
      </c>
      <c r="K1316" s="194" t="str">
        <f t="shared" si="450"/>
        <v/>
      </c>
      <c r="L1316" s="195" t="str">
        <f>IF($J1316="","",VLOOKUP($E1316,'6.モデル年俸表の作成'!$C$6:$F$48,4,0))</f>
        <v/>
      </c>
      <c r="M1316" s="196" t="str">
        <f t="shared" si="457"/>
        <v/>
      </c>
      <c r="N1316" s="197" t="str">
        <f t="shared" si="458"/>
        <v/>
      </c>
      <c r="O1316" s="219" t="str">
        <f t="shared" si="451"/>
        <v/>
      </c>
      <c r="P1316" s="198" t="str">
        <f t="shared" si="459"/>
        <v/>
      </c>
      <c r="Q1316" s="195" t="str">
        <f t="shared" si="460"/>
        <v/>
      </c>
      <c r="R1316" s="187" t="str">
        <f>IF($J1316="","",IF('5.手当・賞与配分の設計'!$O$4=1,ROUNDUP((J1316+$L1316)*$R$5,-1),ROUNDUP(J1316*$R$5,-1)))</f>
        <v/>
      </c>
      <c r="S1316" s="202" t="str">
        <f>IF($J1316="","",IF('5.手当・賞与配分の設計'!$O$4=1,ROUNDUP(($J1316+$L1316)*$U$4*$S$3,-1),ROUNDUP($J1316*$U$4*$S$3,-1)))</f>
        <v/>
      </c>
      <c r="T1316" s="186" t="str">
        <f>IF($J1316="","",IF('5.手当・賞与配分の設計'!$O$4=1,ROUNDUP(($J1316+$L1316)*$U$4*$T$3,-1),ROUNDUP($J1316*$U$4*$T$3,-1)))</f>
        <v/>
      </c>
      <c r="U1316" s="186" t="str">
        <f>IF($J1316="","",IF('5.手当・賞与配分の設計'!$O$4=1,ROUNDUP(($J1316+$L1316)*$U$4*$U$3,-1),ROUNDUP($J1316*$U$4*$U$3,-1)))</f>
        <v/>
      </c>
      <c r="V1316" s="186" t="str">
        <f>IF($J1316="","",IF('5.手当・賞与配分の設計'!$O$4=1,ROUNDUP(($J1316+$L1316)*$U$4*$V$3,-1),ROUNDUP($J1316*$U$4*$V$3,-1)))</f>
        <v/>
      </c>
      <c r="W1316" s="203" t="str">
        <f>IF($J1316="","",IF('5.手当・賞与配分の設計'!$O$4=1,ROUNDUP(($J1316+$L1316)*$U$4*$W$3,-1),ROUNDUP($J1316*$U$4*$W$3,-1)))</f>
        <v/>
      </c>
      <c r="X1316" s="128" t="str">
        <f t="shared" si="461"/>
        <v/>
      </c>
      <c r="Y1316" s="88" t="str">
        <f t="shared" si="452"/>
        <v/>
      </c>
      <c r="Z1316" s="88" t="str">
        <f t="shared" si="453"/>
        <v/>
      </c>
      <c r="AA1316" s="88" t="str">
        <f t="shared" si="454"/>
        <v/>
      </c>
      <c r="AB1316" s="201" t="str">
        <f t="shared" si="455"/>
        <v/>
      </c>
    </row>
    <row r="1317" spans="5:28" ht="18" customHeight="1">
      <c r="E1317" s="178" t="str">
        <f t="shared" si="456"/>
        <v/>
      </c>
      <c r="F1317" s="124">
        <f t="shared" si="447"/>
        <v>0</v>
      </c>
      <c r="G1317" s="124" t="str">
        <f t="shared" si="448"/>
        <v/>
      </c>
      <c r="H1317" s="124" t="str">
        <f t="shared" si="449"/>
        <v/>
      </c>
      <c r="I1317" s="179">
        <v>41</v>
      </c>
      <c r="J1317" s="150" t="str">
        <f>IF($E1317="","",INDEX('3.サラリースケール'!$R$5:$BH$38,MATCH('7.グレード別年俸表の作成'!$E1317,'3.サラリースケール'!$R$5:$R$38,0),MATCH('7.グレード別年俸表の作成'!$I1317,'3.サラリースケール'!$R$5:$BH$5,0)))</f>
        <v/>
      </c>
      <c r="K1317" s="194" t="str">
        <f t="shared" si="450"/>
        <v/>
      </c>
      <c r="L1317" s="195" t="str">
        <f>IF($J1317="","",VLOOKUP($E1317,'6.モデル年俸表の作成'!$C$6:$F$48,4,0))</f>
        <v/>
      </c>
      <c r="M1317" s="196" t="str">
        <f t="shared" si="457"/>
        <v/>
      </c>
      <c r="N1317" s="197" t="str">
        <f t="shared" si="458"/>
        <v/>
      </c>
      <c r="O1317" s="219" t="str">
        <f t="shared" si="451"/>
        <v/>
      </c>
      <c r="P1317" s="198" t="str">
        <f t="shared" si="459"/>
        <v/>
      </c>
      <c r="Q1317" s="195" t="str">
        <f t="shared" si="460"/>
        <v/>
      </c>
      <c r="R1317" s="187" t="str">
        <f>IF($J1317="","",IF('5.手当・賞与配分の設計'!$O$4=1,ROUNDUP((J1317+$L1317)*$R$5,-1),ROUNDUP(J1317*$R$5,-1)))</f>
        <v/>
      </c>
      <c r="S1317" s="202" t="str">
        <f>IF($J1317="","",IF('5.手当・賞与配分の設計'!$O$4=1,ROUNDUP(($J1317+$L1317)*$U$4*$S$3,-1),ROUNDUP($J1317*$U$4*$S$3,-1)))</f>
        <v/>
      </c>
      <c r="T1317" s="186" t="str">
        <f>IF($J1317="","",IF('5.手当・賞与配分の設計'!$O$4=1,ROUNDUP(($J1317+$L1317)*$U$4*$T$3,-1),ROUNDUP($J1317*$U$4*$T$3,-1)))</f>
        <v/>
      </c>
      <c r="U1317" s="186" t="str">
        <f>IF($J1317="","",IF('5.手当・賞与配分の設計'!$O$4=1,ROUNDUP(($J1317+$L1317)*$U$4*$U$3,-1),ROUNDUP($J1317*$U$4*$U$3,-1)))</f>
        <v/>
      </c>
      <c r="V1317" s="186" t="str">
        <f>IF($J1317="","",IF('5.手当・賞与配分の設計'!$O$4=1,ROUNDUP(($J1317+$L1317)*$U$4*$V$3,-1),ROUNDUP($J1317*$U$4*$V$3,-1)))</f>
        <v/>
      </c>
      <c r="W1317" s="203" t="str">
        <f>IF($J1317="","",IF('5.手当・賞与配分の設計'!$O$4=1,ROUNDUP(($J1317+$L1317)*$U$4*$W$3,-1),ROUNDUP($J1317*$U$4*$W$3,-1)))</f>
        <v/>
      </c>
      <c r="X1317" s="128" t="str">
        <f t="shared" si="461"/>
        <v/>
      </c>
      <c r="Y1317" s="88" t="str">
        <f t="shared" si="452"/>
        <v/>
      </c>
      <c r="Z1317" s="88" t="str">
        <f t="shared" si="453"/>
        <v/>
      </c>
      <c r="AA1317" s="88" t="str">
        <f t="shared" si="454"/>
        <v/>
      </c>
      <c r="AB1317" s="201" t="str">
        <f t="shared" si="455"/>
        <v/>
      </c>
    </row>
    <row r="1318" spans="5:28" ht="18" customHeight="1">
      <c r="E1318" s="178" t="str">
        <f t="shared" si="456"/>
        <v/>
      </c>
      <c r="F1318" s="124">
        <f t="shared" si="447"/>
        <v>0</v>
      </c>
      <c r="G1318" s="124" t="str">
        <f t="shared" si="448"/>
        <v/>
      </c>
      <c r="H1318" s="124" t="str">
        <f t="shared" si="449"/>
        <v/>
      </c>
      <c r="I1318" s="179">
        <v>42</v>
      </c>
      <c r="J1318" s="150" t="str">
        <f>IF($E1318="","",INDEX('3.サラリースケール'!$R$5:$BH$38,MATCH('7.グレード別年俸表の作成'!$E1318,'3.サラリースケール'!$R$5:$R$38,0),MATCH('7.グレード別年俸表の作成'!$I1318,'3.サラリースケール'!$R$5:$BH$5,0)))</f>
        <v/>
      </c>
      <c r="K1318" s="194" t="str">
        <f t="shared" si="450"/>
        <v/>
      </c>
      <c r="L1318" s="195" t="str">
        <f>IF($J1318="","",VLOOKUP($E1318,'6.モデル年俸表の作成'!$C$6:$F$48,4,0))</f>
        <v/>
      </c>
      <c r="M1318" s="196" t="str">
        <f t="shared" si="457"/>
        <v/>
      </c>
      <c r="N1318" s="197" t="str">
        <f t="shared" si="458"/>
        <v/>
      </c>
      <c r="O1318" s="219" t="str">
        <f t="shared" si="451"/>
        <v/>
      </c>
      <c r="P1318" s="198" t="str">
        <f t="shared" si="459"/>
        <v/>
      </c>
      <c r="Q1318" s="195" t="str">
        <f t="shared" si="460"/>
        <v/>
      </c>
      <c r="R1318" s="187" t="str">
        <f>IF($J1318="","",IF('5.手当・賞与配分の設計'!$O$4=1,ROUNDUP((J1318+$L1318)*$R$5,-1),ROUNDUP(J1318*$R$5,-1)))</f>
        <v/>
      </c>
      <c r="S1318" s="202" t="str">
        <f>IF($J1318="","",IF('5.手当・賞与配分の設計'!$O$4=1,ROUNDUP(($J1318+$L1318)*$U$4*$S$3,-1),ROUNDUP($J1318*$U$4*$S$3,-1)))</f>
        <v/>
      </c>
      <c r="T1318" s="186" t="str">
        <f>IF($J1318="","",IF('5.手当・賞与配分の設計'!$O$4=1,ROUNDUP(($J1318+$L1318)*$U$4*$T$3,-1),ROUNDUP($J1318*$U$4*$T$3,-1)))</f>
        <v/>
      </c>
      <c r="U1318" s="186" t="str">
        <f>IF($J1318="","",IF('5.手当・賞与配分の設計'!$O$4=1,ROUNDUP(($J1318+$L1318)*$U$4*$U$3,-1),ROUNDUP($J1318*$U$4*$U$3,-1)))</f>
        <v/>
      </c>
      <c r="V1318" s="186" t="str">
        <f>IF($J1318="","",IF('5.手当・賞与配分の設計'!$O$4=1,ROUNDUP(($J1318+$L1318)*$U$4*$V$3,-1),ROUNDUP($J1318*$U$4*$V$3,-1)))</f>
        <v/>
      </c>
      <c r="W1318" s="203" t="str">
        <f>IF($J1318="","",IF('5.手当・賞与配分の設計'!$O$4=1,ROUNDUP(($J1318+$L1318)*$U$4*$W$3,-1),ROUNDUP($J1318*$U$4*$W$3,-1)))</f>
        <v/>
      </c>
      <c r="X1318" s="128" t="str">
        <f t="shared" si="461"/>
        <v/>
      </c>
      <c r="Y1318" s="88" t="str">
        <f t="shared" si="452"/>
        <v/>
      </c>
      <c r="Z1318" s="88" t="str">
        <f t="shared" si="453"/>
        <v/>
      </c>
      <c r="AA1318" s="88" t="str">
        <f t="shared" si="454"/>
        <v/>
      </c>
      <c r="AB1318" s="201" t="str">
        <f t="shared" si="455"/>
        <v/>
      </c>
    </row>
    <row r="1319" spans="5:28" ht="18" customHeight="1">
      <c r="E1319" s="178" t="str">
        <f t="shared" si="456"/>
        <v/>
      </c>
      <c r="F1319" s="204">
        <f t="shared" si="447"/>
        <v>0</v>
      </c>
      <c r="G1319" s="124" t="str">
        <f t="shared" si="448"/>
        <v/>
      </c>
      <c r="H1319" s="124" t="str">
        <f t="shared" si="449"/>
        <v/>
      </c>
      <c r="I1319" s="179">
        <v>43</v>
      </c>
      <c r="J1319" s="150" t="str">
        <f>IF($E1319="","",INDEX('3.サラリースケール'!$R$5:$BH$38,MATCH('7.グレード別年俸表の作成'!$E1319,'3.サラリースケール'!$R$5:$R$38,0),MATCH('7.グレード別年俸表の作成'!$I1319,'3.サラリースケール'!$R$5:$BH$5,0)))</f>
        <v/>
      </c>
      <c r="K1319" s="194" t="str">
        <f t="shared" si="450"/>
        <v/>
      </c>
      <c r="L1319" s="195" t="str">
        <f>IF($J1319="","",VLOOKUP($E1319,'6.モデル年俸表の作成'!$C$6:$F$48,4,0))</f>
        <v/>
      </c>
      <c r="M1319" s="196" t="str">
        <f t="shared" si="457"/>
        <v/>
      </c>
      <c r="N1319" s="197" t="str">
        <f t="shared" si="458"/>
        <v/>
      </c>
      <c r="O1319" s="219" t="str">
        <f t="shared" si="451"/>
        <v/>
      </c>
      <c r="P1319" s="198" t="str">
        <f t="shared" si="459"/>
        <v/>
      </c>
      <c r="Q1319" s="195" t="str">
        <f t="shared" si="460"/>
        <v/>
      </c>
      <c r="R1319" s="187" t="str">
        <f>IF($J1319="","",IF('5.手当・賞与配分の設計'!$O$4=1,ROUNDUP((J1319+$L1319)*$R$5,-1),ROUNDUP(J1319*$R$5,-1)))</f>
        <v/>
      </c>
      <c r="S1319" s="202" t="str">
        <f>IF($J1319="","",IF('5.手当・賞与配分の設計'!$O$4=1,ROUNDUP(($J1319+$L1319)*$U$4*$S$3,-1),ROUNDUP($J1319*$U$4*$S$3,-1)))</f>
        <v/>
      </c>
      <c r="T1319" s="186" t="str">
        <f>IF($J1319="","",IF('5.手当・賞与配分の設計'!$O$4=1,ROUNDUP(($J1319+$L1319)*$U$4*$T$3,-1),ROUNDUP($J1319*$U$4*$T$3,-1)))</f>
        <v/>
      </c>
      <c r="U1319" s="186" t="str">
        <f>IF($J1319="","",IF('5.手当・賞与配分の設計'!$O$4=1,ROUNDUP(($J1319+$L1319)*$U$4*$U$3,-1),ROUNDUP($J1319*$U$4*$U$3,-1)))</f>
        <v/>
      </c>
      <c r="V1319" s="186" t="str">
        <f>IF($J1319="","",IF('5.手当・賞与配分の設計'!$O$4=1,ROUNDUP(($J1319+$L1319)*$U$4*$V$3,-1),ROUNDUP($J1319*$U$4*$V$3,-1)))</f>
        <v/>
      </c>
      <c r="W1319" s="203" t="str">
        <f>IF($J1319="","",IF('5.手当・賞与配分の設計'!$O$4=1,ROUNDUP(($J1319+$L1319)*$U$4*$W$3,-1),ROUNDUP($J1319*$U$4*$W$3,-1)))</f>
        <v/>
      </c>
      <c r="X1319" s="128" t="str">
        <f t="shared" si="461"/>
        <v/>
      </c>
      <c r="Y1319" s="88" t="str">
        <f>IF($J1319="","",$Q1319+$R1319+T1319)</f>
        <v/>
      </c>
      <c r="Z1319" s="88" t="str">
        <f t="shared" si="453"/>
        <v/>
      </c>
      <c r="AA1319" s="88" t="str">
        <f t="shared" si="454"/>
        <v/>
      </c>
      <c r="AB1319" s="201" t="str">
        <f t="shared" si="455"/>
        <v/>
      </c>
    </row>
    <row r="1320" spans="5:28" ht="18" customHeight="1">
      <c r="E1320" s="178" t="str">
        <f t="shared" si="456"/>
        <v/>
      </c>
      <c r="F1320" s="204">
        <f t="shared" si="447"/>
        <v>0</v>
      </c>
      <c r="G1320" s="124" t="str">
        <f t="shared" si="448"/>
        <v/>
      </c>
      <c r="H1320" s="124" t="str">
        <f t="shared" si="449"/>
        <v/>
      </c>
      <c r="I1320" s="179">
        <v>44</v>
      </c>
      <c r="J1320" s="150" t="str">
        <f>IF($E1320="","",INDEX('3.サラリースケール'!$R$5:$BH$38,MATCH('7.グレード別年俸表の作成'!$E1320,'3.サラリースケール'!$R$5:$R$38,0),MATCH('7.グレード別年俸表の作成'!$I1320,'3.サラリースケール'!$R$5:$BH$5,0)))</f>
        <v/>
      </c>
      <c r="K1320" s="194" t="str">
        <f t="shared" si="450"/>
        <v/>
      </c>
      <c r="L1320" s="195" t="str">
        <f>IF($J1320="","",VLOOKUP($E1320,'6.モデル年俸表の作成'!$C$6:$F$48,4,0))</f>
        <v/>
      </c>
      <c r="M1320" s="196" t="str">
        <f t="shared" si="457"/>
        <v/>
      </c>
      <c r="N1320" s="197" t="str">
        <f t="shared" si="458"/>
        <v/>
      </c>
      <c r="O1320" s="219" t="str">
        <f t="shared" si="451"/>
        <v/>
      </c>
      <c r="P1320" s="198" t="str">
        <f t="shared" si="459"/>
        <v/>
      </c>
      <c r="Q1320" s="195" t="str">
        <f t="shared" si="460"/>
        <v/>
      </c>
      <c r="R1320" s="187" t="str">
        <f>IF($J1320="","",IF('5.手当・賞与配分の設計'!$O$4=1,ROUNDUP((J1320+$L1320)*$R$5,-1),ROUNDUP(J1320*$R$5,-1)))</f>
        <v/>
      </c>
      <c r="S1320" s="202" t="str">
        <f>IF($J1320="","",IF('5.手当・賞与配分の設計'!$O$4=1,ROUNDUP(($J1320+$L1320)*$U$4*$S$3,-1),ROUNDUP($J1320*$U$4*$S$3,-1)))</f>
        <v/>
      </c>
      <c r="T1320" s="186" t="str">
        <f>IF($J1320="","",IF('5.手当・賞与配分の設計'!$O$4=1,ROUNDUP(($J1320+$L1320)*$U$4*$T$3,-1),ROUNDUP($J1320*$U$4*$T$3,-1)))</f>
        <v/>
      </c>
      <c r="U1320" s="186" t="str">
        <f>IF($J1320="","",IF('5.手当・賞与配分の設計'!$O$4=1,ROUNDUP(($J1320+$L1320)*$U$4*$U$3,-1),ROUNDUP($J1320*$U$4*$U$3,-1)))</f>
        <v/>
      </c>
      <c r="V1320" s="186" t="str">
        <f>IF($J1320="","",IF('5.手当・賞与配分の設計'!$O$4=1,ROUNDUP(($J1320+$L1320)*$U$4*$V$3,-1),ROUNDUP($J1320*$U$4*$V$3,-1)))</f>
        <v/>
      </c>
      <c r="W1320" s="203" t="str">
        <f>IF($J1320="","",IF('5.手当・賞与配分の設計'!$O$4=1,ROUNDUP(($J1320+$L1320)*$U$4*$W$3,-1),ROUNDUP($J1320*$U$4*$W$3,-1)))</f>
        <v/>
      </c>
      <c r="X1320" s="128" t="str">
        <f t="shared" si="461"/>
        <v/>
      </c>
      <c r="Y1320" s="88" t="str">
        <f t="shared" ref="Y1320:Y1335" si="462">IF($J1320="","",$Q1320+$R1320+T1320)</f>
        <v/>
      </c>
      <c r="Z1320" s="88" t="str">
        <f t="shared" si="453"/>
        <v/>
      </c>
      <c r="AA1320" s="88" t="str">
        <f t="shared" si="454"/>
        <v/>
      </c>
      <c r="AB1320" s="201" t="str">
        <f t="shared" si="455"/>
        <v/>
      </c>
    </row>
    <row r="1321" spans="5:28" ht="18" customHeight="1">
      <c r="E1321" s="178" t="str">
        <f t="shared" si="456"/>
        <v/>
      </c>
      <c r="F1321" s="204">
        <f t="shared" si="447"/>
        <v>0</v>
      </c>
      <c r="G1321" s="124" t="str">
        <f t="shared" si="448"/>
        <v/>
      </c>
      <c r="H1321" s="124" t="str">
        <f t="shared" si="449"/>
        <v/>
      </c>
      <c r="I1321" s="179">
        <v>45</v>
      </c>
      <c r="J1321" s="150" t="str">
        <f>IF($E1321="","",INDEX('3.サラリースケール'!$R$5:$BH$38,MATCH('7.グレード別年俸表の作成'!$E1321,'3.サラリースケール'!$R$5:$R$38,0),MATCH('7.グレード別年俸表の作成'!$I1321,'3.サラリースケール'!$R$5:$BH$5,0)))</f>
        <v/>
      </c>
      <c r="K1321" s="194" t="str">
        <f t="shared" si="450"/>
        <v/>
      </c>
      <c r="L1321" s="195" t="str">
        <f>IF($J1321="","",VLOOKUP($E1321,'6.モデル年俸表の作成'!$C$6:$F$48,4,0))</f>
        <v/>
      </c>
      <c r="M1321" s="196" t="str">
        <f t="shared" si="457"/>
        <v/>
      </c>
      <c r="N1321" s="197" t="str">
        <f t="shared" si="458"/>
        <v/>
      </c>
      <c r="O1321" s="219" t="str">
        <f t="shared" si="451"/>
        <v/>
      </c>
      <c r="P1321" s="198" t="str">
        <f t="shared" si="459"/>
        <v/>
      </c>
      <c r="Q1321" s="195" t="str">
        <f t="shared" si="460"/>
        <v/>
      </c>
      <c r="R1321" s="187" t="str">
        <f>IF($J1321="","",IF('5.手当・賞与配分の設計'!$O$4=1,ROUNDUP((J1321+$L1321)*$R$5,-1),ROUNDUP(J1321*$R$5,-1)))</f>
        <v/>
      </c>
      <c r="S1321" s="202" t="str">
        <f>IF($J1321="","",IF('5.手当・賞与配分の設計'!$O$4=1,ROUNDUP(($J1321+$L1321)*$U$4*$S$3,-1),ROUNDUP($J1321*$U$4*$S$3,-1)))</f>
        <v/>
      </c>
      <c r="T1321" s="186" t="str">
        <f>IF($J1321="","",IF('5.手当・賞与配分の設計'!$O$4=1,ROUNDUP(($J1321+$L1321)*$U$4*$T$3,-1),ROUNDUP($J1321*$U$4*$T$3,-1)))</f>
        <v/>
      </c>
      <c r="U1321" s="186" t="str">
        <f>IF($J1321="","",IF('5.手当・賞与配分の設計'!$O$4=1,ROUNDUP(($J1321+$L1321)*$U$4*$U$3,-1),ROUNDUP($J1321*$U$4*$U$3,-1)))</f>
        <v/>
      </c>
      <c r="V1321" s="186" t="str">
        <f>IF($J1321="","",IF('5.手当・賞与配分の設計'!$O$4=1,ROUNDUP(($J1321+$L1321)*$U$4*$V$3,-1),ROUNDUP($J1321*$U$4*$V$3,-1)))</f>
        <v/>
      </c>
      <c r="W1321" s="203" t="str">
        <f>IF($J1321="","",IF('5.手当・賞与配分の設計'!$O$4=1,ROUNDUP(($J1321+$L1321)*$U$4*$W$3,-1),ROUNDUP($J1321*$U$4*$W$3,-1)))</f>
        <v/>
      </c>
      <c r="X1321" s="128" t="str">
        <f t="shared" si="461"/>
        <v/>
      </c>
      <c r="Y1321" s="88" t="str">
        <f t="shared" si="462"/>
        <v/>
      </c>
      <c r="Z1321" s="88" t="str">
        <f t="shared" si="453"/>
        <v/>
      </c>
      <c r="AA1321" s="88" t="str">
        <f t="shared" si="454"/>
        <v/>
      </c>
      <c r="AB1321" s="201" t="str">
        <f t="shared" si="455"/>
        <v/>
      </c>
    </row>
    <row r="1322" spans="5:28" ht="18" customHeight="1">
      <c r="E1322" s="178" t="str">
        <f t="shared" si="456"/>
        <v/>
      </c>
      <c r="F1322" s="204">
        <f t="shared" si="447"/>
        <v>0</v>
      </c>
      <c r="G1322" s="124" t="str">
        <f t="shared" si="448"/>
        <v/>
      </c>
      <c r="H1322" s="124" t="str">
        <f t="shared" si="449"/>
        <v/>
      </c>
      <c r="I1322" s="179">
        <v>46</v>
      </c>
      <c r="J1322" s="150" t="str">
        <f>IF($E1322="","",INDEX('3.サラリースケール'!$R$5:$BH$38,MATCH('7.グレード別年俸表の作成'!$E1322,'3.サラリースケール'!$R$5:$R$38,0),MATCH('7.グレード別年俸表の作成'!$I1322,'3.サラリースケール'!$R$5:$BH$5,0)))</f>
        <v/>
      </c>
      <c r="K1322" s="194" t="str">
        <f t="shared" si="450"/>
        <v/>
      </c>
      <c r="L1322" s="195" t="str">
        <f>IF($J1322="","",VLOOKUP($E1322,'6.モデル年俸表の作成'!$C$6:$F$48,4,0))</f>
        <v/>
      </c>
      <c r="M1322" s="196" t="str">
        <f t="shared" si="457"/>
        <v/>
      </c>
      <c r="N1322" s="197" t="str">
        <f t="shared" si="458"/>
        <v/>
      </c>
      <c r="O1322" s="219" t="str">
        <f t="shared" si="451"/>
        <v/>
      </c>
      <c r="P1322" s="198" t="str">
        <f t="shared" si="459"/>
        <v/>
      </c>
      <c r="Q1322" s="195" t="str">
        <f t="shared" si="460"/>
        <v/>
      </c>
      <c r="R1322" s="187" t="str">
        <f>IF($J1322="","",IF('5.手当・賞与配分の設計'!$O$4=1,ROUNDUP((J1322+$L1322)*$R$5,-1),ROUNDUP(J1322*$R$5,-1)))</f>
        <v/>
      </c>
      <c r="S1322" s="202" t="str">
        <f>IF($J1322="","",IF('5.手当・賞与配分の設計'!$O$4=1,ROUNDUP(($J1322+$L1322)*$U$4*$S$3,-1),ROUNDUP($J1322*$U$4*$S$3,-1)))</f>
        <v/>
      </c>
      <c r="T1322" s="186" t="str">
        <f>IF($J1322="","",IF('5.手当・賞与配分の設計'!$O$4=1,ROUNDUP(($J1322+$L1322)*$U$4*$T$3,-1),ROUNDUP($J1322*$U$4*$T$3,-1)))</f>
        <v/>
      </c>
      <c r="U1322" s="186" t="str">
        <f>IF($J1322="","",IF('5.手当・賞与配分の設計'!$O$4=1,ROUNDUP(($J1322+$L1322)*$U$4*$U$3,-1),ROUNDUP($J1322*$U$4*$U$3,-1)))</f>
        <v/>
      </c>
      <c r="V1322" s="186" t="str">
        <f>IF($J1322="","",IF('5.手当・賞与配分の設計'!$O$4=1,ROUNDUP(($J1322+$L1322)*$U$4*$V$3,-1),ROUNDUP($J1322*$U$4*$V$3,-1)))</f>
        <v/>
      </c>
      <c r="W1322" s="203" t="str">
        <f>IF($J1322="","",IF('5.手当・賞与配分の設計'!$O$4=1,ROUNDUP(($J1322+$L1322)*$U$4*$W$3,-1),ROUNDUP($J1322*$U$4*$W$3,-1)))</f>
        <v/>
      </c>
      <c r="X1322" s="128" t="str">
        <f t="shared" si="461"/>
        <v/>
      </c>
      <c r="Y1322" s="88" t="str">
        <f t="shared" si="462"/>
        <v/>
      </c>
      <c r="Z1322" s="88" t="str">
        <f t="shared" si="453"/>
        <v/>
      </c>
      <c r="AA1322" s="88" t="str">
        <f t="shared" si="454"/>
        <v/>
      </c>
      <c r="AB1322" s="201" t="str">
        <f t="shared" si="455"/>
        <v/>
      </c>
    </row>
    <row r="1323" spans="5:28" ht="18" customHeight="1">
      <c r="E1323" s="178" t="str">
        <f t="shared" si="456"/>
        <v/>
      </c>
      <c r="F1323" s="204">
        <f t="shared" si="447"/>
        <v>0</v>
      </c>
      <c r="G1323" s="124" t="str">
        <f t="shared" si="448"/>
        <v/>
      </c>
      <c r="H1323" s="124" t="str">
        <f t="shared" si="449"/>
        <v/>
      </c>
      <c r="I1323" s="179">
        <v>47</v>
      </c>
      <c r="J1323" s="150" t="str">
        <f>IF($E1323="","",INDEX('3.サラリースケール'!$R$5:$BH$38,MATCH('7.グレード別年俸表の作成'!$E1323,'3.サラリースケール'!$R$5:$R$38,0),MATCH('7.グレード別年俸表の作成'!$I1323,'3.サラリースケール'!$R$5:$BH$5,0)))</f>
        <v/>
      </c>
      <c r="K1323" s="194" t="str">
        <f t="shared" si="450"/>
        <v/>
      </c>
      <c r="L1323" s="195" t="str">
        <f>IF($J1323="","",VLOOKUP($E1323,'6.モデル年俸表の作成'!$C$6:$F$48,4,0))</f>
        <v/>
      </c>
      <c r="M1323" s="196" t="str">
        <f t="shared" si="457"/>
        <v/>
      </c>
      <c r="N1323" s="197" t="str">
        <f t="shared" si="458"/>
        <v/>
      </c>
      <c r="O1323" s="219" t="str">
        <f t="shared" si="451"/>
        <v/>
      </c>
      <c r="P1323" s="198" t="str">
        <f t="shared" si="459"/>
        <v/>
      </c>
      <c r="Q1323" s="195" t="str">
        <f t="shared" si="460"/>
        <v/>
      </c>
      <c r="R1323" s="187" t="str">
        <f>IF($J1323="","",IF('5.手当・賞与配分の設計'!$O$4=1,ROUNDUP((J1323+$L1323)*$R$5,-1),ROUNDUP(J1323*$R$5,-1)))</f>
        <v/>
      </c>
      <c r="S1323" s="202" t="str">
        <f>IF($J1323="","",IF('5.手当・賞与配分の設計'!$O$4=1,ROUNDUP(($J1323+$L1323)*$U$4*$S$3,-1),ROUNDUP($J1323*$U$4*$S$3,-1)))</f>
        <v/>
      </c>
      <c r="T1323" s="186" t="str">
        <f>IF($J1323="","",IF('5.手当・賞与配分の設計'!$O$4=1,ROUNDUP(($J1323+$L1323)*$U$4*$T$3,-1),ROUNDUP($J1323*$U$4*$T$3,-1)))</f>
        <v/>
      </c>
      <c r="U1323" s="186" t="str">
        <f>IF($J1323="","",IF('5.手当・賞与配分の設計'!$O$4=1,ROUNDUP(($J1323+$L1323)*$U$4*$U$3,-1),ROUNDUP($J1323*$U$4*$U$3,-1)))</f>
        <v/>
      </c>
      <c r="V1323" s="186" t="str">
        <f>IF($J1323="","",IF('5.手当・賞与配分の設計'!$O$4=1,ROUNDUP(($J1323+$L1323)*$U$4*$V$3,-1),ROUNDUP($J1323*$U$4*$V$3,-1)))</f>
        <v/>
      </c>
      <c r="W1323" s="203" t="str">
        <f>IF($J1323="","",IF('5.手当・賞与配分の設計'!$O$4=1,ROUNDUP(($J1323+$L1323)*$U$4*$W$3,-1),ROUNDUP($J1323*$U$4*$W$3,-1)))</f>
        <v/>
      </c>
      <c r="X1323" s="128" t="str">
        <f t="shared" si="461"/>
        <v/>
      </c>
      <c r="Y1323" s="88" t="str">
        <f t="shared" si="462"/>
        <v/>
      </c>
      <c r="Z1323" s="88" t="str">
        <f t="shared" si="453"/>
        <v/>
      </c>
      <c r="AA1323" s="88" t="str">
        <f t="shared" si="454"/>
        <v/>
      </c>
      <c r="AB1323" s="201" t="str">
        <f t="shared" si="455"/>
        <v/>
      </c>
    </row>
    <row r="1324" spans="5:28" ht="18" customHeight="1">
      <c r="E1324" s="178" t="str">
        <f t="shared" si="456"/>
        <v/>
      </c>
      <c r="F1324" s="204">
        <f t="shared" si="447"/>
        <v>0</v>
      </c>
      <c r="G1324" s="124" t="str">
        <f t="shared" si="448"/>
        <v/>
      </c>
      <c r="H1324" s="124" t="str">
        <f t="shared" si="449"/>
        <v/>
      </c>
      <c r="I1324" s="179">
        <v>48</v>
      </c>
      <c r="J1324" s="150" t="str">
        <f>IF($E1324="","",INDEX('3.サラリースケール'!$R$5:$BH$38,MATCH('7.グレード別年俸表の作成'!$E1324,'3.サラリースケール'!$R$5:$R$38,0),MATCH('7.グレード別年俸表の作成'!$I1324,'3.サラリースケール'!$R$5:$BH$5,0)))</f>
        <v/>
      </c>
      <c r="K1324" s="194" t="str">
        <f t="shared" si="450"/>
        <v/>
      </c>
      <c r="L1324" s="195" t="str">
        <f>IF($J1324="","",VLOOKUP($E1324,'6.モデル年俸表の作成'!$C$6:$F$48,4,0))</f>
        <v/>
      </c>
      <c r="M1324" s="196" t="str">
        <f t="shared" si="457"/>
        <v/>
      </c>
      <c r="N1324" s="197" t="str">
        <f t="shared" si="458"/>
        <v/>
      </c>
      <c r="O1324" s="219" t="str">
        <f t="shared" si="451"/>
        <v/>
      </c>
      <c r="P1324" s="198" t="str">
        <f t="shared" si="459"/>
        <v/>
      </c>
      <c r="Q1324" s="195" t="str">
        <f t="shared" si="460"/>
        <v/>
      </c>
      <c r="R1324" s="187" t="str">
        <f>IF($J1324="","",IF('5.手当・賞与配分の設計'!$O$4=1,ROUNDUP((J1324+$L1324)*$R$5,-1),ROUNDUP(J1324*$R$5,-1)))</f>
        <v/>
      </c>
      <c r="S1324" s="202" t="str">
        <f>IF($J1324="","",IF('5.手当・賞与配分の設計'!$O$4=1,ROUNDUP(($J1324+$L1324)*$U$4*$S$3,-1),ROUNDUP($J1324*$U$4*$S$3,-1)))</f>
        <v/>
      </c>
      <c r="T1324" s="186" t="str">
        <f>IF($J1324="","",IF('5.手当・賞与配分の設計'!$O$4=1,ROUNDUP(($J1324+$L1324)*$U$4*$T$3,-1),ROUNDUP($J1324*$U$4*$T$3,-1)))</f>
        <v/>
      </c>
      <c r="U1324" s="186" t="str">
        <f>IF($J1324="","",IF('5.手当・賞与配分の設計'!$O$4=1,ROUNDUP(($J1324+$L1324)*$U$4*$U$3,-1),ROUNDUP($J1324*$U$4*$U$3,-1)))</f>
        <v/>
      </c>
      <c r="V1324" s="186" t="str">
        <f>IF($J1324="","",IF('5.手当・賞与配分の設計'!$O$4=1,ROUNDUP(($J1324+$L1324)*$U$4*$V$3,-1),ROUNDUP($J1324*$U$4*$V$3,-1)))</f>
        <v/>
      </c>
      <c r="W1324" s="203" t="str">
        <f>IF($J1324="","",IF('5.手当・賞与配分の設計'!$O$4=1,ROUNDUP(($J1324+$L1324)*$U$4*$W$3,-1),ROUNDUP($J1324*$U$4*$W$3,-1)))</f>
        <v/>
      </c>
      <c r="X1324" s="128" t="str">
        <f t="shared" si="461"/>
        <v/>
      </c>
      <c r="Y1324" s="88" t="str">
        <f t="shared" si="462"/>
        <v/>
      </c>
      <c r="Z1324" s="88" t="str">
        <f t="shared" si="453"/>
        <v/>
      </c>
      <c r="AA1324" s="88" t="str">
        <f t="shared" si="454"/>
        <v/>
      </c>
      <c r="AB1324" s="201" t="str">
        <f t="shared" si="455"/>
        <v/>
      </c>
    </row>
    <row r="1325" spans="5:28" ht="18" customHeight="1">
      <c r="E1325" s="178" t="str">
        <f t="shared" si="456"/>
        <v/>
      </c>
      <c r="F1325" s="204">
        <f t="shared" si="447"/>
        <v>0</v>
      </c>
      <c r="G1325" s="124" t="str">
        <f t="shared" si="448"/>
        <v/>
      </c>
      <c r="H1325" s="124" t="str">
        <f t="shared" si="449"/>
        <v/>
      </c>
      <c r="I1325" s="179">
        <v>49</v>
      </c>
      <c r="J1325" s="150" t="str">
        <f>IF($E1325="","",INDEX('3.サラリースケール'!$R$5:$BH$38,MATCH('7.グレード別年俸表の作成'!$E1325,'3.サラリースケール'!$R$5:$R$38,0),MATCH('7.グレード別年俸表の作成'!$I1325,'3.サラリースケール'!$R$5:$BH$5,0)))</f>
        <v/>
      </c>
      <c r="K1325" s="194" t="str">
        <f t="shared" si="450"/>
        <v/>
      </c>
      <c r="L1325" s="195" t="str">
        <f>IF($J1325="","",VLOOKUP($E1325,'6.モデル年俸表の作成'!$C$6:$F$48,4,0))</f>
        <v/>
      </c>
      <c r="M1325" s="196" t="str">
        <f t="shared" si="457"/>
        <v/>
      </c>
      <c r="N1325" s="197" t="str">
        <f t="shared" si="458"/>
        <v/>
      </c>
      <c r="O1325" s="219" t="str">
        <f t="shared" si="451"/>
        <v/>
      </c>
      <c r="P1325" s="198" t="str">
        <f t="shared" si="459"/>
        <v/>
      </c>
      <c r="Q1325" s="195" t="str">
        <f t="shared" si="460"/>
        <v/>
      </c>
      <c r="R1325" s="187" t="str">
        <f>IF($J1325="","",IF('5.手当・賞与配分の設計'!$O$4=1,ROUNDUP((J1325+$L1325)*$R$5,-1),ROUNDUP(J1325*$R$5,-1)))</f>
        <v/>
      </c>
      <c r="S1325" s="202" t="str">
        <f>IF($J1325="","",IF('5.手当・賞与配分の設計'!$O$4=1,ROUNDUP(($J1325+$L1325)*$U$4*$S$3,-1),ROUNDUP($J1325*$U$4*$S$3,-1)))</f>
        <v/>
      </c>
      <c r="T1325" s="186" t="str">
        <f>IF($J1325="","",IF('5.手当・賞与配分の設計'!$O$4=1,ROUNDUP(($J1325+$L1325)*$U$4*$T$3,-1),ROUNDUP($J1325*$U$4*$T$3,-1)))</f>
        <v/>
      </c>
      <c r="U1325" s="186" t="str">
        <f>IF($J1325="","",IF('5.手当・賞与配分の設計'!$O$4=1,ROUNDUP(($J1325+$L1325)*$U$4*$U$3,-1),ROUNDUP($J1325*$U$4*$U$3,-1)))</f>
        <v/>
      </c>
      <c r="V1325" s="186" t="str">
        <f>IF($J1325="","",IF('5.手当・賞与配分の設計'!$O$4=1,ROUNDUP(($J1325+$L1325)*$U$4*$V$3,-1),ROUNDUP($J1325*$U$4*$V$3,-1)))</f>
        <v/>
      </c>
      <c r="W1325" s="203" t="str">
        <f>IF($J1325="","",IF('5.手当・賞与配分の設計'!$O$4=1,ROUNDUP(($J1325+$L1325)*$U$4*$W$3,-1),ROUNDUP($J1325*$U$4*$W$3,-1)))</f>
        <v/>
      </c>
      <c r="X1325" s="128" t="str">
        <f t="shared" si="461"/>
        <v/>
      </c>
      <c r="Y1325" s="88" t="str">
        <f t="shared" si="462"/>
        <v/>
      </c>
      <c r="Z1325" s="88" t="str">
        <f t="shared" si="453"/>
        <v/>
      </c>
      <c r="AA1325" s="88" t="str">
        <f t="shared" si="454"/>
        <v/>
      </c>
      <c r="AB1325" s="201" t="str">
        <f t="shared" si="455"/>
        <v/>
      </c>
    </row>
    <row r="1326" spans="5:28" ht="18" customHeight="1">
      <c r="E1326" s="178" t="str">
        <f t="shared" si="456"/>
        <v/>
      </c>
      <c r="F1326" s="204">
        <f t="shared" si="447"/>
        <v>0</v>
      </c>
      <c r="G1326" s="124" t="str">
        <f t="shared" si="448"/>
        <v/>
      </c>
      <c r="H1326" s="124" t="str">
        <f t="shared" si="449"/>
        <v/>
      </c>
      <c r="I1326" s="179">
        <v>50</v>
      </c>
      <c r="J1326" s="150" t="str">
        <f>IF($E1326="","",INDEX('3.サラリースケール'!$R$5:$BH$38,MATCH('7.グレード別年俸表の作成'!$E1326,'3.サラリースケール'!$R$5:$R$38,0),MATCH('7.グレード別年俸表の作成'!$I1326,'3.サラリースケール'!$R$5:$BH$5,0)))</f>
        <v/>
      </c>
      <c r="K1326" s="194" t="str">
        <f t="shared" si="450"/>
        <v/>
      </c>
      <c r="L1326" s="195" t="str">
        <f>IF($J1326="","",VLOOKUP($E1326,'6.モデル年俸表の作成'!$C$6:$F$48,4,0))</f>
        <v/>
      </c>
      <c r="M1326" s="196" t="str">
        <f t="shared" si="457"/>
        <v/>
      </c>
      <c r="N1326" s="197" t="str">
        <f t="shared" si="458"/>
        <v/>
      </c>
      <c r="O1326" s="219" t="str">
        <f t="shared" si="451"/>
        <v/>
      </c>
      <c r="P1326" s="198" t="str">
        <f t="shared" si="459"/>
        <v/>
      </c>
      <c r="Q1326" s="195" t="str">
        <f t="shared" si="460"/>
        <v/>
      </c>
      <c r="R1326" s="187" t="str">
        <f>IF($J1326="","",IF('5.手当・賞与配分の設計'!$O$4=1,ROUNDUP((J1326+$L1326)*$R$5,-1),ROUNDUP(J1326*$R$5,-1)))</f>
        <v/>
      </c>
      <c r="S1326" s="202" t="str">
        <f>IF($J1326="","",IF('5.手当・賞与配分の設計'!$O$4=1,ROUNDUP(($J1326+$L1326)*$U$4*$S$3,-1),ROUNDUP($J1326*$U$4*$S$3,-1)))</f>
        <v/>
      </c>
      <c r="T1326" s="186" t="str">
        <f>IF($J1326="","",IF('5.手当・賞与配分の設計'!$O$4=1,ROUNDUP(($J1326+$L1326)*$U$4*$T$3,-1),ROUNDUP($J1326*$U$4*$T$3,-1)))</f>
        <v/>
      </c>
      <c r="U1326" s="186" t="str">
        <f>IF($J1326="","",IF('5.手当・賞与配分の設計'!$O$4=1,ROUNDUP(($J1326+$L1326)*$U$4*$U$3,-1),ROUNDUP($J1326*$U$4*$U$3,-1)))</f>
        <v/>
      </c>
      <c r="V1326" s="186" t="str">
        <f>IF($J1326="","",IF('5.手当・賞与配分の設計'!$O$4=1,ROUNDUP(($J1326+$L1326)*$U$4*$V$3,-1),ROUNDUP($J1326*$U$4*$V$3,-1)))</f>
        <v/>
      </c>
      <c r="W1326" s="203" t="str">
        <f>IF($J1326="","",IF('5.手当・賞与配分の設計'!$O$4=1,ROUNDUP(($J1326+$L1326)*$U$4*$W$3,-1),ROUNDUP($J1326*$U$4*$W$3,-1)))</f>
        <v/>
      </c>
      <c r="X1326" s="128" t="str">
        <f t="shared" si="461"/>
        <v/>
      </c>
      <c r="Y1326" s="88" t="str">
        <f t="shared" si="462"/>
        <v/>
      </c>
      <c r="Z1326" s="88" t="str">
        <f t="shared" si="453"/>
        <v/>
      </c>
      <c r="AA1326" s="88" t="str">
        <f t="shared" si="454"/>
        <v/>
      </c>
      <c r="AB1326" s="201" t="str">
        <f t="shared" si="455"/>
        <v/>
      </c>
    </row>
    <row r="1327" spans="5:28" ht="18" customHeight="1">
      <c r="E1327" s="178" t="str">
        <f t="shared" si="456"/>
        <v/>
      </c>
      <c r="F1327" s="204">
        <f t="shared" si="447"/>
        <v>0</v>
      </c>
      <c r="G1327" s="124" t="str">
        <f t="shared" si="448"/>
        <v/>
      </c>
      <c r="H1327" s="124" t="str">
        <f t="shared" si="449"/>
        <v/>
      </c>
      <c r="I1327" s="179">
        <v>51</v>
      </c>
      <c r="J1327" s="150" t="str">
        <f>IF($E1327="","",INDEX('3.サラリースケール'!$R$5:$BH$38,MATCH('7.グレード別年俸表の作成'!$E1327,'3.サラリースケール'!$R$5:$R$38,0),MATCH('7.グレード別年俸表の作成'!$I1327,'3.サラリースケール'!$R$5:$BH$5,0)))</f>
        <v/>
      </c>
      <c r="K1327" s="194" t="str">
        <f t="shared" si="450"/>
        <v/>
      </c>
      <c r="L1327" s="195" t="str">
        <f>IF($J1327="","",VLOOKUP($E1327,'6.モデル年俸表の作成'!$C$6:$F$48,4,0))</f>
        <v/>
      </c>
      <c r="M1327" s="196" t="str">
        <f t="shared" si="457"/>
        <v/>
      </c>
      <c r="N1327" s="197" t="str">
        <f t="shared" si="458"/>
        <v/>
      </c>
      <c r="O1327" s="219" t="str">
        <f t="shared" si="451"/>
        <v/>
      </c>
      <c r="P1327" s="198" t="str">
        <f t="shared" si="459"/>
        <v/>
      </c>
      <c r="Q1327" s="195" t="str">
        <f t="shared" si="460"/>
        <v/>
      </c>
      <c r="R1327" s="187" t="str">
        <f>IF($J1327="","",IF('5.手当・賞与配分の設計'!$O$4=1,ROUNDUP((J1327+$L1327)*$R$5,-1),ROUNDUP(J1327*$R$5,-1)))</f>
        <v/>
      </c>
      <c r="S1327" s="202" t="str">
        <f>IF($J1327="","",IF('5.手当・賞与配分の設計'!$O$4=1,ROUNDUP(($J1327+$L1327)*$U$4*$S$3,-1),ROUNDUP($J1327*$U$4*$S$3,-1)))</f>
        <v/>
      </c>
      <c r="T1327" s="186" t="str">
        <f>IF($J1327="","",IF('5.手当・賞与配分の設計'!$O$4=1,ROUNDUP(($J1327+$L1327)*$U$4*$T$3,-1),ROUNDUP($J1327*$U$4*$T$3,-1)))</f>
        <v/>
      </c>
      <c r="U1327" s="186" t="str">
        <f>IF($J1327="","",IF('5.手当・賞与配分の設計'!$O$4=1,ROUNDUP(($J1327+$L1327)*$U$4*$U$3,-1),ROUNDUP($J1327*$U$4*$U$3,-1)))</f>
        <v/>
      </c>
      <c r="V1327" s="186" t="str">
        <f>IF($J1327="","",IF('5.手当・賞与配分の設計'!$O$4=1,ROUNDUP(($J1327+$L1327)*$U$4*$V$3,-1),ROUNDUP($J1327*$U$4*$V$3,-1)))</f>
        <v/>
      </c>
      <c r="W1327" s="203" t="str">
        <f>IF($J1327="","",IF('5.手当・賞与配分の設計'!$O$4=1,ROUNDUP(($J1327+$L1327)*$U$4*$W$3,-1),ROUNDUP($J1327*$U$4*$W$3,-1)))</f>
        <v/>
      </c>
      <c r="X1327" s="128" t="str">
        <f t="shared" si="461"/>
        <v/>
      </c>
      <c r="Y1327" s="88" t="str">
        <f t="shared" si="462"/>
        <v/>
      </c>
      <c r="Z1327" s="88" t="str">
        <f t="shared" si="453"/>
        <v/>
      </c>
      <c r="AA1327" s="88" t="str">
        <f t="shared" si="454"/>
        <v/>
      </c>
      <c r="AB1327" s="201" t="str">
        <f t="shared" si="455"/>
        <v/>
      </c>
    </row>
    <row r="1328" spans="5:28" ht="18" customHeight="1">
      <c r="E1328" s="178" t="str">
        <f t="shared" si="456"/>
        <v/>
      </c>
      <c r="F1328" s="204">
        <f t="shared" si="447"/>
        <v>0</v>
      </c>
      <c r="G1328" s="124" t="str">
        <f t="shared" si="448"/>
        <v/>
      </c>
      <c r="H1328" s="124" t="str">
        <f t="shared" si="449"/>
        <v/>
      </c>
      <c r="I1328" s="179">
        <v>52</v>
      </c>
      <c r="J1328" s="150" t="str">
        <f>IF($E1328="","",INDEX('3.サラリースケール'!$R$5:$BH$38,MATCH('7.グレード別年俸表の作成'!$E1328,'3.サラリースケール'!$R$5:$R$38,0),MATCH('7.グレード別年俸表の作成'!$I1328,'3.サラリースケール'!$R$5:$BH$5,0)))</f>
        <v/>
      </c>
      <c r="K1328" s="194" t="str">
        <f t="shared" si="450"/>
        <v/>
      </c>
      <c r="L1328" s="195" t="str">
        <f>IF($J1328="","",VLOOKUP($E1328,'6.モデル年俸表の作成'!$C$6:$F$48,4,0))</f>
        <v/>
      </c>
      <c r="M1328" s="196" t="str">
        <f t="shared" si="457"/>
        <v/>
      </c>
      <c r="N1328" s="197" t="str">
        <f t="shared" si="458"/>
        <v/>
      </c>
      <c r="O1328" s="219" t="str">
        <f t="shared" si="451"/>
        <v/>
      </c>
      <c r="P1328" s="198" t="str">
        <f t="shared" si="459"/>
        <v/>
      </c>
      <c r="Q1328" s="195" t="str">
        <f t="shared" si="460"/>
        <v/>
      </c>
      <c r="R1328" s="187" t="str">
        <f>IF($J1328="","",IF('5.手当・賞与配分の設計'!$O$4=1,ROUNDUP((J1328+$L1328)*$R$5,-1),ROUNDUP(J1328*$R$5,-1)))</f>
        <v/>
      </c>
      <c r="S1328" s="202" t="str">
        <f>IF($J1328="","",IF('5.手当・賞与配分の設計'!$O$4=1,ROUNDUP(($J1328+$L1328)*$U$4*$S$3,-1),ROUNDUP($J1328*$U$4*$S$3,-1)))</f>
        <v/>
      </c>
      <c r="T1328" s="186" t="str">
        <f>IF($J1328="","",IF('5.手当・賞与配分の設計'!$O$4=1,ROUNDUP(($J1328+$L1328)*$U$4*$T$3,-1),ROUNDUP($J1328*$U$4*$T$3,-1)))</f>
        <v/>
      </c>
      <c r="U1328" s="186" t="str">
        <f>IF($J1328="","",IF('5.手当・賞与配分の設計'!$O$4=1,ROUNDUP(($J1328+$L1328)*$U$4*$U$3,-1),ROUNDUP($J1328*$U$4*$U$3,-1)))</f>
        <v/>
      </c>
      <c r="V1328" s="186" t="str">
        <f>IF($J1328="","",IF('5.手当・賞与配分の設計'!$O$4=1,ROUNDUP(($J1328+$L1328)*$U$4*$V$3,-1),ROUNDUP($J1328*$U$4*$V$3,-1)))</f>
        <v/>
      </c>
      <c r="W1328" s="203" t="str">
        <f>IF($J1328="","",IF('5.手当・賞与配分の設計'!$O$4=1,ROUNDUP(($J1328+$L1328)*$U$4*$W$3,-1),ROUNDUP($J1328*$U$4*$W$3,-1)))</f>
        <v/>
      </c>
      <c r="X1328" s="128" t="str">
        <f t="shared" si="461"/>
        <v/>
      </c>
      <c r="Y1328" s="88" t="str">
        <f t="shared" si="462"/>
        <v/>
      </c>
      <c r="Z1328" s="88" t="str">
        <f t="shared" si="453"/>
        <v/>
      </c>
      <c r="AA1328" s="88" t="str">
        <f t="shared" si="454"/>
        <v/>
      </c>
      <c r="AB1328" s="201" t="str">
        <f t="shared" si="455"/>
        <v/>
      </c>
    </row>
    <row r="1329" spans="5:28" ht="18" customHeight="1">
      <c r="E1329" s="178" t="str">
        <f t="shared" si="456"/>
        <v/>
      </c>
      <c r="F1329" s="204">
        <f t="shared" si="447"/>
        <v>0</v>
      </c>
      <c r="G1329" s="124" t="str">
        <f t="shared" si="448"/>
        <v/>
      </c>
      <c r="H1329" s="124" t="str">
        <f t="shared" si="449"/>
        <v/>
      </c>
      <c r="I1329" s="179">
        <v>53</v>
      </c>
      <c r="J1329" s="150" t="str">
        <f>IF($E1329="","",INDEX('3.サラリースケール'!$R$5:$BH$38,MATCH('7.グレード別年俸表の作成'!$E1329,'3.サラリースケール'!$R$5:$R$38,0),MATCH('7.グレード別年俸表の作成'!$I1329,'3.サラリースケール'!$R$5:$BH$5,0)))</f>
        <v/>
      </c>
      <c r="K1329" s="194" t="str">
        <f t="shared" si="450"/>
        <v/>
      </c>
      <c r="L1329" s="195" t="str">
        <f>IF($J1329="","",VLOOKUP($E1329,'6.モデル年俸表の作成'!$C$6:$F$48,4,0))</f>
        <v/>
      </c>
      <c r="M1329" s="196" t="str">
        <f t="shared" si="457"/>
        <v/>
      </c>
      <c r="N1329" s="197" t="str">
        <f t="shared" si="458"/>
        <v/>
      </c>
      <c r="O1329" s="219" t="str">
        <f t="shared" si="451"/>
        <v/>
      </c>
      <c r="P1329" s="198" t="str">
        <f t="shared" si="459"/>
        <v/>
      </c>
      <c r="Q1329" s="195" t="str">
        <f t="shared" si="460"/>
        <v/>
      </c>
      <c r="R1329" s="187" t="str">
        <f>IF($J1329="","",IF('5.手当・賞与配分の設計'!$O$4=1,ROUNDUP((J1329+$L1329)*$R$5,-1),ROUNDUP(J1329*$R$5,-1)))</f>
        <v/>
      </c>
      <c r="S1329" s="202" t="str">
        <f>IF($J1329="","",IF('5.手当・賞与配分の設計'!$O$4=1,ROUNDUP(($J1329+$L1329)*$U$4*$S$3,-1),ROUNDUP($J1329*$U$4*$S$3,-1)))</f>
        <v/>
      </c>
      <c r="T1329" s="186" t="str">
        <f>IF($J1329="","",IF('5.手当・賞与配分の設計'!$O$4=1,ROUNDUP(($J1329+$L1329)*$U$4*$T$3,-1),ROUNDUP($J1329*$U$4*$T$3,-1)))</f>
        <v/>
      </c>
      <c r="U1329" s="186" t="str">
        <f>IF($J1329="","",IF('5.手当・賞与配分の設計'!$O$4=1,ROUNDUP(($J1329+$L1329)*$U$4*$U$3,-1),ROUNDUP($J1329*$U$4*$U$3,-1)))</f>
        <v/>
      </c>
      <c r="V1329" s="186" t="str">
        <f>IF($J1329="","",IF('5.手当・賞与配分の設計'!$O$4=1,ROUNDUP(($J1329+$L1329)*$U$4*$V$3,-1),ROUNDUP($J1329*$U$4*$V$3,-1)))</f>
        <v/>
      </c>
      <c r="W1329" s="203" t="str">
        <f>IF($J1329="","",IF('5.手当・賞与配分の設計'!$O$4=1,ROUNDUP(($J1329+$L1329)*$U$4*$W$3,-1),ROUNDUP($J1329*$U$4*$W$3,-1)))</f>
        <v/>
      </c>
      <c r="X1329" s="128" t="str">
        <f t="shared" si="461"/>
        <v/>
      </c>
      <c r="Y1329" s="88" t="str">
        <f t="shared" si="462"/>
        <v/>
      </c>
      <c r="Z1329" s="88" t="str">
        <f t="shared" si="453"/>
        <v/>
      </c>
      <c r="AA1329" s="88" t="str">
        <f t="shared" si="454"/>
        <v/>
      </c>
      <c r="AB1329" s="201" t="str">
        <f t="shared" si="455"/>
        <v/>
      </c>
    </row>
    <row r="1330" spans="5:28" ht="18" customHeight="1">
      <c r="E1330" s="178" t="str">
        <f t="shared" si="456"/>
        <v/>
      </c>
      <c r="F1330" s="204">
        <f t="shared" si="447"/>
        <v>0</v>
      </c>
      <c r="G1330" s="124" t="str">
        <f t="shared" si="448"/>
        <v/>
      </c>
      <c r="H1330" s="124" t="str">
        <f t="shared" si="449"/>
        <v/>
      </c>
      <c r="I1330" s="179">
        <v>54</v>
      </c>
      <c r="J1330" s="150" t="str">
        <f>IF($E1330="","",INDEX('3.サラリースケール'!$R$5:$BH$38,MATCH('7.グレード別年俸表の作成'!$E1330,'3.サラリースケール'!$R$5:$R$38,0),MATCH('7.グレード別年俸表の作成'!$I1330,'3.サラリースケール'!$R$5:$BH$5,0)))</f>
        <v/>
      </c>
      <c r="K1330" s="194" t="str">
        <f t="shared" si="450"/>
        <v/>
      </c>
      <c r="L1330" s="195" t="str">
        <f>IF($J1330="","",VLOOKUP($E1330,'6.モデル年俸表の作成'!$C$6:$F$48,4,0))</f>
        <v/>
      </c>
      <c r="M1330" s="196" t="str">
        <f t="shared" si="457"/>
        <v/>
      </c>
      <c r="N1330" s="197" t="str">
        <f t="shared" si="458"/>
        <v/>
      </c>
      <c r="O1330" s="219" t="str">
        <f t="shared" si="451"/>
        <v/>
      </c>
      <c r="P1330" s="198" t="str">
        <f t="shared" si="459"/>
        <v/>
      </c>
      <c r="Q1330" s="195" t="str">
        <f t="shared" si="460"/>
        <v/>
      </c>
      <c r="R1330" s="187" t="str">
        <f>IF($J1330="","",IF('5.手当・賞与配分の設計'!$O$4=1,ROUNDUP((J1330+$L1330)*$R$5,-1),ROUNDUP(J1330*$R$5,-1)))</f>
        <v/>
      </c>
      <c r="S1330" s="202" t="str">
        <f>IF($J1330="","",IF('5.手当・賞与配分の設計'!$O$4=1,ROUNDUP(($J1330+$L1330)*$U$4*$S$3,-1),ROUNDUP($J1330*$U$4*$S$3,-1)))</f>
        <v/>
      </c>
      <c r="T1330" s="186" t="str">
        <f>IF($J1330="","",IF('5.手当・賞与配分の設計'!$O$4=1,ROUNDUP(($J1330+$L1330)*$U$4*$T$3,-1),ROUNDUP($J1330*$U$4*$T$3,-1)))</f>
        <v/>
      </c>
      <c r="U1330" s="186" t="str">
        <f>IF($J1330="","",IF('5.手当・賞与配分の設計'!$O$4=1,ROUNDUP(($J1330+$L1330)*$U$4*$U$3,-1),ROUNDUP($J1330*$U$4*$U$3,-1)))</f>
        <v/>
      </c>
      <c r="V1330" s="186" t="str">
        <f>IF($J1330="","",IF('5.手当・賞与配分の設計'!$O$4=1,ROUNDUP(($J1330+$L1330)*$U$4*$V$3,-1),ROUNDUP($J1330*$U$4*$V$3,-1)))</f>
        <v/>
      </c>
      <c r="W1330" s="203" t="str">
        <f>IF($J1330="","",IF('5.手当・賞与配分の設計'!$O$4=1,ROUNDUP(($J1330+$L1330)*$U$4*$W$3,-1),ROUNDUP($J1330*$U$4*$W$3,-1)))</f>
        <v/>
      </c>
      <c r="X1330" s="128" t="str">
        <f t="shared" si="461"/>
        <v/>
      </c>
      <c r="Y1330" s="88" t="str">
        <f t="shared" si="462"/>
        <v/>
      </c>
      <c r="Z1330" s="88" t="str">
        <f t="shared" si="453"/>
        <v/>
      </c>
      <c r="AA1330" s="88" t="str">
        <f t="shared" si="454"/>
        <v/>
      </c>
      <c r="AB1330" s="201" t="str">
        <f t="shared" si="455"/>
        <v/>
      </c>
    </row>
    <row r="1331" spans="5:28" ht="18" customHeight="1">
      <c r="E1331" s="178" t="str">
        <f t="shared" si="456"/>
        <v/>
      </c>
      <c r="F1331" s="204">
        <f t="shared" si="447"/>
        <v>0</v>
      </c>
      <c r="G1331" s="124" t="str">
        <f t="shared" si="448"/>
        <v/>
      </c>
      <c r="H1331" s="124" t="str">
        <f t="shared" si="449"/>
        <v/>
      </c>
      <c r="I1331" s="179">
        <v>55</v>
      </c>
      <c r="J1331" s="150" t="str">
        <f>IF($E1331="","",INDEX('3.サラリースケール'!$R$5:$BH$38,MATCH('7.グレード別年俸表の作成'!$E1331,'3.サラリースケール'!$R$5:$R$38,0),MATCH('7.グレード別年俸表の作成'!$I1331,'3.サラリースケール'!$R$5:$BH$5,0)))</f>
        <v/>
      </c>
      <c r="K1331" s="194" t="str">
        <f t="shared" si="450"/>
        <v/>
      </c>
      <c r="L1331" s="195" t="str">
        <f>IF($J1331="","",VLOOKUP($E1331,'6.モデル年俸表の作成'!$C$6:$F$48,4,0))</f>
        <v/>
      </c>
      <c r="M1331" s="196" t="str">
        <f t="shared" si="457"/>
        <v/>
      </c>
      <c r="N1331" s="197" t="str">
        <f t="shared" si="458"/>
        <v/>
      </c>
      <c r="O1331" s="219" t="str">
        <f t="shared" si="451"/>
        <v/>
      </c>
      <c r="P1331" s="198" t="str">
        <f t="shared" si="459"/>
        <v/>
      </c>
      <c r="Q1331" s="195" t="str">
        <f t="shared" si="460"/>
        <v/>
      </c>
      <c r="R1331" s="187" t="str">
        <f>IF($J1331="","",IF('5.手当・賞与配分の設計'!$O$4=1,ROUNDUP((J1331+$L1331)*$R$5,-1),ROUNDUP(J1331*$R$5,-1)))</f>
        <v/>
      </c>
      <c r="S1331" s="202" t="str">
        <f>IF($J1331="","",IF('5.手当・賞与配分の設計'!$O$4=1,ROUNDUP(($J1331+$L1331)*$U$4*$S$3,-1),ROUNDUP($J1331*$U$4*$S$3,-1)))</f>
        <v/>
      </c>
      <c r="T1331" s="186" t="str">
        <f>IF($J1331="","",IF('5.手当・賞与配分の設計'!$O$4=1,ROUNDUP(($J1331+$L1331)*$U$4*$T$3,-1),ROUNDUP($J1331*$U$4*$T$3,-1)))</f>
        <v/>
      </c>
      <c r="U1331" s="186" t="str">
        <f>IF($J1331="","",IF('5.手当・賞与配分の設計'!$O$4=1,ROUNDUP(($J1331+$L1331)*$U$4*$U$3,-1),ROUNDUP($J1331*$U$4*$U$3,-1)))</f>
        <v/>
      </c>
      <c r="V1331" s="186" t="str">
        <f>IF($J1331="","",IF('5.手当・賞与配分の設計'!$O$4=1,ROUNDUP(($J1331+$L1331)*$U$4*$V$3,-1),ROUNDUP($J1331*$U$4*$V$3,-1)))</f>
        <v/>
      </c>
      <c r="W1331" s="203" t="str">
        <f>IF($J1331="","",IF('5.手当・賞与配分の設計'!$O$4=1,ROUNDUP(($J1331+$L1331)*$U$4*$W$3,-1),ROUNDUP($J1331*$U$4*$W$3,-1)))</f>
        <v/>
      </c>
      <c r="X1331" s="128" t="str">
        <f t="shared" si="461"/>
        <v/>
      </c>
      <c r="Y1331" s="88" t="str">
        <f t="shared" si="462"/>
        <v/>
      </c>
      <c r="Z1331" s="88" t="str">
        <f t="shared" si="453"/>
        <v/>
      </c>
      <c r="AA1331" s="88" t="str">
        <f t="shared" si="454"/>
        <v/>
      </c>
      <c r="AB1331" s="201" t="str">
        <f t="shared" si="455"/>
        <v/>
      </c>
    </row>
    <row r="1332" spans="5:28" ht="18" customHeight="1">
      <c r="E1332" s="178" t="str">
        <f t="shared" si="456"/>
        <v/>
      </c>
      <c r="F1332" s="204">
        <f t="shared" si="447"/>
        <v>0</v>
      </c>
      <c r="G1332" s="124" t="str">
        <f t="shared" si="448"/>
        <v/>
      </c>
      <c r="H1332" s="124" t="str">
        <f t="shared" si="449"/>
        <v/>
      </c>
      <c r="I1332" s="179">
        <v>56</v>
      </c>
      <c r="J1332" s="150" t="str">
        <f>IF($E1332="","",INDEX('3.サラリースケール'!$R$5:$BH$38,MATCH('7.グレード別年俸表の作成'!$E1332,'3.サラリースケール'!$R$5:$R$38,0),MATCH('7.グレード別年俸表の作成'!$I1332,'3.サラリースケール'!$R$5:$BH$5,0)))</f>
        <v/>
      </c>
      <c r="K1332" s="194" t="str">
        <f t="shared" si="450"/>
        <v/>
      </c>
      <c r="L1332" s="195" t="str">
        <f>IF($J1332="","",VLOOKUP($E1332,'6.モデル年俸表の作成'!$C$6:$F$48,4,0))</f>
        <v/>
      </c>
      <c r="M1332" s="196" t="str">
        <f t="shared" si="457"/>
        <v/>
      </c>
      <c r="N1332" s="197" t="str">
        <f t="shared" si="458"/>
        <v/>
      </c>
      <c r="O1332" s="219" t="str">
        <f t="shared" si="451"/>
        <v/>
      </c>
      <c r="P1332" s="198" t="str">
        <f t="shared" si="459"/>
        <v/>
      </c>
      <c r="Q1332" s="195" t="str">
        <f t="shared" si="460"/>
        <v/>
      </c>
      <c r="R1332" s="187" t="str">
        <f>IF($J1332="","",IF('5.手当・賞与配分の設計'!$O$4=1,ROUNDUP((J1332+$L1332)*$R$5,-1),ROUNDUP(J1332*$R$5,-1)))</f>
        <v/>
      </c>
      <c r="S1332" s="202" t="str">
        <f>IF($J1332="","",IF('5.手当・賞与配分の設計'!$O$4=1,ROUNDUP(($J1332+$L1332)*$U$4*$S$3,-1),ROUNDUP($J1332*$U$4*$S$3,-1)))</f>
        <v/>
      </c>
      <c r="T1332" s="186" t="str">
        <f>IF($J1332="","",IF('5.手当・賞与配分の設計'!$O$4=1,ROUNDUP(($J1332+$L1332)*$U$4*$T$3,-1),ROUNDUP($J1332*$U$4*$T$3,-1)))</f>
        <v/>
      </c>
      <c r="U1332" s="186" t="str">
        <f>IF($J1332="","",IF('5.手当・賞与配分の設計'!$O$4=1,ROUNDUP(($J1332+$L1332)*$U$4*$U$3,-1),ROUNDUP($J1332*$U$4*$U$3,-1)))</f>
        <v/>
      </c>
      <c r="V1332" s="186" t="str">
        <f>IF($J1332="","",IF('5.手当・賞与配分の設計'!$O$4=1,ROUNDUP(($J1332+$L1332)*$U$4*$V$3,-1),ROUNDUP($J1332*$U$4*$V$3,-1)))</f>
        <v/>
      </c>
      <c r="W1332" s="203" t="str">
        <f>IF($J1332="","",IF('5.手当・賞与配分の設計'!$O$4=1,ROUNDUP(($J1332+$L1332)*$U$4*$W$3,-1),ROUNDUP($J1332*$U$4*$W$3,-1)))</f>
        <v/>
      </c>
      <c r="X1332" s="128" t="str">
        <f t="shared" si="461"/>
        <v/>
      </c>
      <c r="Y1332" s="88" t="str">
        <f t="shared" si="462"/>
        <v/>
      </c>
      <c r="Z1332" s="88" t="str">
        <f t="shared" si="453"/>
        <v/>
      </c>
      <c r="AA1332" s="88" t="str">
        <f t="shared" si="454"/>
        <v/>
      </c>
      <c r="AB1332" s="201" t="str">
        <f t="shared" si="455"/>
        <v/>
      </c>
    </row>
    <row r="1333" spans="5:28" ht="18" customHeight="1">
      <c r="E1333" s="178" t="str">
        <f t="shared" si="456"/>
        <v/>
      </c>
      <c r="F1333" s="204">
        <f t="shared" si="447"/>
        <v>0</v>
      </c>
      <c r="G1333" s="124" t="str">
        <f t="shared" si="448"/>
        <v/>
      </c>
      <c r="H1333" s="124" t="str">
        <f t="shared" si="449"/>
        <v/>
      </c>
      <c r="I1333" s="179">
        <v>57</v>
      </c>
      <c r="J1333" s="150" t="str">
        <f>IF($E1333="","",INDEX('3.サラリースケール'!$R$5:$BH$38,MATCH('7.グレード別年俸表の作成'!$E1333,'3.サラリースケール'!$R$5:$R$38,0),MATCH('7.グレード別年俸表の作成'!$I1333,'3.サラリースケール'!$R$5:$BH$5,0)))</f>
        <v/>
      </c>
      <c r="K1333" s="194" t="str">
        <f t="shared" si="450"/>
        <v/>
      </c>
      <c r="L1333" s="195" t="str">
        <f>IF($J1333="","",VLOOKUP($E1333,'6.モデル年俸表の作成'!$C$6:$F$48,4,0))</f>
        <v/>
      </c>
      <c r="M1333" s="196" t="str">
        <f t="shared" si="457"/>
        <v/>
      </c>
      <c r="N1333" s="197" t="str">
        <f t="shared" si="458"/>
        <v/>
      </c>
      <c r="O1333" s="219" t="str">
        <f t="shared" si="451"/>
        <v/>
      </c>
      <c r="P1333" s="198" t="str">
        <f t="shared" si="459"/>
        <v/>
      </c>
      <c r="Q1333" s="195" t="str">
        <f t="shared" si="460"/>
        <v/>
      </c>
      <c r="R1333" s="187" t="str">
        <f>IF($J1333="","",IF('5.手当・賞与配分の設計'!$O$4=1,ROUNDUP((J1333+$L1333)*$R$5,-1),ROUNDUP(J1333*$R$5,-1)))</f>
        <v/>
      </c>
      <c r="S1333" s="202" t="str">
        <f>IF($J1333="","",IF('5.手当・賞与配分の設計'!$O$4=1,ROUNDUP(($J1333+$L1333)*$U$4*$S$3,-1),ROUNDUP($J1333*$U$4*$S$3,-1)))</f>
        <v/>
      </c>
      <c r="T1333" s="186" t="str">
        <f>IF($J1333="","",IF('5.手当・賞与配分の設計'!$O$4=1,ROUNDUP(($J1333+$L1333)*$U$4*$T$3,-1),ROUNDUP($J1333*$U$4*$T$3,-1)))</f>
        <v/>
      </c>
      <c r="U1333" s="186" t="str">
        <f>IF($J1333="","",IF('5.手当・賞与配分の設計'!$O$4=1,ROUNDUP(($J1333+$L1333)*$U$4*$U$3,-1),ROUNDUP($J1333*$U$4*$U$3,-1)))</f>
        <v/>
      </c>
      <c r="V1333" s="186" t="str">
        <f>IF($J1333="","",IF('5.手当・賞与配分の設計'!$O$4=1,ROUNDUP(($J1333+$L1333)*$U$4*$V$3,-1),ROUNDUP($J1333*$U$4*$V$3,-1)))</f>
        <v/>
      </c>
      <c r="W1333" s="203" t="str">
        <f>IF($J1333="","",IF('5.手当・賞与配分の設計'!$O$4=1,ROUNDUP(($J1333+$L1333)*$U$4*$W$3,-1),ROUNDUP($J1333*$U$4*$W$3,-1)))</f>
        <v/>
      </c>
      <c r="X1333" s="128" t="str">
        <f t="shared" si="461"/>
        <v/>
      </c>
      <c r="Y1333" s="88" t="str">
        <f t="shared" si="462"/>
        <v/>
      </c>
      <c r="Z1333" s="88" t="str">
        <f t="shared" si="453"/>
        <v/>
      </c>
      <c r="AA1333" s="88" t="str">
        <f t="shared" si="454"/>
        <v/>
      </c>
      <c r="AB1333" s="201" t="str">
        <f t="shared" si="455"/>
        <v/>
      </c>
    </row>
    <row r="1334" spans="5:28" ht="18" customHeight="1">
      <c r="E1334" s="178" t="str">
        <f t="shared" si="456"/>
        <v/>
      </c>
      <c r="F1334" s="204">
        <f t="shared" si="447"/>
        <v>0</v>
      </c>
      <c r="G1334" s="124" t="str">
        <f t="shared" si="448"/>
        <v/>
      </c>
      <c r="H1334" s="124" t="str">
        <f t="shared" si="449"/>
        <v/>
      </c>
      <c r="I1334" s="179">
        <v>58</v>
      </c>
      <c r="J1334" s="150" t="str">
        <f>IF($E1334="","",INDEX('3.サラリースケール'!$R$5:$BH$38,MATCH('7.グレード別年俸表の作成'!$E1334,'3.サラリースケール'!$R$5:$R$38,0),MATCH('7.グレード別年俸表の作成'!$I1334,'3.サラリースケール'!$R$5:$BH$5,0)))</f>
        <v/>
      </c>
      <c r="K1334" s="194" t="str">
        <f t="shared" si="450"/>
        <v/>
      </c>
      <c r="L1334" s="195" t="str">
        <f>IF($J1334="","",VLOOKUP($E1334,'6.モデル年俸表の作成'!$C$6:$F$48,4,0))</f>
        <v/>
      </c>
      <c r="M1334" s="196" t="str">
        <f t="shared" si="457"/>
        <v/>
      </c>
      <c r="N1334" s="197" t="str">
        <f t="shared" si="458"/>
        <v/>
      </c>
      <c r="O1334" s="219" t="str">
        <f t="shared" si="451"/>
        <v/>
      </c>
      <c r="P1334" s="198" t="str">
        <f t="shared" si="459"/>
        <v/>
      </c>
      <c r="Q1334" s="195" t="str">
        <f t="shared" si="460"/>
        <v/>
      </c>
      <c r="R1334" s="187" t="str">
        <f>IF($J1334="","",IF('5.手当・賞与配分の設計'!$O$4=1,ROUNDUP((J1334+$L1334)*$R$5,-1),ROUNDUP(J1334*$R$5,-1)))</f>
        <v/>
      </c>
      <c r="S1334" s="202" t="str">
        <f>IF($J1334="","",IF('5.手当・賞与配分の設計'!$O$4=1,ROUNDUP(($J1334+$L1334)*$U$4*$S$3,-1),ROUNDUP($J1334*$U$4*$S$3,-1)))</f>
        <v/>
      </c>
      <c r="T1334" s="186" t="str">
        <f>IF($J1334="","",IF('5.手当・賞与配分の設計'!$O$4=1,ROUNDUP(($J1334+$L1334)*$U$4*$T$3,-1),ROUNDUP($J1334*$U$4*$T$3,-1)))</f>
        <v/>
      </c>
      <c r="U1334" s="186" t="str">
        <f>IF($J1334="","",IF('5.手当・賞与配分の設計'!$O$4=1,ROUNDUP(($J1334+$L1334)*$U$4*$U$3,-1),ROUNDUP($J1334*$U$4*$U$3,-1)))</f>
        <v/>
      </c>
      <c r="V1334" s="186" t="str">
        <f>IF($J1334="","",IF('5.手当・賞与配分の設計'!$O$4=1,ROUNDUP(($J1334+$L1334)*$U$4*$V$3,-1),ROUNDUP($J1334*$U$4*$V$3,-1)))</f>
        <v/>
      </c>
      <c r="W1334" s="203" t="str">
        <f>IF($J1334="","",IF('5.手当・賞与配分の設計'!$O$4=1,ROUNDUP(($J1334+$L1334)*$U$4*$W$3,-1),ROUNDUP($J1334*$U$4*$W$3,-1)))</f>
        <v/>
      </c>
      <c r="X1334" s="128" t="str">
        <f t="shared" si="461"/>
        <v/>
      </c>
      <c r="Y1334" s="88" t="str">
        <f t="shared" si="462"/>
        <v/>
      </c>
      <c r="Z1334" s="88" t="str">
        <f t="shared" si="453"/>
        <v/>
      </c>
      <c r="AA1334" s="88" t="str">
        <f t="shared" si="454"/>
        <v/>
      </c>
      <c r="AB1334" s="201" t="str">
        <f t="shared" si="455"/>
        <v/>
      </c>
    </row>
    <row r="1335" spans="5:28" ht="18" customHeight="1" thickBot="1">
      <c r="E1335" s="178" t="str">
        <f t="shared" si="456"/>
        <v/>
      </c>
      <c r="F1335" s="204">
        <f t="shared" si="447"/>
        <v>0</v>
      </c>
      <c r="G1335" s="124" t="str">
        <f t="shared" si="448"/>
        <v/>
      </c>
      <c r="H1335" s="124" t="str">
        <f t="shared" si="449"/>
        <v/>
      </c>
      <c r="I1335" s="179">
        <v>59</v>
      </c>
      <c r="J1335" s="205" t="str">
        <f>IF($E1335="","",INDEX('3.サラリースケール'!$R$5:$BH$38,MATCH('7.グレード別年俸表の作成'!$E1335,'3.サラリースケール'!$R$5:$R$38,0),MATCH('7.グレード別年俸表の作成'!$I1335,'3.サラリースケール'!$R$5:$BH$5,0)))</f>
        <v/>
      </c>
      <c r="K1335" s="206" t="str">
        <f t="shared" si="450"/>
        <v/>
      </c>
      <c r="L1335" s="207" t="str">
        <f>IF($J1335="","",VLOOKUP($E1335,'6.モデル年俸表の作成'!$C$6:$F$48,4,0))</f>
        <v/>
      </c>
      <c r="M1335" s="208" t="str">
        <f t="shared" si="457"/>
        <v/>
      </c>
      <c r="N1335" s="209" t="str">
        <f t="shared" si="458"/>
        <v/>
      </c>
      <c r="O1335" s="220" t="str">
        <f t="shared" si="451"/>
        <v/>
      </c>
      <c r="P1335" s="210" t="str">
        <f t="shared" si="459"/>
        <v/>
      </c>
      <c r="Q1335" s="207" t="str">
        <f t="shared" si="460"/>
        <v/>
      </c>
      <c r="R1335" s="211" t="str">
        <f>IF($J1335="","",IF('5.手当・賞与配分の設計'!$O$4=1,ROUNDUP((J1335+$L1335)*$R$5,-1),ROUNDUP(J1335*$R$5,-1)))</f>
        <v/>
      </c>
      <c r="S1335" s="212" t="str">
        <f>IF($J1335="","",IF('5.手当・賞与配分の設計'!$O$4=1,ROUNDUP(($J1335+$L1335)*$U$4*$S$3,-1),ROUNDUP($J1335*$U$4*$S$3,-1)))</f>
        <v/>
      </c>
      <c r="T1335" s="213" t="str">
        <f>IF($J1335="","",IF('5.手当・賞与配分の設計'!$O$4=1,ROUNDUP(($J1335+$L1335)*$U$4*$T$3,-1),ROUNDUP($J1335*$U$4*$T$3,-1)))</f>
        <v/>
      </c>
      <c r="U1335" s="213" t="str">
        <f>IF($J1335="","",IF('5.手当・賞与配分の設計'!$O$4=1,ROUNDUP(($J1335+$L1335)*$U$4*$U$3,-1),ROUNDUP($J1335*$U$4*$U$3,-1)))</f>
        <v/>
      </c>
      <c r="V1335" s="213" t="str">
        <f>IF($J1335="","",IF('5.手当・賞与配分の設計'!$O$4=1,ROUNDUP(($J1335+$L1335)*$U$4*$V$3,-1),ROUNDUP($J1335*$U$4*$V$3,-1)))</f>
        <v/>
      </c>
      <c r="W1335" s="214" t="str">
        <f>IF($J1335="","",IF('5.手当・賞与配分の設計'!$O$4=1,ROUNDUP(($J1335+$L1335)*$U$4*$W$3,-1),ROUNDUP($J1335*$U$4*$W$3,-1)))</f>
        <v/>
      </c>
      <c r="X1335" s="215" t="str">
        <f t="shared" si="461"/>
        <v/>
      </c>
      <c r="Y1335" s="216" t="str">
        <f t="shared" si="462"/>
        <v/>
      </c>
      <c r="Z1335" s="216" t="str">
        <f t="shared" si="453"/>
        <v/>
      </c>
      <c r="AA1335" s="216" t="str">
        <f t="shared" si="454"/>
        <v/>
      </c>
      <c r="AB1335" s="217" t="str">
        <f t="shared" si="455"/>
        <v/>
      </c>
    </row>
    <row r="1336" spans="5:28" ht="9" customHeight="1"/>
    <row r="1337" spans="5:28" ht="20.100000000000001" customHeight="1" thickBot="1">
      <c r="E1337" s="102"/>
      <c r="F1337" s="102"/>
      <c r="G1337" s="102"/>
      <c r="H1337" s="221"/>
      <c r="L1337" s="102"/>
      <c r="O1337" s="98" t="s">
        <v>95</v>
      </c>
      <c r="S1337" s="218"/>
      <c r="T1337" s="218"/>
    </row>
    <row r="1338" spans="5:28" ht="23.1" customHeight="1" thickBot="1">
      <c r="E1338" s="161" t="s">
        <v>84</v>
      </c>
      <c r="F1338" s="162" t="s">
        <v>29</v>
      </c>
      <c r="G1338" s="537" t="s">
        <v>85</v>
      </c>
      <c r="H1338" s="537" t="s">
        <v>29</v>
      </c>
      <c r="I1338" s="539" t="s">
        <v>92</v>
      </c>
      <c r="J1338" s="543" t="s">
        <v>96</v>
      </c>
      <c r="K1338" s="535" t="s">
        <v>98</v>
      </c>
      <c r="L1338" s="541" t="s">
        <v>94</v>
      </c>
      <c r="M1338" s="531" t="s">
        <v>130</v>
      </c>
      <c r="N1338" s="532"/>
      <c r="O1338" s="163" t="str">
        <f>IF($E1339="","",'5.手当・賞与配分の設計'!$L$4)</f>
        <v/>
      </c>
      <c r="P1338" s="533" t="s">
        <v>89</v>
      </c>
      <c r="Q1338" s="535" t="s">
        <v>90</v>
      </c>
      <c r="R1338" s="164" t="s">
        <v>91</v>
      </c>
      <c r="S1338" s="524" t="s">
        <v>131</v>
      </c>
      <c r="T1338" s="525"/>
      <c r="U1338" s="526" t="str">
        <f>IF($E1339="","",'5.手当・賞与配分の設計'!$O$11)</f>
        <v/>
      </c>
      <c r="V1338" s="527"/>
      <c r="W1338" s="165"/>
      <c r="X1338" s="528" t="s">
        <v>132</v>
      </c>
      <c r="Y1338" s="529"/>
      <c r="Z1338" s="529"/>
      <c r="AA1338" s="529"/>
      <c r="AB1338" s="530"/>
    </row>
    <row r="1339" spans="5:28" ht="27.9" customHeight="1" thickBot="1">
      <c r="E1339" s="168" t="str">
        <f>IF(C$34="","",$C$34)</f>
        <v/>
      </c>
      <c r="F1339" s="162">
        <v>0</v>
      </c>
      <c r="G1339" s="538"/>
      <c r="H1339" s="538"/>
      <c r="I1339" s="540"/>
      <c r="J1339" s="544"/>
      <c r="K1339" s="536"/>
      <c r="L1339" s="542"/>
      <c r="M1339" s="169" t="str">
        <f>IF($E1339="","",VLOOKUP($E1339,'5.手当・賞与配分の設計'!$C$7:$L$48,8,0))</f>
        <v/>
      </c>
      <c r="N1339" s="170" t="s">
        <v>87</v>
      </c>
      <c r="O1339" s="171" t="s">
        <v>88</v>
      </c>
      <c r="P1339" s="534"/>
      <c r="Q1339" s="536"/>
      <c r="R1339" s="400" t="str">
        <f>IF($E1339="","",'5.手当・賞与配分の設計'!$N$11)</f>
        <v/>
      </c>
      <c r="S1339" s="172" t="str">
        <f>IF('5.手当・賞与配分の設計'!$N$16="","",'5.手当・賞与配分の設計'!$N$16)</f>
        <v>S</v>
      </c>
      <c r="T1339" s="173" t="str">
        <f>IF('5.手当・賞与配分の設計'!$N$17="","",'5.手当・賞与配分の設計'!$N$17)</f>
        <v>A</v>
      </c>
      <c r="U1339" s="174" t="str">
        <f>IF('5.手当・賞与配分の設計'!$N$18="","",'5.手当・賞与配分の設計'!$N$18)</f>
        <v>B</v>
      </c>
      <c r="V1339" s="174" t="str">
        <f>IF('5.手当・賞与配分の設計'!$N$19="","",'5.手当・賞与配分の設計'!$N$19)</f>
        <v>C</v>
      </c>
      <c r="W1339" s="175" t="str">
        <f>IF('5.手当・賞与配分の設計'!$N$20="","",'5.手当・賞与配分の設計'!$N$20)</f>
        <v>D</v>
      </c>
      <c r="X1339" s="176" t="str">
        <f>IF($E1339="","",$E1339&amp;"-"&amp;S1339)</f>
        <v/>
      </c>
      <c r="Y1339" s="170" t="str">
        <f>IF($E1339="","",$E1339&amp;"-"&amp;T1339)</f>
        <v/>
      </c>
      <c r="Z1339" s="170" t="str">
        <f>IF($E1339="","",$E1339&amp;"-"&amp;U1339)</f>
        <v/>
      </c>
      <c r="AA1339" s="170" t="str">
        <f>IF($E1339="","",$E1339&amp;"-"&amp;V1339)</f>
        <v/>
      </c>
      <c r="AB1339" s="177" t="str">
        <f>IF($E1339="","",$E1339&amp;"-"&amp;W1339)</f>
        <v/>
      </c>
    </row>
    <row r="1340" spans="5:28" ht="18" customHeight="1">
      <c r="E1340" s="178" t="str">
        <f>IF($E$1339="","",$E$1339)</f>
        <v/>
      </c>
      <c r="F1340" s="124">
        <f t="shared" ref="F1340:F1381" si="463">IF(J1340="",0,IF(AND(J1339&lt;J1340,J1340=J1341),F1339+1,IF(J1340&lt;J1341,F1339+1,F1339)))</f>
        <v>0</v>
      </c>
      <c r="G1340" s="124" t="str">
        <f t="shared" ref="G1340:G1381" si="464">IF(AND(F1340=0,J1340=""),"",IF(AND(F1340=0,J1340&gt;0),1,IF(F1340=0,"",F1340)))</f>
        <v/>
      </c>
      <c r="H1340" s="124" t="str">
        <f t="shared" ref="H1340:H1381" si="465">IF($G1340="","",IF(F1339&lt;F1340,$E1340&amp;"-"&amp;$G1340,""))</f>
        <v/>
      </c>
      <c r="I1340" s="179">
        <v>18</v>
      </c>
      <c r="J1340" s="180" t="str">
        <f>IF($E1340="","",INDEX('3.サラリースケール'!$R$5:$BH$38,MATCH('7.グレード別年俸表の作成'!$E1340,'3.サラリースケール'!$R$5:$R$38,0),MATCH('7.グレード別年俸表の作成'!$I1340,'3.サラリースケール'!$R$5:$BH$5,0)))</f>
        <v/>
      </c>
      <c r="K1340" s="181" t="str">
        <f t="shared" ref="K1340:K1381" si="466">IF($F1340&lt;=1,"",IF($J1339="",0,$J1340-$J1339))</f>
        <v/>
      </c>
      <c r="L1340" s="182" t="str">
        <f>IF($J1340="","",VLOOKUP($E1340,'6.モデル年俸表の作成'!$C$6:$F$48,4,0))</f>
        <v/>
      </c>
      <c r="M1340" s="183" t="str">
        <f>IF($G1340="","",$M$695)</f>
        <v/>
      </c>
      <c r="N1340" s="184" t="str">
        <f>IF($J1340="","",ROUNDUP((J1340*$M1340),-1))</f>
        <v/>
      </c>
      <c r="O1340" s="185" t="str">
        <f t="shared" ref="O1340:O1381" si="467">IF($J1340="","",ROUNDDOWN($N1340/($J1340/$O$4*1.25),0))</f>
        <v/>
      </c>
      <c r="P1340" s="186" t="str">
        <f>IF($J1340="","",$J1340+$L1340+$N1340)</f>
        <v/>
      </c>
      <c r="Q1340" s="182" t="str">
        <f>IF($J1340="","",$P1340*12)</f>
        <v/>
      </c>
      <c r="R1340" s="187" t="str">
        <f>IF($J1340="","",IF('5.手当・賞与配分の設計'!$O$4=1,ROUNDUP((J1340+$L1340)*$R$5,-1),ROUNDUP(J1340*$R$5,-1)))</f>
        <v/>
      </c>
      <c r="S1340" s="188" t="str">
        <f>IF($J1340="","",IF('5.手当・賞与配分の設計'!$O$4=1,ROUNDUP(($J1340+$L1340)*$U$4*$S$3,-1),ROUNDUP($J1340*$U$4*$S$3,-1)))</f>
        <v/>
      </c>
      <c r="T1340" s="189" t="str">
        <f>IF($J1340="","",IF('5.手当・賞与配分の設計'!$O$4=1,ROUNDUP(($J1340+$L1340)*$U$4*$T$3,-1),ROUNDUP($J1340*$U$4*$T$3,-1)))</f>
        <v/>
      </c>
      <c r="U1340" s="189" t="str">
        <f>IF($J1340="","",IF('5.手当・賞与配分の設計'!$O$4=1,ROUNDUP(($J1340+$L1340)*$U$4*$U$3,-1),ROUNDUP($J1340*$U$4*$U$3,-1)))</f>
        <v/>
      </c>
      <c r="V1340" s="189" t="str">
        <f>IF($J1340="","",IF('5.手当・賞与配分の設計'!$O$4=1,ROUNDUP(($J1340+$L1340)*$U$4*$V$3,-1),ROUNDUP($J1340*$U$4*$V$3,-1)))</f>
        <v/>
      </c>
      <c r="W1340" s="190" t="str">
        <f>IF($J1340="","",IF('5.手当・賞与配分の設計'!$O$4=1,ROUNDUP(($J1340+$L1340)*$U$4*$W$3,-1),ROUNDUP($J1340*$U$4*$W$3,-1)))</f>
        <v/>
      </c>
      <c r="X1340" s="191" t="str">
        <f>IF($J1340="","",$Q1340+$R1340+S1340)</f>
        <v/>
      </c>
      <c r="Y1340" s="152" t="str">
        <f t="shared" ref="Y1340:Y1364" si="468">IF($J1340="","",$Q1340+$R1340+T1340)</f>
        <v/>
      </c>
      <c r="Z1340" s="152" t="str">
        <f t="shared" ref="Z1340:Z1381" si="469">IF($J1340="","",$Q1340+$R1340+U1340)</f>
        <v/>
      </c>
      <c r="AA1340" s="152" t="str">
        <f t="shared" ref="AA1340:AA1381" si="470">IF($J1340="","",$Q1340+$R1340+V1340)</f>
        <v/>
      </c>
      <c r="AB1340" s="192" t="str">
        <f t="shared" ref="AB1340:AB1381" si="471">IF($J1340="","",$Q1340+$R1340+W1340)</f>
        <v/>
      </c>
    </row>
    <row r="1341" spans="5:28" ht="18" customHeight="1">
      <c r="E1341" s="178" t="str">
        <f t="shared" ref="E1341:E1381" si="472">IF($E$1339="","",$E$1339)</f>
        <v/>
      </c>
      <c r="F1341" s="124">
        <f t="shared" si="463"/>
        <v>0</v>
      </c>
      <c r="G1341" s="124" t="str">
        <f t="shared" si="464"/>
        <v/>
      </c>
      <c r="H1341" s="124" t="str">
        <f t="shared" si="465"/>
        <v/>
      </c>
      <c r="I1341" s="179">
        <v>19</v>
      </c>
      <c r="J1341" s="180" t="str">
        <f>IF($E1341="","",INDEX('3.サラリースケール'!$R$5:$BH$38,MATCH('7.グレード別年俸表の作成'!$E1341,'3.サラリースケール'!$R$5:$R$38,0),MATCH('7.グレード別年俸表の作成'!$I1341,'3.サラリースケール'!$R$5:$BH$5,0)))</f>
        <v/>
      </c>
      <c r="K1341" s="194" t="str">
        <f t="shared" si="466"/>
        <v/>
      </c>
      <c r="L1341" s="195" t="str">
        <f>IF($J1341="","",VLOOKUP($E1341,'6.モデル年俸表の作成'!$C$6:$F$48,4,0))</f>
        <v/>
      </c>
      <c r="M1341" s="196" t="str">
        <f t="shared" ref="M1341:M1381" si="473">IF($G1341="","",$M$695)</f>
        <v/>
      </c>
      <c r="N1341" s="197" t="str">
        <f t="shared" ref="N1341:N1381" si="474">IF($J1341="","",ROUNDUP((J1341*$M1341),-1))</f>
        <v/>
      </c>
      <c r="O1341" s="219" t="str">
        <f t="shared" si="467"/>
        <v/>
      </c>
      <c r="P1341" s="198" t="str">
        <f t="shared" ref="P1341:P1381" si="475">IF($J1341="","",$J1341+$L1341+$N1341)</f>
        <v/>
      </c>
      <c r="Q1341" s="195" t="str">
        <f t="shared" ref="Q1341:Q1381" si="476">IF($J1341="","",$P1341*12)</f>
        <v/>
      </c>
      <c r="R1341" s="187" t="str">
        <f>IF($J1341="","",IF('5.手当・賞与配分の設計'!$O$4=1,ROUNDUP((J1341+$L1341)*$R$5,-1),ROUNDUP(J1341*$R$5,-1)))</f>
        <v/>
      </c>
      <c r="S1341" s="199" t="str">
        <f>IF($J1341="","",IF('5.手当・賞与配分の設計'!$O$4=1,ROUNDUP(($J1341+$L1341)*$U$4*$S$3,-1),ROUNDUP($J1341*$U$4*$S$3,-1)))</f>
        <v/>
      </c>
      <c r="T1341" s="198" t="str">
        <f>IF($J1341="","",IF('5.手当・賞与配分の設計'!$O$4=1,ROUNDUP(($J1341+$L1341)*$U$4*$T$3,-1),ROUNDUP($J1341*$U$4*$T$3,-1)))</f>
        <v/>
      </c>
      <c r="U1341" s="198" t="str">
        <f>IF($J1341="","",IF('5.手当・賞与配分の設計'!$O$4=1,ROUNDUP(($J1341+$L1341)*$U$4*$U$3,-1),ROUNDUP($J1341*$U$4*$U$3,-1)))</f>
        <v/>
      </c>
      <c r="V1341" s="198" t="str">
        <f>IF($J1341="","",IF('5.手当・賞与配分の設計'!$O$4=1,ROUNDUP(($J1341+$L1341)*$U$4*$V$3,-1),ROUNDUP($J1341*$U$4*$V$3,-1)))</f>
        <v/>
      </c>
      <c r="W1341" s="200" t="str">
        <f>IF($J1341="","",IF('5.手当・賞与配分の設計'!$O$4=1,ROUNDUP(($J1341+$L1341)*$U$4*$W$3,-1),ROUNDUP($J1341*$U$4*$W$3,-1)))</f>
        <v/>
      </c>
      <c r="X1341" s="128" t="str">
        <f>IF($J1341="","",$Q1341+$R1341+S1341)</f>
        <v/>
      </c>
      <c r="Y1341" s="88" t="str">
        <f t="shared" si="468"/>
        <v/>
      </c>
      <c r="Z1341" s="88" t="str">
        <f t="shared" si="469"/>
        <v/>
      </c>
      <c r="AA1341" s="88" t="str">
        <f t="shared" si="470"/>
        <v/>
      </c>
      <c r="AB1341" s="201" t="str">
        <f t="shared" si="471"/>
        <v/>
      </c>
    </row>
    <row r="1342" spans="5:28" ht="18" customHeight="1">
      <c r="E1342" s="178" t="str">
        <f t="shared" si="472"/>
        <v/>
      </c>
      <c r="F1342" s="124">
        <f t="shared" si="463"/>
        <v>0</v>
      </c>
      <c r="G1342" s="124" t="str">
        <f t="shared" si="464"/>
        <v/>
      </c>
      <c r="H1342" s="124" t="str">
        <f t="shared" si="465"/>
        <v/>
      </c>
      <c r="I1342" s="179">
        <v>20</v>
      </c>
      <c r="J1342" s="150" t="str">
        <f>IF($E1342="","",INDEX('3.サラリースケール'!$R$5:$BH$38,MATCH('7.グレード別年俸表の作成'!$E1342,'3.サラリースケール'!$R$5:$R$38,0),MATCH('7.グレード別年俸表の作成'!$I1342,'3.サラリースケール'!$R$5:$BH$5,0)))</f>
        <v/>
      </c>
      <c r="K1342" s="194" t="str">
        <f t="shared" si="466"/>
        <v/>
      </c>
      <c r="L1342" s="195" t="str">
        <f>IF($J1342="","",VLOOKUP($E1342,'6.モデル年俸表の作成'!$C$6:$F$48,4,0))</f>
        <v/>
      </c>
      <c r="M1342" s="196" t="str">
        <f t="shared" si="473"/>
        <v/>
      </c>
      <c r="N1342" s="197" t="str">
        <f t="shared" si="474"/>
        <v/>
      </c>
      <c r="O1342" s="219" t="str">
        <f t="shared" si="467"/>
        <v/>
      </c>
      <c r="P1342" s="198" t="str">
        <f t="shared" si="475"/>
        <v/>
      </c>
      <c r="Q1342" s="195" t="str">
        <f t="shared" si="476"/>
        <v/>
      </c>
      <c r="R1342" s="187" t="str">
        <f>IF($J1342="","",IF('5.手当・賞与配分の設計'!$O$4=1,ROUNDUP((J1342+$L1342)*$R$5,-1),ROUNDUP(J1342*$R$5,-1)))</f>
        <v/>
      </c>
      <c r="S1342" s="199" t="str">
        <f>IF($J1342="","",IF('5.手当・賞与配分の設計'!$O$4=1,ROUNDUP(($J1342+$L1342)*$U$4*$S$3,-1),ROUNDUP($J1342*$U$4*$S$3,-1)))</f>
        <v/>
      </c>
      <c r="T1342" s="198" t="str">
        <f>IF($J1342="","",IF('5.手当・賞与配分の設計'!$O$4=1,ROUNDUP(($J1342+$L1342)*$U$4*$T$3,-1),ROUNDUP($J1342*$U$4*$T$3,-1)))</f>
        <v/>
      </c>
      <c r="U1342" s="198" t="str">
        <f>IF($J1342="","",IF('5.手当・賞与配分の設計'!$O$4=1,ROUNDUP(($J1342+$L1342)*$U$4*$U$3,-1),ROUNDUP($J1342*$U$4*$U$3,-1)))</f>
        <v/>
      </c>
      <c r="V1342" s="198" t="str">
        <f>IF($J1342="","",IF('5.手当・賞与配分の設計'!$O$4=1,ROUNDUP(($J1342+$L1342)*$U$4*$V$3,-1),ROUNDUP($J1342*$U$4*$V$3,-1)))</f>
        <v/>
      </c>
      <c r="W1342" s="200" t="str">
        <f>IF($J1342="","",IF('5.手当・賞与配分の設計'!$O$4=1,ROUNDUP(($J1342+$L1342)*$U$4*$W$3,-1),ROUNDUP($J1342*$U$4*$W$3,-1)))</f>
        <v/>
      </c>
      <c r="X1342" s="128" t="str">
        <f>IF($J1342="","",$Q1342+$R1342+S1342)</f>
        <v/>
      </c>
      <c r="Y1342" s="88" t="str">
        <f t="shared" si="468"/>
        <v/>
      </c>
      <c r="Z1342" s="88" t="str">
        <f t="shared" si="469"/>
        <v/>
      </c>
      <c r="AA1342" s="88" t="str">
        <f t="shared" si="470"/>
        <v/>
      </c>
      <c r="AB1342" s="201" t="str">
        <f t="shared" si="471"/>
        <v/>
      </c>
    </row>
    <row r="1343" spans="5:28" ht="18" customHeight="1">
      <c r="E1343" s="178" t="str">
        <f t="shared" si="472"/>
        <v/>
      </c>
      <c r="F1343" s="124">
        <f t="shared" si="463"/>
        <v>0</v>
      </c>
      <c r="G1343" s="124" t="str">
        <f t="shared" si="464"/>
        <v/>
      </c>
      <c r="H1343" s="124" t="str">
        <f t="shared" si="465"/>
        <v/>
      </c>
      <c r="I1343" s="179">
        <v>21</v>
      </c>
      <c r="J1343" s="150" t="str">
        <f>IF($E1343="","",INDEX('3.サラリースケール'!$R$5:$BH$38,MATCH('7.グレード別年俸表の作成'!$E1343,'3.サラリースケール'!$R$5:$R$38,0),MATCH('7.グレード別年俸表の作成'!$I1343,'3.サラリースケール'!$R$5:$BH$5,0)))</f>
        <v/>
      </c>
      <c r="K1343" s="194" t="str">
        <f t="shared" si="466"/>
        <v/>
      </c>
      <c r="L1343" s="195" t="str">
        <f>IF($J1343="","",VLOOKUP($E1343,'6.モデル年俸表の作成'!$C$6:$F$48,4,0))</f>
        <v/>
      </c>
      <c r="M1343" s="196" t="str">
        <f t="shared" si="473"/>
        <v/>
      </c>
      <c r="N1343" s="197" t="str">
        <f t="shared" si="474"/>
        <v/>
      </c>
      <c r="O1343" s="219" t="str">
        <f t="shared" si="467"/>
        <v/>
      </c>
      <c r="P1343" s="198" t="str">
        <f t="shared" si="475"/>
        <v/>
      </c>
      <c r="Q1343" s="195" t="str">
        <f t="shared" si="476"/>
        <v/>
      </c>
      <c r="R1343" s="187" t="str">
        <f>IF($J1343="","",IF('5.手当・賞与配分の設計'!$O$4=1,ROUNDUP((J1343+$L1343)*$R$5,-1),ROUNDUP(J1343*$R$5,-1)))</f>
        <v/>
      </c>
      <c r="S1343" s="202" t="str">
        <f>IF($J1343="","",IF('5.手当・賞与配分の設計'!$O$4=1,ROUNDUP(($J1343+$L1343)*$U$4*$S$3,-1),ROUNDUP($J1343*$U$4*$S$3,-1)))</f>
        <v/>
      </c>
      <c r="T1343" s="186" t="str">
        <f>IF($J1343="","",IF('5.手当・賞与配分の設計'!$O$4=1,ROUNDUP(($J1343+$L1343)*$U$4*$T$3,-1),ROUNDUP($J1343*$U$4*$T$3,-1)))</f>
        <v/>
      </c>
      <c r="U1343" s="186" t="str">
        <f>IF($J1343="","",IF('5.手当・賞与配分の設計'!$O$4=1,ROUNDUP(($J1343+$L1343)*$U$4*$U$3,-1),ROUNDUP($J1343*$U$4*$U$3,-1)))</f>
        <v/>
      </c>
      <c r="V1343" s="186" t="str">
        <f>IF($J1343="","",IF('5.手当・賞与配分の設計'!$O$4=1,ROUNDUP(($J1343+$L1343)*$U$4*$V$3,-1),ROUNDUP($J1343*$U$4*$V$3,-1)))</f>
        <v/>
      </c>
      <c r="W1343" s="203" t="str">
        <f>IF($J1343="","",IF('5.手当・賞与配分の設計'!$O$4=1,ROUNDUP(($J1343+$L1343)*$U$4*$W$3,-1),ROUNDUP($J1343*$U$4*$W$3,-1)))</f>
        <v/>
      </c>
      <c r="X1343" s="128" t="str">
        <f t="shared" ref="X1343:X1381" si="477">IF($J1343="","",$Q1343+$R1343+S1343)</f>
        <v/>
      </c>
      <c r="Y1343" s="88" t="str">
        <f t="shared" si="468"/>
        <v/>
      </c>
      <c r="Z1343" s="88" t="str">
        <f t="shared" si="469"/>
        <v/>
      </c>
      <c r="AA1343" s="88" t="str">
        <f t="shared" si="470"/>
        <v/>
      </c>
      <c r="AB1343" s="201" t="str">
        <f t="shared" si="471"/>
        <v/>
      </c>
    </row>
    <row r="1344" spans="5:28" ht="18" customHeight="1">
      <c r="E1344" s="178" t="str">
        <f t="shared" si="472"/>
        <v/>
      </c>
      <c r="F1344" s="124">
        <f t="shared" si="463"/>
        <v>0</v>
      </c>
      <c r="G1344" s="124" t="str">
        <f t="shared" si="464"/>
        <v/>
      </c>
      <c r="H1344" s="124" t="str">
        <f t="shared" si="465"/>
        <v/>
      </c>
      <c r="I1344" s="179">
        <v>22</v>
      </c>
      <c r="J1344" s="150" t="str">
        <f>IF($E1344="","",INDEX('3.サラリースケール'!$R$5:$BH$38,MATCH('7.グレード別年俸表の作成'!$E1344,'3.サラリースケール'!$R$5:$R$38,0),MATCH('7.グレード別年俸表の作成'!$I1344,'3.サラリースケール'!$R$5:$BH$5,0)))</f>
        <v/>
      </c>
      <c r="K1344" s="194" t="str">
        <f t="shared" si="466"/>
        <v/>
      </c>
      <c r="L1344" s="195" t="str">
        <f>IF($J1344="","",VLOOKUP($E1344,'6.モデル年俸表の作成'!$C$6:$F$48,4,0))</f>
        <v/>
      </c>
      <c r="M1344" s="196" t="str">
        <f t="shared" si="473"/>
        <v/>
      </c>
      <c r="N1344" s="197" t="str">
        <f t="shared" si="474"/>
        <v/>
      </c>
      <c r="O1344" s="219" t="str">
        <f t="shared" si="467"/>
        <v/>
      </c>
      <c r="P1344" s="198" t="str">
        <f t="shared" si="475"/>
        <v/>
      </c>
      <c r="Q1344" s="195" t="str">
        <f t="shared" si="476"/>
        <v/>
      </c>
      <c r="R1344" s="187" t="str">
        <f>IF($J1344="","",IF('5.手当・賞与配分の設計'!$O$4=1,ROUNDUP((J1344+$L1344)*$R$5,-1),ROUNDUP(J1344*$R$5,-1)))</f>
        <v/>
      </c>
      <c r="S1344" s="202" t="str">
        <f>IF($J1344="","",IF('5.手当・賞与配分の設計'!$O$4=1,ROUNDUP(($J1344+$L1344)*$U$4*$S$3,-1),ROUNDUP($J1344*$U$4*$S$3,-1)))</f>
        <v/>
      </c>
      <c r="T1344" s="186" t="str">
        <f>IF($J1344="","",IF('5.手当・賞与配分の設計'!$O$4=1,ROUNDUP(($J1344+$L1344)*$U$4*$T$3,-1),ROUNDUP($J1344*$U$4*$T$3,-1)))</f>
        <v/>
      </c>
      <c r="U1344" s="186" t="str">
        <f>IF($J1344="","",IF('5.手当・賞与配分の設計'!$O$4=1,ROUNDUP(($J1344+$L1344)*$U$4*$U$3,-1),ROUNDUP($J1344*$U$4*$U$3,-1)))</f>
        <v/>
      </c>
      <c r="V1344" s="186" t="str">
        <f>IF($J1344="","",IF('5.手当・賞与配分の設計'!$O$4=1,ROUNDUP(($J1344+$L1344)*$U$4*$V$3,-1),ROUNDUP($J1344*$U$4*$V$3,-1)))</f>
        <v/>
      </c>
      <c r="W1344" s="203" t="str">
        <f>IF($J1344="","",IF('5.手当・賞与配分の設計'!$O$4=1,ROUNDUP(($J1344+$L1344)*$U$4*$W$3,-1),ROUNDUP($J1344*$U$4*$W$3,-1)))</f>
        <v/>
      </c>
      <c r="X1344" s="128" t="str">
        <f t="shared" si="477"/>
        <v/>
      </c>
      <c r="Y1344" s="88" t="str">
        <f t="shared" si="468"/>
        <v/>
      </c>
      <c r="Z1344" s="88" t="str">
        <f t="shared" si="469"/>
        <v/>
      </c>
      <c r="AA1344" s="88" t="str">
        <f t="shared" si="470"/>
        <v/>
      </c>
      <c r="AB1344" s="201" t="str">
        <f t="shared" si="471"/>
        <v/>
      </c>
    </row>
    <row r="1345" spans="5:28" ht="18" customHeight="1">
      <c r="E1345" s="178" t="str">
        <f t="shared" si="472"/>
        <v/>
      </c>
      <c r="F1345" s="124">
        <f t="shared" si="463"/>
        <v>0</v>
      </c>
      <c r="G1345" s="124" t="str">
        <f t="shared" si="464"/>
        <v/>
      </c>
      <c r="H1345" s="124" t="str">
        <f t="shared" si="465"/>
        <v/>
      </c>
      <c r="I1345" s="179">
        <v>23</v>
      </c>
      <c r="J1345" s="150" t="str">
        <f>IF($E1345="","",INDEX('3.サラリースケール'!$R$5:$BH$38,MATCH('7.グレード別年俸表の作成'!$E1345,'3.サラリースケール'!$R$5:$R$38,0),MATCH('7.グレード別年俸表の作成'!$I1345,'3.サラリースケール'!$R$5:$BH$5,0)))</f>
        <v/>
      </c>
      <c r="K1345" s="194" t="str">
        <f t="shared" si="466"/>
        <v/>
      </c>
      <c r="L1345" s="195" t="str">
        <f>IF($J1345="","",VLOOKUP($E1345,'6.モデル年俸表の作成'!$C$6:$F$48,4,0))</f>
        <v/>
      </c>
      <c r="M1345" s="196" t="str">
        <f t="shared" si="473"/>
        <v/>
      </c>
      <c r="N1345" s="197" t="str">
        <f t="shared" si="474"/>
        <v/>
      </c>
      <c r="O1345" s="219" t="str">
        <f>IF($J1345="","",ROUNDDOWN($N1345/($J1345/$O$4*1.25),0))</f>
        <v/>
      </c>
      <c r="P1345" s="198" t="str">
        <f t="shared" si="475"/>
        <v/>
      </c>
      <c r="Q1345" s="195" t="str">
        <f t="shared" si="476"/>
        <v/>
      </c>
      <c r="R1345" s="187" t="str">
        <f>IF($J1345="","",IF('5.手当・賞与配分の設計'!$O$4=1,ROUNDUP((J1345+$L1345)*$R$5,-1),ROUNDUP(J1345*$R$5,-1)))</f>
        <v/>
      </c>
      <c r="S1345" s="202" t="str">
        <f>IF($J1345="","",IF('5.手当・賞与配分の設計'!$O$4=1,ROUNDUP(($J1345+$L1345)*$U$4*$S$3,-1),ROUNDUP($J1345*$U$4*$S$3,-1)))</f>
        <v/>
      </c>
      <c r="T1345" s="186" t="str">
        <f>IF($J1345="","",IF('5.手当・賞与配分の設計'!$O$4=1,ROUNDUP(($J1345+$L1345)*$U$4*$T$3,-1),ROUNDUP($J1345*$U$4*$T$3,-1)))</f>
        <v/>
      </c>
      <c r="U1345" s="186" t="str">
        <f>IF($J1345="","",IF('5.手当・賞与配分の設計'!$O$4=1,ROUNDUP(($J1345+$L1345)*$U$4*$U$3,-1),ROUNDUP($J1345*$U$4*$U$3,-1)))</f>
        <v/>
      </c>
      <c r="V1345" s="186" t="str">
        <f>IF($J1345="","",IF('5.手当・賞与配分の設計'!$O$4=1,ROUNDUP(($J1345+$L1345)*$U$4*$V$3,-1),ROUNDUP($J1345*$U$4*$V$3,-1)))</f>
        <v/>
      </c>
      <c r="W1345" s="203" t="str">
        <f>IF($J1345="","",IF('5.手当・賞与配分の設計'!$O$4=1,ROUNDUP(($J1345+$L1345)*$U$4*$W$3,-1),ROUNDUP($J1345*$U$4*$W$3,-1)))</f>
        <v/>
      </c>
      <c r="X1345" s="128" t="str">
        <f t="shared" si="477"/>
        <v/>
      </c>
      <c r="Y1345" s="88" t="str">
        <f t="shared" si="468"/>
        <v/>
      </c>
      <c r="Z1345" s="88" t="str">
        <f t="shared" si="469"/>
        <v/>
      </c>
      <c r="AA1345" s="88" t="str">
        <f t="shared" si="470"/>
        <v/>
      </c>
      <c r="AB1345" s="201" t="str">
        <f t="shared" si="471"/>
        <v/>
      </c>
    </row>
    <row r="1346" spans="5:28" ht="18" customHeight="1">
      <c r="E1346" s="178" t="str">
        <f t="shared" si="472"/>
        <v/>
      </c>
      <c r="F1346" s="124">
        <f t="shared" si="463"/>
        <v>0</v>
      </c>
      <c r="G1346" s="124" t="str">
        <f t="shared" si="464"/>
        <v/>
      </c>
      <c r="H1346" s="124" t="str">
        <f t="shared" si="465"/>
        <v/>
      </c>
      <c r="I1346" s="179">
        <v>24</v>
      </c>
      <c r="J1346" s="150" t="str">
        <f>IF($E1346="","",INDEX('3.サラリースケール'!$R$5:$BH$38,MATCH('7.グレード別年俸表の作成'!$E1346,'3.サラリースケール'!$R$5:$R$38,0),MATCH('7.グレード別年俸表の作成'!$I1346,'3.サラリースケール'!$R$5:$BH$5,0)))</f>
        <v/>
      </c>
      <c r="K1346" s="194" t="str">
        <f t="shared" si="466"/>
        <v/>
      </c>
      <c r="L1346" s="195" t="str">
        <f>IF($J1346="","",VLOOKUP($E1346,'6.モデル年俸表の作成'!$C$6:$F$48,4,0))</f>
        <v/>
      </c>
      <c r="M1346" s="196" t="str">
        <f t="shared" si="473"/>
        <v/>
      </c>
      <c r="N1346" s="197" t="str">
        <f t="shared" si="474"/>
        <v/>
      </c>
      <c r="O1346" s="219" t="str">
        <f t="shared" si="467"/>
        <v/>
      </c>
      <c r="P1346" s="198" t="str">
        <f t="shared" si="475"/>
        <v/>
      </c>
      <c r="Q1346" s="195" t="str">
        <f t="shared" si="476"/>
        <v/>
      </c>
      <c r="R1346" s="187" t="str">
        <f>IF($J1346="","",IF('5.手当・賞与配分の設計'!$O$4=1,ROUNDUP((J1346+$L1346)*$R$5,-1),ROUNDUP(J1346*$R$5,-1)))</f>
        <v/>
      </c>
      <c r="S1346" s="202" t="str">
        <f>IF($J1346="","",IF('5.手当・賞与配分の設計'!$O$4=1,ROUNDUP(($J1346+$L1346)*$U$4*$S$3,-1),ROUNDUP($J1346*$U$4*$S$3,-1)))</f>
        <v/>
      </c>
      <c r="T1346" s="186" t="str">
        <f>IF($J1346="","",IF('5.手当・賞与配分の設計'!$O$4=1,ROUNDUP(($J1346+$L1346)*$U$4*$T$3,-1),ROUNDUP($J1346*$U$4*$T$3,-1)))</f>
        <v/>
      </c>
      <c r="U1346" s="186" t="str">
        <f>IF($J1346="","",IF('5.手当・賞与配分の設計'!$O$4=1,ROUNDUP(($J1346+$L1346)*$U$4*$U$3,-1),ROUNDUP($J1346*$U$4*$U$3,-1)))</f>
        <v/>
      </c>
      <c r="V1346" s="186" t="str">
        <f>IF($J1346="","",IF('5.手当・賞与配分の設計'!$O$4=1,ROUNDUP(($J1346+$L1346)*$U$4*$V$3,-1),ROUNDUP($J1346*$U$4*$V$3,-1)))</f>
        <v/>
      </c>
      <c r="W1346" s="203" t="str">
        <f>IF($J1346="","",IF('5.手当・賞与配分の設計'!$O$4=1,ROUNDUP(($J1346+$L1346)*$U$4*$W$3,-1),ROUNDUP($J1346*$U$4*$W$3,-1)))</f>
        <v/>
      </c>
      <c r="X1346" s="128" t="str">
        <f t="shared" si="477"/>
        <v/>
      </c>
      <c r="Y1346" s="88" t="str">
        <f t="shared" si="468"/>
        <v/>
      </c>
      <c r="Z1346" s="88" t="str">
        <f t="shared" si="469"/>
        <v/>
      </c>
      <c r="AA1346" s="88" t="str">
        <f t="shared" si="470"/>
        <v/>
      </c>
      <c r="AB1346" s="201" t="str">
        <f t="shared" si="471"/>
        <v/>
      </c>
    </row>
    <row r="1347" spans="5:28" ht="18" customHeight="1">
      <c r="E1347" s="178" t="str">
        <f t="shared" si="472"/>
        <v/>
      </c>
      <c r="F1347" s="124">
        <f t="shared" si="463"/>
        <v>0</v>
      </c>
      <c r="G1347" s="124" t="str">
        <f t="shared" si="464"/>
        <v/>
      </c>
      <c r="H1347" s="124" t="str">
        <f t="shared" si="465"/>
        <v/>
      </c>
      <c r="I1347" s="179">
        <v>25</v>
      </c>
      <c r="J1347" s="150" t="str">
        <f>IF($E1347="","",INDEX('3.サラリースケール'!$R$5:$BH$38,MATCH('7.グレード別年俸表の作成'!$E1347,'3.サラリースケール'!$R$5:$R$38,0),MATCH('7.グレード別年俸表の作成'!$I1347,'3.サラリースケール'!$R$5:$BH$5,0)))</f>
        <v/>
      </c>
      <c r="K1347" s="194" t="str">
        <f t="shared" si="466"/>
        <v/>
      </c>
      <c r="L1347" s="195" t="str">
        <f>IF($J1347="","",VLOOKUP($E1347,'6.モデル年俸表の作成'!$C$6:$F$48,4,0))</f>
        <v/>
      </c>
      <c r="M1347" s="196" t="str">
        <f t="shared" si="473"/>
        <v/>
      </c>
      <c r="N1347" s="197" t="str">
        <f t="shared" si="474"/>
        <v/>
      </c>
      <c r="O1347" s="219" t="str">
        <f t="shared" si="467"/>
        <v/>
      </c>
      <c r="P1347" s="198" t="str">
        <f t="shared" si="475"/>
        <v/>
      </c>
      <c r="Q1347" s="195" t="str">
        <f t="shared" si="476"/>
        <v/>
      </c>
      <c r="R1347" s="187" t="str">
        <f>IF($J1347="","",IF('5.手当・賞与配分の設計'!$O$4=1,ROUNDUP((J1347+$L1347)*$R$5,-1),ROUNDUP(J1347*$R$5,-1)))</f>
        <v/>
      </c>
      <c r="S1347" s="202" t="str">
        <f>IF($J1347="","",IF('5.手当・賞与配分の設計'!$O$4=1,ROUNDUP(($J1347+$L1347)*$U$4*$S$3,-1),ROUNDUP($J1347*$U$4*$S$3,-1)))</f>
        <v/>
      </c>
      <c r="T1347" s="186" t="str">
        <f>IF($J1347="","",IF('5.手当・賞与配分の設計'!$O$4=1,ROUNDUP(($J1347+$L1347)*$U$4*$T$3,-1),ROUNDUP($J1347*$U$4*$T$3,-1)))</f>
        <v/>
      </c>
      <c r="U1347" s="186" t="str">
        <f>IF($J1347="","",IF('5.手当・賞与配分の設計'!$O$4=1,ROUNDUP(($J1347+$L1347)*$U$4*$U$3,-1),ROUNDUP($J1347*$U$4*$U$3,-1)))</f>
        <v/>
      </c>
      <c r="V1347" s="186" t="str">
        <f>IF($J1347="","",IF('5.手当・賞与配分の設計'!$O$4=1,ROUNDUP(($J1347+$L1347)*$U$4*$V$3,-1),ROUNDUP($J1347*$U$4*$V$3,-1)))</f>
        <v/>
      </c>
      <c r="W1347" s="203" t="str">
        <f>IF($J1347="","",IF('5.手当・賞与配分の設計'!$O$4=1,ROUNDUP(($J1347+$L1347)*$U$4*$W$3,-1),ROUNDUP($J1347*$U$4*$W$3,-1)))</f>
        <v/>
      </c>
      <c r="X1347" s="128" t="str">
        <f t="shared" si="477"/>
        <v/>
      </c>
      <c r="Y1347" s="88" t="str">
        <f t="shared" si="468"/>
        <v/>
      </c>
      <c r="Z1347" s="88" t="str">
        <f t="shared" si="469"/>
        <v/>
      </c>
      <c r="AA1347" s="88" t="str">
        <f t="shared" si="470"/>
        <v/>
      </c>
      <c r="AB1347" s="201" t="str">
        <f t="shared" si="471"/>
        <v/>
      </c>
    </row>
    <row r="1348" spans="5:28" ht="18" customHeight="1">
      <c r="E1348" s="178" t="str">
        <f t="shared" si="472"/>
        <v/>
      </c>
      <c r="F1348" s="124">
        <f t="shared" si="463"/>
        <v>0</v>
      </c>
      <c r="G1348" s="124" t="str">
        <f t="shared" si="464"/>
        <v/>
      </c>
      <c r="H1348" s="124" t="str">
        <f t="shared" si="465"/>
        <v/>
      </c>
      <c r="I1348" s="179">
        <v>26</v>
      </c>
      <c r="J1348" s="150" t="str">
        <f>IF($E1348="","",INDEX('3.サラリースケール'!$R$5:$BH$38,MATCH('7.グレード別年俸表の作成'!$E1348,'3.サラリースケール'!$R$5:$R$38,0),MATCH('7.グレード別年俸表の作成'!$I1348,'3.サラリースケール'!$R$5:$BH$5,0)))</f>
        <v/>
      </c>
      <c r="K1348" s="194" t="str">
        <f t="shared" si="466"/>
        <v/>
      </c>
      <c r="L1348" s="195" t="str">
        <f>IF($J1348="","",VLOOKUP($E1348,'6.モデル年俸表の作成'!$C$6:$F$48,4,0))</f>
        <v/>
      </c>
      <c r="M1348" s="196" t="str">
        <f t="shared" si="473"/>
        <v/>
      </c>
      <c r="N1348" s="197" t="str">
        <f t="shared" si="474"/>
        <v/>
      </c>
      <c r="O1348" s="219" t="str">
        <f t="shared" si="467"/>
        <v/>
      </c>
      <c r="P1348" s="198" t="str">
        <f t="shared" si="475"/>
        <v/>
      </c>
      <c r="Q1348" s="195" t="str">
        <f t="shared" si="476"/>
        <v/>
      </c>
      <c r="R1348" s="187" t="str">
        <f>IF($J1348="","",IF('5.手当・賞与配分の設計'!$O$4=1,ROUNDUP((J1348+$L1348)*$R$5,-1),ROUNDUP(J1348*$R$5,-1)))</f>
        <v/>
      </c>
      <c r="S1348" s="202" t="str">
        <f>IF($J1348="","",IF('5.手当・賞与配分の設計'!$O$4=1,ROUNDUP(($J1348+$L1348)*$U$4*$S$3,-1),ROUNDUP($J1348*$U$4*$S$3,-1)))</f>
        <v/>
      </c>
      <c r="T1348" s="186" t="str">
        <f>IF($J1348="","",IF('5.手当・賞与配分の設計'!$O$4=1,ROUNDUP(($J1348+$L1348)*$U$4*$T$3,-1),ROUNDUP($J1348*$U$4*$T$3,-1)))</f>
        <v/>
      </c>
      <c r="U1348" s="186" t="str">
        <f>IF($J1348="","",IF('5.手当・賞与配分の設計'!$O$4=1,ROUNDUP(($J1348+$L1348)*$U$4*$U$3,-1),ROUNDUP($J1348*$U$4*$U$3,-1)))</f>
        <v/>
      </c>
      <c r="V1348" s="186" t="str">
        <f>IF($J1348="","",IF('5.手当・賞与配分の設計'!$O$4=1,ROUNDUP(($J1348+$L1348)*$U$4*$V$3,-1),ROUNDUP($J1348*$U$4*$V$3,-1)))</f>
        <v/>
      </c>
      <c r="W1348" s="203" t="str">
        <f>IF($J1348="","",IF('5.手当・賞与配分の設計'!$O$4=1,ROUNDUP(($J1348+$L1348)*$U$4*$W$3,-1),ROUNDUP($J1348*$U$4*$W$3,-1)))</f>
        <v/>
      </c>
      <c r="X1348" s="128" t="str">
        <f t="shared" si="477"/>
        <v/>
      </c>
      <c r="Y1348" s="88" t="str">
        <f t="shared" si="468"/>
        <v/>
      </c>
      <c r="Z1348" s="88" t="str">
        <f t="shared" si="469"/>
        <v/>
      </c>
      <c r="AA1348" s="88" t="str">
        <f t="shared" si="470"/>
        <v/>
      </c>
      <c r="AB1348" s="201" t="str">
        <f t="shared" si="471"/>
        <v/>
      </c>
    </row>
    <row r="1349" spans="5:28" ht="18" customHeight="1">
      <c r="E1349" s="178" t="str">
        <f t="shared" si="472"/>
        <v/>
      </c>
      <c r="F1349" s="124">
        <f t="shared" si="463"/>
        <v>0</v>
      </c>
      <c r="G1349" s="124" t="str">
        <f t="shared" si="464"/>
        <v/>
      </c>
      <c r="H1349" s="124" t="str">
        <f t="shared" si="465"/>
        <v/>
      </c>
      <c r="I1349" s="179">
        <v>27</v>
      </c>
      <c r="J1349" s="150" t="str">
        <f>IF($E1349="","",INDEX('3.サラリースケール'!$R$5:$BH$38,MATCH('7.グレード別年俸表の作成'!$E1349,'3.サラリースケール'!$R$5:$R$38,0),MATCH('7.グレード別年俸表の作成'!$I1349,'3.サラリースケール'!$R$5:$BH$5,0)))</f>
        <v/>
      </c>
      <c r="K1349" s="194" t="str">
        <f t="shared" si="466"/>
        <v/>
      </c>
      <c r="L1349" s="195" t="str">
        <f>IF($J1349="","",VLOOKUP($E1349,'6.モデル年俸表の作成'!$C$6:$F$48,4,0))</f>
        <v/>
      </c>
      <c r="M1349" s="196" t="str">
        <f t="shared" si="473"/>
        <v/>
      </c>
      <c r="N1349" s="197" t="str">
        <f t="shared" si="474"/>
        <v/>
      </c>
      <c r="O1349" s="219" t="str">
        <f t="shared" si="467"/>
        <v/>
      </c>
      <c r="P1349" s="198" t="str">
        <f t="shared" si="475"/>
        <v/>
      </c>
      <c r="Q1349" s="195" t="str">
        <f t="shared" si="476"/>
        <v/>
      </c>
      <c r="R1349" s="187" t="str">
        <f>IF($J1349="","",IF('5.手当・賞与配分の設計'!$O$4=1,ROUNDUP((J1349+$L1349)*$R$5,-1),ROUNDUP(J1349*$R$5,-1)))</f>
        <v/>
      </c>
      <c r="S1349" s="202" t="str">
        <f>IF($J1349="","",IF('5.手当・賞与配分の設計'!$O$4=1,ROUNDUP(($J1349+$L1349)*$U$4*$S$3,-1),ROUNDUP($J1349*$U$4*$S$3,-1)))</f>
        <v/>
      </c>
      <c r="T1349" s="186" t="str">
        <f>IF($J1349="","",IF('5.手当・賞与配分の設計'!$O$4=1,ROUNDUP(($J1349+$L1349)*$U$4*$T$3,-1),ROUNDUP($J1349*$U$4*$T$3,-1)))</f>
        <v/>
      </c>
      <c r="U1349" s="186" t="str">
        <f>IF($J1349="","",IF('5.手当・賞与配分の設計'!$O$4=1,ROUNDUP(($J1349+$L1349)*$U$4*$U$3,-1),ROUNDUP($J1349*$U$4*$U$3,-1)))</f>
        <v/>
      </c>
      <c r="V1349" s="186" t="str">
        <f>IF($J1349="","",IF('5.手当・賞与配分の設計'!$O$4=1,ROUNDUP(($J1349+$L1349)*$U$4*$V$3,-1),ROUNDUP($J1349*$U$4*$V$3,-1)))</f>
        <v/>
      </c>
      <c r="W1349" s="203" t="str">
        <f>IF($J1349="","",IF('5.手当・賞与配分の設計'!$O$4=1,ROUNDUP(($J1349+$L1349)*$U$4*$W$3,-1),ROUNDUP($J1349*$U$4*$W$3,-1)))</f>
        <v/>
      </c>
      <c r="X1349" s="128" t="str">
        <f t="shared" si="477"/>
        <v/>
      </c>
      <c r="Y1349" s="88" t="str">
        <f t="shared" si="468"/>
        <v/>
      </c>
      <c r="Z1349" s="88" t="str">
        <f t="shared" si="469"/>
        <v/>
      </c>
      <c r="AA1349" s="88" t="str">
        <f t="shared" si="470"/>
        <v/>
      </c>
      <c r="AB1349" s="201" t="str">
        <f t="shared" si="471"/>
        <v/>
      </c>
    </row>
    <row r="1350" spans="5:28" ht="18" customHeight="1">
      <c r="E1350" s="178" t="str">
        <f t="shared" si="472"/>
        <v/>
      </c>
      <c r="F1350" s="124">
        <f t="shared" si="463"/>
        <v>0</v>
      </c>
      <c r="G1350" s="124" t="str">
        <f t="shared" si="464"/>
        <v/>
      </c>
      <c r="H1350" s="124" t="str">
        <f t="shared" si="465"/>
        <v/>
      </c>
      <c r="I1350" s="179">
        <v>28</v>
      </c>
      <c r="J1350" s="150" t="str">
        <f>IF($E1350="","",INDEX('3.サラリースケール'!$R$5:$BH$38,MATCH('7.グレード別年俸表の作成'!$E1350,'3.サラリースケール'!$R$5:$R$38,0),MATCH('7.グレード別年俸表の作成'!$I1350,'3.サラリースケール'!$R$5:$BH$5,0)))</f>
        <v/>
      </c>
      <c r="K1350" s="194" t="str">
        <f t="shared" si="466"/>
        <v/>
      </c>
      <c r="L1350" s="195" t="str">
        <f>IF($J1350="","",VLOOKUP($E1350,'6.モデル年俸表の作成'!$C$6:$F$48,4,0))</f>
        <v/>
      </c>
      <c r="M1350" s="196" t="str">
        <f t="shared" si="473"/>
        <v/>
      </c>
      <c r="N1350" s="197" t="str">
        <f t="shared" si="474"/>
        <v/>
      </c>
      <c r="O1350" s="219" t="str">
        <f t="shared" si="467"/>
        <v/>
      </c>
      <c r="P1350" s="198" t="str">
        <f t="shared" si="475"/>
        <v/>
      </c>
      <c r="Q1350" s="195" t="str">
        <f t="shared" si="476"/>
        <v/>
      </c>
      <c r="R1350" s="187" t="str">
        <f>IF($J1350="","",IF('5.手当・賞与配分の設計'!$O$4=1,ROUNDUP((J1350+$L1350)*$R$5,-1),ROUNDUP(J1350*$R$5,-1)))</f>
        <v/>
      </c>
      <c r="S1350" s="202" t="str">
        <f>IF($J1350="","",IF('5.手当・賞与配分の設計'!$O$4=1,ROUNDUP(($J1350+$L1350)*$U$4*$S$3,-1),ROUNDUP($J1350*$U$4*$S$3,-1)))</f>
        <v/>
      </c>
      <c r="T1350" s="186" t="str">
        <f>IF($J1350="","",IF('5.手当・賞与配分の設計'!$O$4=1,ROUNDUP(($J1350+$L1350)*$U$4*$T$3,-1),ROUNDUP($J1350*$U$4*$T$3,-1)))</f>
        <v/>
      </c>
      <c r="U1350" s="186" t="str">
        <f>IF($J1350="","",IF('5.手当・賞与配分の設計'!$O$4=1,ROUNDUP(($J1350+$L1350)*$U$4*$U$3,-1),ROUNDUP($J1350*$U$4*$U$3,-1)))</f>
        <v/>
      </c>
      <c r="V1350" s="186" t="str">
        <f>IF($J1350="","",IF('5.手当・賞与配分の設計'!$O$4=1,ROUNDUP(($J1350+$L1350)*$U$4*$V$3,-1),ROUNDUP($J1350*$U$4*$V$3,-1)))</f>
        <v/>
      </c>
      <c r="W1350" s="203" t="str">
        <f>IF($J1350="","",IF('5.手当・賞与配分の設計'!$O$4=1,ROUNDUP(($J1350+$L1350)*$U$4*$W$3,-1),ROUNDUP($J1350*$U$4*$W$3,-1)))</f>
        <v/>
      </c>
      <c r="X1350" s="128" t="str">
        <f t="shared" si="477"/>
        <v/>
      </c>
      <c r="Y1350" s="88" t="str">
        <f t="shared" si="468"/>
        <v/>
      </c>
      <c r="Z1350" s="88" t="str">
        <f t="shared" si="469"/>
        <v/>
      </c>
      <c r="AA1350" s="88" t="str">
        <f t="shared" si="470"/>
        <v/>
      </c>
      <c r="AB1350" s="201" t="str">
        <f t="shared" si="471"/>
        <v/>
      </c>
    </row>
    <row r="1351" spans="5:28" ht="18" customHeight="1">
      <c r="E1351" s="178" t="str">
        <f t="shared" si="472"/>
        <v/>
      </c>
      <c r="F1351" s="124">
        <f t="shared" si="463"/>
        <v>0</v>
      </c>
      <c r="G1351" s="124" t="str">
        <f t="shared" si="464"/>
        <v/>
      </c>
      <c r="H1351" s="124" t="str">
        <f t="shared" si="465"/>
        <v/>
      </c>
      <c r="I1351" s="179">
        <v>29</v>
      </c>
      <c r="J1351" s="150" t="str">
        <f>IF($E1351="","",INDEX('3.サラリースケール'!$R$5:$BH$38,MATCH('7.グレード別年俸表の作成'!$E1351,'3.サラリースケール'!$R$5:$R$38,0),MATCH('7.グレード別年俸表の作成'!$I1351,'3.サラリースケール'!$R$5:$BH$5,0)))</f>
        <v/>
      </c>
      <c r="K1351" s="194" t="str">
        <f t="shared" si="466"/>
        <v/>
      </c>
      <c r="L1351" s="195" t="str">
        <f>IF($J1351="","",VLOOKUP($E1351,'6.モデル年俸表の作成'!$C$6:$F$48,4,0))</f>
        <v/>
      </c>
      <c r="M1351" s="196" t="str">
        <f t="shared" si="473"/>
        <v/>
      </c>
      <c r="N1351" s="197" t="str">
        <f t="shared" si="474"/>
        <v/>
      </c>
      <c r="O1351" s="219" t="str">
        <f t="shared" si="467"/>
        <v/>
      </c>
      <c r="P1351" s="198" t="str">
        <f t="shared" si="475"/>
        <v/>
      </c>
      <c r="Q1351" s="195" t="str">
        <f t="shared" si="476"/>
        <v/>
      </c>
      <c r="R1351" s="187" t="str">
        <f>IF($J1351="","",IF('5.手当・賞与配分の設計'!$O$4=1,ROUNDUP((J1351+$L1351)*$R$5,-1),ROUNDUP(J1351*$R$5,-1)))</f>
        <v/>
      </c>
      <c r="S1351" s="202" t="str">
        <f>IF($J1351="","",IF('5.手当・賞与配分の設計'!$O$4=1,ROUNDUP(($J1351+$L1351)*$U$4*$S$3,-1),ROUNDUP($J1351*$U$4*$S$3,-1)))</f>
        <v/>
      </c>
      <c r="T1351" s="186" t="str">
        <f>IF($J1351="","",IF('5.手当・賞与配分の設計'!$O$4=1,ROUNDUP(($J1351+$L1351)*$U$4*$T$3,-1),ROUNDUP($J1351*$U$4*$T$3,-1)))</f>
        <v/>
      </c>
      <c r="U1351" s="186" t="str">
        <f>IF($J1351="","",IF('5.手当・賞与配分の設計'!$O$4=1,ROUNDUP(($J1351+$L1351)*$U$4*$U$3,-1),ROUNDUP($J1351*$U$4*$U$3,-1)))</f>
        <v/>
      </c>
      <c r="V1351" s="186" t="str">
        <f>IF($J1351="","",IF('5.手当・賞与配分の設計'!$O$4=1,ROUNDUP(($J1351+$L1351)*$U$4*$V$3,-1),ROUNDUP($J1351*$U$4*$V$3,-1)))</f>
        <v/>
      </c>
      <c r="W1351" s="203" t="str">
        <f>IF($J1351="","",IF('5.手当・賞与配分の設計'!$O$4=1,ROUNDUP(($J1351+$L1351)*$U$4*$W$3,-1),ROUNDUP($J1351*$U$4*$W$3,-1)))</f>
        <v/>
      </c>
      <c r="X1351" s="128" t="str">
        <f t="shared" si="477"/>
        <v/>
      </c>
      <c r="Y1351" s="88" t="str">
        <f t="shared" si="468"/>
        <v/>
      </c>
      <c r="Z1351" s="88" t="str">
        <f t="shared" si="469"/>
        <v/>
      </c>
      <c r="AA1351" s="88" t="str">
        <f t="shared" si="470"/>
        <v/>
      </c>
      <c r="AB1351" s="201" t="str">
        <f t="shared" si="471"/>
        <v/>
      </c>
    </row>
    <row r="1352" spans="5:28" ht="18" customHeight="1">
      <c r="E1352" s="178" t="str">
        <f t="shared" si="472"/>
        <v/>
      </c>
      <c r="F1352" s="124">
        <f t="shared" si="463"/>
        <v>0</v>
      </c>
      <c r="G1352" s="124" t="str">
        <f t="shared" si="464"/>
        <v/>
      </c>
      <c r="H1352" s="124" t="str">
        <f t="shared" si="465"/>
        <v/>
      </c>
      <c r="I1352" s="179">
        <v>30</v>
      </c>
      <c r="J1352" s="150" t="str">
        <f>IF($E1352="","",INDEX('3.サラリースケール'!$R$5:$BH$38,MATCH('7.グレード別年俸表の作成'!$E1352,'3.サラリースケール'!$R$5:$R$38,0),MATCH('7.グレード別年俸表の作成'!$I1352,'3.サラリースケール'!$R$5:$BH$5,0)))</f>
        <v/>
      </c>
      <c r="K1352" s="194" t="str">
        <f t="shared" si="466"/>
        <v/>
      </c>
      <c r="L1352" s="195" t="str">
        <f>IF($J1352="","",VLOOKUP($E1352,'6.モデル年俸表の作成'!$C$6:$F$48,4,0))</f>
        <v/>
      </c>
      <c r="M1352" s="196" t="str">
        <f t="shared" si="473"/>
        <v/>
      </c>
      <c r="N1352" s="197" t="str">
        <f t="shared" si="474"/>
        <v/>
      </c>
      <c r="O1352" s="219" t="str">
        <f t="shared" si="467"/>
        <v/>
      </c>
      <c r="P1352" s="198" t="str">
        <f t="shared" si="475"/>
        <v/>
      </c>
      <c r="Q1352" s="195" t="str">
        <f t="shared" si="476"/>
        <v/>
      </c>
      <c r="R1352" s="187" t="str">
        <f>IF($J1352="","",IF('5.手当・賞与配分の設計'!$O$4=1,ROUNDUP((J1352+$L1352)*$R$5,-1),ROUNDUP(J1352*$R$5,-1)))</f>
        <v/>
      </c>
      <c r="S1352" s="202" t="str">
        <f>IF($J1352="","",IF('5.手当・賞与配分の設計'!$O$4=1,ROUNDUP(($J1352+$L1352)*$U$4*$S$3,-1),ROUNDUP($J1352*$U$4*$S$3,-1)))</f>
        <v/>
      </c>
      <c r="T1352" s="186" t="str">
        <f>IF($J1352="","",IF('5.手当・賞与配分の設計'!$O$4=1,ROUNDUP(($J1352+$L1352)*$U$4*$T$3,-1),ROUNDUP($J1352*$U$4*$T$3,-1)))</f>
        <v/>
      </c>
      <c r="U1352" s="186" t="str">
        <f>IF($J1352="","",IF('5.手当・賞与配分の設計'!$O$4=1,ROUNDUP(($J1352+$L1352)*$U$4*$U$3,-1),ROUNDUP($J1352*$U$4*$U$3,-1)))</f>
        <v/>
      </c>
      <c r="V1352" s="186" t="str">
        <f>IF($J1352="","",IF('5.手当・賞与配分の設計'!$O$4=1,ROUNDUP(($J1352+$L1352)*$U$4*$V$3,-1),ROUNDUP($J1352*$U$4*$V$3,-1)))</f>
        <v/>
      </c>
      <c r="W1352" s="203" t="str">
        <f>IF($J1352="","",IF('5.手当・賞与配分の設計'!$O$4=1,ROUNDUP(($J1352+$L1352)*$U$4*$W$3,-1),ROUNDUP($J1352*$U$4*$W$3,-1)))</f>
        <v/>
      </c>
      <c r="X1352" s="128" t="str">
        <f t="shared" si="477"/>
        <v/>
      </c>
      <c r="Y1352" s="88" t="str">
        <f t="shared" si="468"/>
        <v/>
      </c>
      <c r="Z1352" s="88" t="str">
        <f t="shared" si="469"/>
        <v/>
      </c>
      <c r="AA1352" s="88" t="str">
        <f t="shared" si="470"/>
        <v/>
      </c>
      <c r="AB1352" s="201" t="str">
        <f t="shared" si="471"/>
        <v/>
      </c>
    </row>
    <row r="1353" spans="5:28" ht="18" customHeight="1">
      <c r="E1353" s="178" t="str">
        <f t="shared" si="472"/>
        <v/>
      </c>
      <c r="F1353" s="124">
        <f t="shared" si="463"/>
        <v>0</v>
      </c>
      <c r="G1353" s="124" t="str">
        <f t="shared" si="464"/>
        <v/>
      </c>
      <c r="H1353" s="124" t="str">
        <f t="shared" si="465"/>
        <v/>
      </c>
      <c r="I1353" s="179">
        <v>31</v>
      </c>
      <c r="J1353" s="150" t="str">
        <f>IF($E1353="","",INDEX('3.サラリースケール'!$R$5:$BH$38,MATCH('7.グレード別年俸表の作成'!$E1353,'3.サラリースケール'!$R$5:$R$38,0),MATCH('7.グレード別年俸表の作成'!$I1353,'3.サラリースケール'!$R$5:$BH$5,0)))</f>
        <v/>
      </c>
      <c r="K1353" s="194" t="str">
        <f t="shared" si="466"/>
        <v/>
      </c>
      <c r="L1353" s="195" t="str">
        <f>IF($J1353="","",VLOOKUP($E1353,'6.モデル年俸表の作成'!$C$6:$F$48,4,0))</f>
        <v/>
      </c>
      <c r="M1353" s="196" t="str">
        <f t="shared" si="473"/>
        <v/>
      </c>
      <c r="N1353" s="197" t="str">
        <f t="shared" si="474"/>
        <v/>
      </c>
      <c r="O1353" s="219" t="str">
        <f t="shared" si="467"/>
        <v/>
      </c>
      <c r="P1353" s="198" t="str">
        <f t="shared" si="475"/>
        <v/>
      </c>
      <c r="Q1353" s="195" t="str">
        <f t="shared" si="476"/>
        <v/>
      </c>
      <c r="R1353" s="187" t="str">
        <f>IF($J1353="","",IF('5.手当・賞与配分の設計'!$O$4=1,ROUNDUP((J1353+$L1353)*$R$5,-1),ROUNDUP(J1353*$R$5,-1)))</f>
        <v/>
      </c>
      <c r="S1353" s="202" t="str">
        <f>IF($J1353="","",IF('5.手当・賞与配分の設計'!$O$4=1,ROUNDUP(($J1353+$L1353)*$U$4*$S$3,-1),ROUNDUP($J1353*$U$4*$S$3,-1)))</f>
        <v/>
      </c>
      <c r="T1353" s="186" t="str">
        <f>IF($J1353="","",IF('5.手当・賞与配分の設計'!$O$4=1,ROUNDUP(($J1353+$L1353)*$U$4*$T$3,-1),ROUNDUP($J1353*$U$4*$T$3,-1)))</f>
        <v/>
      </c>
      <c r="U1353" s="186" t="str">
        <f>IF($J1353="","",IF('5.手当・賞与配分の設計'!$O$4=1,ROUNDUP(($J1353+$L1353)*$U$4*$U$3,-1),ROUNDUP($J1353*$U$4*$U$3,-1)))</f>
        <v/>
      </c>
      <c r="V1353" s="186" t="str">
        <f>IF($J1353="","",IF('5.手当・賞与配分の設計'!$O$4=1,ROUNDUP(($J1353+$L1353)*$U$4*$V$3,-1),ROUNDUP($J1353*$U$4*$V$3,-1)))</f>
        <v/>
      </c>
      <c r="W1353" s="203" t="str">
        <f>IF($J1353="","",IF('5.手当・賞与配分の設計'!$O$4=1,ROUNDUP(($J1353+$L1353)*$U$4*$W$3,-1),ROUNDUP($J1353*$U$4*$W$3,-1)))</f>
        <v/>
      </c>
      <c r="X1353" s="128" t="str">
        <f t="shared" si="477"/>
        <v/>
      </c>
      <c r="Y1353" s="88" t="str">
        <f t="shared" si="468"/>
        <v/>
      </c>
      <c r="Z1353" s="88" t="str">
        <f t="shared" si="469"/>
        <v/>
      </c>
      <c r="AA1353" s="88" t="str">
        <f t="shared" si="470"/>
        <v/>
      </c>
      <c r="AB1353" s="201" t="str">
        <f t="shared" si="471"/>
        <v/>
      </c>
    </row>
    <row r="1354" spans="5:28" ht="18" customHeight="1">
      <c r="E1354" s="178" t="str">
        <f t="shared" si="472"/>
        <v/>
      </c>
      <c r="F1354" s="124">
        <f t="shared" si="463"/>
        <v>0</v>
      </c>
      <c r="G1354" s="124" t="str">
        <f t="shared" si="464"/>
        <v/>
      </c>
      <c r="H1354" s="124" t="str">
        <f t="shared" si="465"/>
        <v/>
      </c>
      <c r="I1354" s="179">
        <v>32</v>
      </c>
      <c r="J1354" s="150" t="str">
        <f>IF($E1354="","",INDEX('3.サラリースケール'!$R$5:$BH$38,MATCH('7.グレード別年俸表の作成'!$E1354,'3.サラリースケール'!$R$5:$R$38,0),MATCH('7.グレード別年俸表の作成'!$I1354,'3.サラリースケール'!$R$5:$BH$5,0)))</f>
        <v/>
      </c>
      <c r="K1354" s="194" t="str">
        <f t="shared" si="466"/>
        <v/>
      </c>
      <c r="L1354" s="195" t="str">
        <f>IF($J1354="","",VLOOKUP($E1354,'6.モデル年俸表の作成'!$C$6:$F$48,4,0))</f>
        <v/>
      </c>
      <c r="M1354" s="196" t="str">
        <f t="shared" si="473"/>
        <v/>
      </c>
      <c r="N1354" s="197" t="str">
        <f t="shared" si="474"/>
        <v/>
      </c>
      <c r="O1354" s="219" t="str">
        <f t="shared" si="467"/>
        <v/>
      </c>
      <c r="P1354" s="198" t="str">
        <f t="shared" si="475"/>
        <v/>
      </c>
      <c r="Q1354" s="195" t="str">
        <f t="shared" si="476"/>
        <v/>
      </c>
      <c r="R1354" s="187" t="str">
        <f>IF($J1354="","",IF('5.手当・賞与配分の設計'!$O$4=1,ROUNDUP((J1354+$L1354)*$R$5,-1),ROUNDUP(J1354*$R$5,-1)))</f>
        <v/>
      </c>
      <c r="S1354" s="202" t="str">
        <f>IF($J1354="","",IF('5.手当・賞与配分の設計'!$O$4=1,ROUNDUP(($J1354+$L1354)*$U$4*$S$3,-1),ROUNDUP($J1354*$U$4*$S$3,-1)))</f>
        <v/>
      </c>
      <c r="T1354" s="186" t="str">
        <f>IF($J1354="","",IF('5.手当・賞与配分の設計'!$O$4=1,ROUNDUP(($J1354+$L1354)*$U$4*$T$3,-1),ROUNDUP($J1354*$U$4*$T$3,-1)))</f>
        <v/>
      </c>
      <c r="U1354" s="186" t="str">
        <f>IF($J1354="","",IF('5.手当・賞与配分の設計'!$O$4=1,ROUNDUP(($J1354+$L1354)*$U$4*$U$3,-1),ROUNDUP($J1354*$U$4*$U$3,-1)))</f>
        <v/>
      </c>
      <c r="V1354" s="186" t="str">
        <f>IF($J1354="","",IF('5.手当・賞与配分の設計'!$O$4=1,ROUNDUP(($J1354+$L1354)*$U$4*$V$3,-1),ROUNDUP($J1354*$U$4*$V$3,-1)))</f>
        <v/>
      </c>
      <c r="W1354" s="203" t="str">
        <f>IF($J1354="","",IF('5.手当・賞与配分の設計'!$O$4=1,ROUNDUP(($J1354+$L1354)*$U$4*$W$3,-1),ROUNDUP($J1354*$U$4*$W$3,-1)))</f>
        <v/>
      </c>
      <c r="X1354" s="128" t="str">
        <f t="shared" si="477"/>
        <v/>
      </c>
      <c r="Y1354" s="88" t="str">
        <f t="shared" si="468"/>
        <v/>
      </c>
      <c r="Z1354" s="88" t="str">
        <f t="shared" si="469"/>
        <v/>
      </c>
      <c r="AA1354" s="88" t="str">
        <f t="shared" si="470"/>
        <v/>
      </c>
      <c r="AB1354" s="201" t="str">
        <f t="shared" si="471"/>
        <v/>
      </c>
    </row>
    <row r="1355" spans="5:28" ht="18" customHeight="1">
      <c r="E1355" s="178" t="str">
        <f t="shared" si="472"/>
        <v/>
      </c>
      <c r="F1355" s="124">
        <f t="shared" si="463"/>
        <v>0</v>
      </c>
      <c r="G1355" s="124" t="str">
        <f t="shared" si="464"/>
        <v/>
      </c>
      <c r="H1355" s="124" t="str">
        <f t="shared" si="465"/>
        <v/>
      </c>
      <c r="I1355" s="179">
        <v>33</v>
      </c>
      <c r="J1355" s="150" t="str">
        <f>IF($E1355="","",INDEX('3.サラリースケール'!$R$5:$BH$38,MATCH('7.グレード別年俸表の作成'!$E1355,'3.サラリースケール'!$R$5:$R$38,0),MATCH('7.グレード別年俸表の作成'!$I1355,'3.サラリースケール'!$R$5:$BH$5,0)))</f>
        <v/>
      </c>
      <c r="K1355" s="194" t="str">
        <f t="shared" si="466"/>
        <v/>
      </c>
      <c r="L1355" s="195" t="str">
        <f>IF($J1355="","",VLOOKUP($E1355,'6.モデル年俸表の作成'!$C$6:$F$48,4,0))</f>
        <v/>
      </c>
      <c r="M1355" s="196" t="str">
        <f t="shared" si="473"/>
        <v/>
      </c>
      <c r="N1355" s="197" t="str">
        <f t="shared" si="474"/>
        <v/>
      </c>
      <c r="O1355" s="219" t="str">
        <f t="shared" si="467"/>
        <v/>
      </c>
      <c r="P1355" s="198" t="str">
        <f t="shared" si="475"/>
        <v/>
      </c>
      <c r="Q1355" s="195" t="str">
        <f t="shared" si="476"/>
        <v/>
      </c>
      <c r="R1355" s="187" t="str">
        <f>IF($J1355="","",IF('5.手当・賞与配分の設計'!$O$4=1,ROUNDUP((J1355+$L1355)*$R$5,-1),ROUNDUP(J1355*$R$5,-1)))</f>
        <v/>
      </c>
      <c r="S1355" s="202" t="str">
        <f>IF($J1355="","",IF('5.手当・賞与配分の設計'!$O$4=1,ROUNDUP(($J1355+$L1355)*$U$4*$S$3,-1),ROUNDUP($J1355*$U$4*$S$3,-1)))</f>
        <v/>
      </c>
      <c r="T1355" s="186" t="str">
        <f>IF($J1355="","",IF('5.手当・賞与配分の設計'!$O$4=1,ROUNDUP(($J1355+$L1355)*$U$4*$T$3,-1),ROUNDUP($J1355*$U$4*$T$3,-1)))</f>
        <v/>
      </c>
      <c r="U1355" s="186" t="str">
        <f>IF($J1355="","",IF('5.手当・賞与配分の設計'!$O$4=1,ROUNDUP(($J1355+$L1355)*$U$4*$U$3,-1),ROUNDUP($J1355*$U$4*$U$3,-1)))</f>
        <v/>
      </c>
      <c r="V1355" s="186" t="str">
        <f>IF($J1355="","",IF('5.手当・賞与配分の設計'!$O$4=1,ROUNDUP(($J1355+$L1355)*$U$4*$V$3,-1),ROUNDUP($J1355*$U$4*$V$3,-1)))</f>
        <v/>
      </c>
      <c r="W1355" s="203" t="str">
        <f>IF($J1355="","",IF('5.手当・賞与配分の設計'!$O$4=1,ROUNDUP(($J1355+$L1355)*$U$4*$W$3,-1),ROUNDUP($J1355*$U$4*$W$3,-1)))</f>
        <v/>
      </c>
      <c r="X1355" s="128" t="str">
        <f t="shared" si="477"/>
        <v/>
      </c>
      <c r="Y1355" s="88" t="str">
        <f t="shared" si="468"/>
        <v/>
      </c>
      <c r="Z1355" s="88" t="str">
        <f t="shared" si="469"/>
        <v/>
      </c>
      <c r="AA1355" s="88" t="str">
        <f t="shared" si="470"/>
        <v/>
      </c>
      <c r="AB1355" s="201" t="str">
        <f t="shared" si="471"/>
        <v/>
      </c>
    </row>
    <row r="1356" spans="5:28" ht="18" customHeight="1">
      <c r="E1356" s="178" t="str">
        <f t="shared" si="472"/>
        <v/>
      </c>
      <c r="F1356" s="124">
        <f t="shared" si="463"/>
        <v>0</v>
      </c>
      <c r="G1356" s="124" t="str">
        <f t="shared" si="464"/>
        <v/>
      </c>
      <c r="H1356" s="124" t="str">
        <f t="shared" si="465"/>
        <v/>
      </c>
      <c r="I1356" s="179">
        <v>34</v>
      </c>
      <c r="J1356" s="150" t="str">
        <f>IF($E1356="","",INDEX('3.サラリースケール'!$R$5:$BH$38,MATCH('7.グレード別年俸表の作成'!$E1356,'3.サラリースケール'!$R$5:$R$38,0),MATCH('7.グレード別年俸表の作成'!$I1356,'3.サラリースケール'!$R$5:$BH$5,0)))</f>
        <v/>
      </c>
      <c r="K1356" s="194" t="str">
        <f t="shared" si="466"/>
        <v/>
      </c>
      <c r="L1356" s="195" t="str">
        <f>IF($J1356="","",VLOOKUP($E1356,'6.モデル年俸表の作成'!$C$6:$F$48,4,0))</f>
        <v/>
      </c>
      <c r="M1356" s="196" t="str">
        <f t="shared" si="473"/>
        <v/>
      </c>
      <c r="N1356" s="197" t="str">
        <f t="shared" si="474"/>
        <v/>
      </c>
      <c r="O1356" s="219" t="str">
        <f t="shared" si="467"/>
        <v/>
      </c>
      <c r="P1356" s="198" t="str">
        <f t="shared" si="475"/>
        <v/>
      </c>
      <c r="Q1356" s="195" t="str">
        <f t="shared" si="476"/>
        <v/>
      </c>
      <c r="R1356" s="187" t="str">
        <f>IF($J1356="","",IF('5.手当・賞与配分の設計'!$O$4=1,ROUNDUP((J1356+$L1356)*$R$5,-1),ROUNDUP(J1356*$R$5,-1)))</f>
        <v/>
      </c>
      <c r="S1356" s="202" t="str">
        <f>IF($J1356="","",IF('5.手当・賞与配分の設計'!$O$4=1,ROUNDUP(($J1356+$L1356)*$U$4*$S$3,-1),ROUNDUP($J1356*$U$4*$S$3,-1)))</f>
        <v/>
      </c>
      <c r="T1356" s="186" t="str">
        <f>IF($J1356="","",IF('5.手当・賞与配分の設計'!$O$4=1,ROUNDUP(($J1356+$L1356)*$U$4*$T$3,-1),ROUNDUP($J1356*$U$4*$T$3,-1)))</f>
        <v/>
      </c>
      <c r="U1356" s="186" t="str">
        <f>IF($J1356="","",IF('5.手当・賞与配分の設計'!$O$4=1,ROUNDUP(($J1356+$L1356)*$U$4*$U$3,-1),ROUNDUP($J1356*$U$4*$U$3,-1)))</f>
        <v/>
      </c>
      <c r="V1356" s="186" t="str">
        <f>IF($J1356="","",IF('5.手当・賞与配分の設計'!$O$4=1,ROUNDUP(($J1356+$L1356)*$U$4*$V$3,-1),ROUNDUP($J1356*$U$4*$V$3,-1)))</f>
        <v/>
      </c>
      <c r="W1356" s="203" t="str">
        <f>IF($J1356="","",IF('5.手当・賞与配分の設計'!$O$4=1,ROUNDUP(($J1356+$L1356)*$U$4*$W$3,-1),ROUNDUP($J1356*$U$4*$W$3,-1)))</f>
        <v/>
      </c>
      <c r="X1356" s="128" t="str">
        <f t="shared" si="477"/>
        <v/>
      </c>
      <c r="Y1356" s="88" t="str">
        <f t="shared" si="468"/>
        <v/>
      </c>
      <c r="Z1356" s="88" t="str">
        <f t="shared" si="469"/>
        <v/>
      </c>
      <c r="AA1356" s="88" t="str">
        <f t="shared" si="470"/>
        <v/>
      </c>
      <c r="AB1356" s="201" t="str">
        <f t="shared" si="471"/>
        <v/>
      </c>
    </row>
    <row r="1357" spans="5:28" ht="18" customHeight="1">
      <c r="E1357" s="178" t="str">
        <f t="shared" si="472"/>
        <v/>
      </c>
      <c r="F1357" s="124">
        <f t="shared" si="463"/>
        <v>0</v>
      </c>
      <c r="G1357" s="124" t="str">
        <f t="shared" si="464"/>
        <v/>
      </c>
      <c r="H1357" s="124" t="str">
        <f t="shared" si="465"/>
        <v/>
      </c>
      <c r="I1357" s="179">
        <v>35</v>
      </c>
      <c r="J1357" s="150" t="str">
        <f>IF($E1357="","",INDEX('3.サラリースケール'!$R$5:$BH$38,MATCH('7.グレード別年俸表の作成'!$E1357,'3.サラリースケール'!$R$5:$R$38,0),MATCH('7.グレード別年俸表の作成'!$I1357,'3.サラリースケール'!$R$5:$BH$5,0)))</f>
        <v/>
      </c>
      <c r="K1357" s="194" t="str">
        <f t="shared" si="466"/>
        <v/>
      </c>
      <c r="L1357" s="195" t="str">
        <f>IF($J1357="","",VLOOKUP($E1357,'6.モデル年俸表の作成'!$C$6:$F$48,4,0))</f>
        <v/>
      </c>
      <c r="M1357" s="196" t="str">
        <f t="shared" si="473"/>
        <v/>
      </c>
      <c r="N1357" s="197" t="str">
        <f t="shared" si="474"/>
        <v/>
      </c>
      <c r="O1357" s="219" t="str">
        <f t="shared" si="467"/>
        <v/>
      </c>
      <c r="P1357" s="198" t="str">
        <f t="shared" si="475"/>
        <v/>
      </c>
      <c r="Q1357" s="195" t="str">
        <f t="shared" si="476"/>
        <v/>
      </c>
      <c r="R1357" s="187" t="str">
        <f>IF($J1357="","",IF('5.手当・賞与配分の設計'!$O$4=1,ROUNDUP((J1357+$L1357)*$R$5,-1),ROUNDUP(J1357*$R$5,-1)))</f>
        <v/>
      </c>
      <c r="S1357" s="202" t="str">
        <f>IF($J1357="","",IF('5.手当・賞与配分の設計'!$O$4=1,ROUNDUP(($J1357+$L1357)*$U$4*$S$3,-1),ROUNDUP($J1357*$U$4*$S$3,-1)))</f>
        <v/>
      </c>
      <c r="T1357" s="186" t="str">
        <f>IF($J1357="","",IF('5.手当・賞与配分の設計'!$O$4=1,ROUNDUP(($J1357+$L1357)*$U$4*$T$3,-1),ROUNDUP($J1357*$U$4*$T$3,-1)))</f>
        <v/>
      </c>
      <c r="U1357" s="186" t="str">
        <f>IF($J1357="","",IF('5.手当・賞与配分の設計'!$O$4=1,ROUNDUP(($J1357+$L1357)*$U$4*$U$3,-1),ROUNDUP($J1357*$U$4*$U$3,-1)))</f>
        <v/>
      </c>
      <c r="V1357" s="186" t="str">
        <f>IF($J1357="","",IF('5.手当・賞与配分の設計'!$O$4=1,ROUNDUP(($J1357+$L1357)*$U$4*$V$3,-1),ROUNDUP($J1357*$U$4*$V$3,-1)))</f>
        <v/>
      </c>
      <c r="W1357" s="203" t="str">
        <f>IF($J1357="","",IF('5.手当・賞与配分の設計'!$O$4=1,ROUNDUP(($J1357+$L1357)*$U$4*$W$3,-1),ROUNDUP($J1357*$U$4*$W$3,-1)))</f>
        <v/>
      </c>
      <c r="X1357" s="128" t="str">
        <f t="shared" si="477"/>
        <v/>
      </c>
      <c r="Y1357" s="88" t="str">
        <f t="shared" si="468"/>
        <v/>
      </c>
      <c r="Z1357" s="88" t="str">
        <f t="shared" si="469"/>
        <v/>
      </c>
      <c r="AA1357" s="88" t="str">
        <f t="shared" si="470"/>
        <v/>
      </c>
      <c r="AB1357" s="201" t="str">
        <f t="shared" si="471"/>
        <v/>
      </c>
    </row>
    <row r="1358" spans="5:28" ht="18" customHeight="1">
      <c r="E1358" s="178" t="str">
        <f t="shared" si="472"/>
        <v/>
      </c>
      <c r="F1358" s="124">
        <f t="shared" si="463"/>
        <v>0</v>
      </c>
      <c r="G1358" s="124" t="str">
        <f t="shared" si="464"/>
        <v/>
      </c>
      <c r="H1358" s="124" t="str">
        <f t="shared" si="465"/>
        <v/>
      </c>
      <c r="I1358" s="179">
        <v>36</v>
      </c>
      <c r="J1358" s="150" t="str">
        <f>IF($E1358="","",INDEX('3.サラリースケール'!$R$5:$BH$38,MATCH('7.グレード別年俸表の作成'!$E1358,'3.サラリースケール'!$R$5:$R$38,0),MATCH('7.グレード別年俸表の作成'!$I1358,'3.サラリースケール'!$R$5:$BH$5,0)))</f>
        <v/>
      </c>
      <c r="K1358" s="194" t="str">
        <f t="shared" si="466"/>
        <v/>
      </c>
      <c r="L1358" s="195" t="str">
        <f>IF($J1358="","",VLOOKUP($E1358,'6.モデル年俸表の作成'!$C$6:$F$48,4,0))</f>
        <v/>
      </c>
      <c r="M1358" s="196" t="str">
        <f t="shared" si="473"/>
        <v/>
      </c>
      <c r="N1358" s="197" t="str">
        <f t="shared" si="474"/>
        <v/>
      </c>
      <c r="O1358" s="219" t="str">
        <f t="shared" si="467"/>
        <v/>
      </c>
      <c r="P1358" s="198" t="str">
        <f t="shared" si="475"/>
        <v/>
      </c>
      <c r="Q1358" s="195" t="str">
        <f t="shared" si="476"/>
        <v/>
      </c>
      <c r="R1358" s="187" t="str">
        <f>IF($J1358="","",IF('5.手当・賞与配分の設計'!$O$4=1,ROUNDUP((J1358+$L1358)*$R$5,-1),ROUNDUP(J1358*$R$5,-1)))</f>
        <v/>
      </c>
      <c r="S1358" s="202" t="str">
        <f>IF($J1358="","",IF('5.手当・賞与配分の設計'!$O$4=1,ROUNDUP(($J1358+$L1358)*$U$4*$S$3,-1),ROUNDUP($J1358*$U$4*$S$3,-1)))</f>
        <v/>
      </c>
      <c r="T1358" s="186" t="str">
        <f>IF($J1358="","",IF('5.手当・賞与配分の設計'!$O$4=1,ROUNDUP(($J1358+$L1358)*$U$4*$T$3,-1),ROUNDUP($J1358*$U$4*$T$3,-1)))</f>
        <v/>
      </c>
      <c r="U1358" s="186" t="str">
        <f>IF($J1358="","",IF('5.手当・賞与配分の設計'!$O$4=1,ROUNDUP(($J1358+$L1358)*$U$4*$U$3,-1),ROUNDUP($J1358*$U$4*$U$3,-1)))</f>
        <v/>
      </c>
      <c r="V1358" s="186" t="str">
        <f>IF($J1358="","",IF('5.手当・賞与配分の設計'!$O$4=1,ROUNDUP(($J1358+$L1358)*$U$4*$V$3,-1),ROUNDUP($J1358*$U$4*$V$3,-1)))</f>
        <v/>
      </c>
      <c r="W1358" s="203" t="str">
        <f>IF($J1358="","",IF('5.手当・賞与配分の設計'!$O$4=1,ROUNDUP(($J1358+$L1358)*$U$4*$W$3,-1),ROUNDUP($J1358*$U$4*$W$3,-1)))</f>
        <v/>
      </c>
      <c r="X1358" s="128" t="str">
        <f t="shared" si="477"/>
        <v/>
      </c>
      <c r="Y1358" s="88" t="str">
        <f t="shared" si="468"/>
        <v/>
      </c>
      <c r="Z1358" s="88" t="str">
        <f t="shared" si="469"/>
        <v/>
      </c>
      <c r="AA1358" s="88" t="str">
        <f t="shared" si="470"/>
        <v/>
      </c>
      <c r="AB1358" s="201" t="str">
        <f t="shared" si="471"/>
        <v/>
      </c>
    </row>
    <row r="1359" spans="5:28" ht="18" customHeight="1">
      <c r="E1359" s="178" t="str">
        <f t="shared" si="472"/>
        <v/>
      </c>
      <c r="F1359" s="124">
        <f t="shared" si="463"/>
        <v>0</v>
      </c>
      <c r="G1359" s="124" t="str">
        <f t="shared" si="464"/>
        <v/>
      </c>
      <c r="H1359" s="124" t="str">
        <f t="shared" si="465"/>
        <v/>
      </c>
      <c r="I1359" s="179">
        <v>37</v>
      </c>
      <c r="J1359" s="150" t="str">
        <f>IF($E1359="","",INDEX('3.サラリースケール'!$R$5:$BH$38,MATCH('7.グレード別年俸表の作成'!$E1359,'3.サラリースケール'!$R$5:$R$38,0),MATCH('7.グレード別年俸表の作成'!$I1359,'3.サラリースケール'!$R$5:$BH$5,0)))</f>
        <v/>
      </c>
      <c r="K1359" s="194" t="str">
        <f t="shared" si="466"/>
        <v/>
      </c>
      <c r="L1359" s="195" t="str">
        <f>IF($J1359="","",VLOOKUP($E1359,'6.モデル年俸表の作成'!$C$6:$F$48,4,0))</f>
        <v/>
      </c>
      <c r="M1359" s="196" t="str">
        <f t="shared" si="473"/>
        <v/>
      </c>
      <c r="N1359" s="197" t="str">
        <f t="shared" si="474"/>
        <v/>
      </c>
      <c r="O1359" s="219" t="str">
        <f t="shared" si="467"/>
        <v/>
      </c>
      <c r="P1359" s="198" t="str">
        <f t="shared" si="475"/>
        <v/>
      </c>
      <c r="Q1359" s="195" t="str">
        <f t="shared" si="476"/>
        <v/>
      </c>
      <c r="R1359" s="187" t="str">
        <f>IF($J1359="","",IF('5.手当・賞与配分の設計'!$O$4=1,ROUNDUP((J1359+$L1359)*$R$5,-1),ROUNDUP(J1359*$R$5,-1)))</f>
        <v/>
      </c>
      <c r="S1359" s="202" t="str">
        <f>IF($J1359="","",IF('5.手当・賞与配分の設計'!$O$4=1,ROUNDUP(($J1359+$L1359)*$U$4*$S$3,-1),ROUNDUP($J1359*$U$4*$S$3,-1)))</f>
        <v/>
      </c>
      <c r="T1359" s="186" t="str">
        <f>IF($J1359="","",IF('5.手当・賞与配分の設計'!$O$4=1,ROUNDUP(($J1359+$L1359)*$U$4*$T$3,-1),ROUNDUP($J1359*$U$4*$T$3,-1)))</f>
        <v/>
      </c>
      <c r="U1359" s="186" t="str">
        <f>IF($J1359="","",IF('5.手当・賞与配分の設計'!$O$4=1,ROUNDUP(($J1359+$L1359)*$U$4*$U$3,-1),ROUNDUP($J1359*$U$4*$U$3,-1)))</f>
        <v/>
      </c>
      <c r="V1359" s="186" t="str">
        <f>IF($J1359="","",IF('5.手当・賞与配分の設計'!$O$4=1,ROUNDUP(($J1359+$L1359)*$U$4*$V$3,-1),ROUNDUP($J1359*$U$4*$V$3,-1)))</f>
        <v/>
      </c>
      <c r="W1359" s="203" t="str">
        <f>IF($J1359="","",IF('5.手当・賞与配分の設計'!$O$4=1,ROUNDUP(($J1359+$L1359)*$U$4*$W$3,-1),ROUNDUP($J1359*$U$4*$W$3,-1)))</f>
        <v/>
      </c>
      <c r="X1359" s="128" t="str">
        <f t="shared" si="477"/>
        <v/>
      </c>
      <c r="Y1359" s="88" t="str">
        <f t="shared" si="468"/>
        <v/>
      </c>
      <c r="Z1359" s="88" t="str">
        <f t="shared" si="469"/>
        <v/>
      </c>
      <c r="AA1359" s="88" t="str">
        <f t="shared" si="470"/>
        <v/>
      </c>
      <c r="AB1359" s="201" t="str">
        <f t="shared" si="471"/>
        <v/>
      </c>
    </row>
    <row r="1360" spans="5:28" ht="18" customHeight="1">
      <c r="E1360" s="178" t="str">
        <f t="shared" si="472"/>
        <v/>
      </c>
      <c r="F1360" s="124">
        <f t="shared" si="463"/>
        <v>0</v>
      </c>
      <c r="G1360" s="124" t="str">
        <f t="shared" si="464"/>
        <v/>
      </c>
      <c r="H1360" s="124" t="str">
        <f t="shared" si="465"/>
        <v/>
      </c>
      <c r="I1360" s="179">
        <v>38</v>
      </c>
      <c r="J1360" s="150" t="str">
        <f>IF($E1360="","",INDEX('3.サラリースケール'!$R$5:$BH$38,MATCH('7.グレード別年俸表の作成'!$E1360,'3.サラリースケール'!$R$5:$R$38,0),MATCH('7.グレード別年俸表の作成'!$I1360,'3.サラリースケール'!$R$5:$BH$5,0)))</f>
        <v/>
      </c>
      <c r="K1360" s="194" t="str">
        <f t="shared" si="466"/>
        <v/>
      </c>
      <c r="L1360" s="195" t="str">
        <f>IF($J1360="","",VLOOKUP($E1360,'6.モデル年俸表の作成'!$C$6:$F$48,4,0))</f>
        <v/>
      </c>
      <c r="M1360" s="196" t="str">
        <f t="shared" si="473"/>
        <v/>
      </c>
      <c r="N1360" s="197" t="str">
        <f t="shared" si="474"/>
        <v/>
      </c>
      <c r="O1360" s="219" t="str">
        <f t="shared" si="467"/>
        <v/>
      </c>
      <c r="P1360" s="198" t="str">
        <f t="shared" si="475"/>
        <v/>
      </c>
      <c r="Q1360" s="195" t="str">
        <f t="shared" si="476"/>
        <v/>
      </c>
      <c r="R1360" s="187" t="str">
        <f>IF($J1360="","",IF('5.手当・賞与配分の設計'!$O$4=1,ROUNDUP((J1360+$L1360)*$R$5,-1),ROUNDUP(J1360*$R$5,-1)))</f>
        <v/>
      </c>
      <c r="S1360" s="202" t="str">
        <f>IF($J1360="","",IF('5.手当・賞与配分の設計'!$O$4=1,ROUNDUP(($J1360+$L1360)*$U$4*$S$3,-1),ROUNDUP($J1360*$U$4*$S$3,-1)))</f>
        <v/>
      </c>
      <c r="T1360" s="186" t="str">
        <f>IF($J1360="","",IF('5.手当・賞与配分の設計'!$O$4=1,ROUNDUP(($J1360+$L1360)*$U$4*$T$3,-1),ROUNDUP($J1360*$U$4*$T$3,-1)))</f>
        <v/>
      </c>
      <c r="U1360" s="186" t="str">
        <f>IF($J1360="","",IF('5.手当・賞与配分の設計'!$O$4=1,ROUNDUP(($J1360+$L1360)*$U$4*$U$3,-1),ROUNDUP($J1360*$U$4*$U$3,-1)))</f>
        <v/>
      </c>
      <c r="V1360" s="186" t="str">
        <f>IF($J1360="","",IF('5.手当・賞与配分の設計'!$O$4=1,ROUNDUP(($J1360+$L1360)*$U$4*$V$3,-1),ROUNDUP($J1360*$U$4*$V$3,-1)))</f>
        <v/>
      </c>
      <c r="W1360" s="203" t="str">
        <f>IF($J1360="","",IF('5.手当・賞与配分の設計'!$O$4=1,ROUNDUP(($J1360+$L1360)*$U$4*$W$3,-1),ROUNDUP($J1360*$U$4*$W$3,-1)))</f>
        <v/>
      </c>
      <c r="X1360" s="128" t="str">
        <f t="shared" si="477"/>
        <v/>
      </c>
      <c r="Y1360" s="88" t="str">
        <f t="shared" si="468"/>
        <v/>
      </c>
      <c r="Z1360" s="88" t="str">
        <f t="shared" si="469"/>
        <v/>
      </c>
      <c r="AA1360" s="88" t="str">
        <f t="shared" si="470"/>
        <v/>
      </c>
      <c r="AB1360" s="201" t="str">
        <f t="shared" si="471"/>
        <v/>
      </c>
    </row>
    <row r="1361" spans="5:28" ht="18" customHeight="1">
      <c r="E1361" s="178" t="str">
        <f t="shared" si="472"/>
        <v/>
      </c>
      <c r="F1361" s="124">
        <f t="shared" si="463"/>
        <v>0</v>
      </c>
      <c r="G1361" s="124" t="str">
        <f t="shared" si="464"/>
        <v/>
      </c>
      <c r="H1361" s="124" t="str">
        <f t="shared" si="465"/>
        <v/>
      </c>
      <c r="I1361" s="179">
        <v>39</v>
      </c>
      <c r="J1361" s="150" t="str">
        <f>IF($E1361="","",INDEX('3.サラリースケール'!$R$5:$BH$38,MATCH('7.グレード別年俸表の作成'!$E1361,'3.サラリースケール'!$R$5:$R$38,0),MATCH('7.グレード別年俸表の作成'!$I1361,'3.サラリースケール'!$R$5:$BH$5,0)))</f>
        <v/>
      </c>
      <c r="K1361" s="194" t="str">
        <f t="shared" si="466"/>
        <v/>
      </c>
      <c r="L1361" s="195" t="str">
        <f>IF($J1361="","",VLOOKUP($E1361,'6.モデル年俸表の作成'!$C$6:$F$48,4,0))</f>
        <v/>
      </c>
      <c r="M1361" s="196" t="str">
        <f t="shared" si="473"/>
        <v/>
      </c>
      <c r="N1361" s="197" t="str">
        <f t="shared" si="474"/>
        <v/>
      </c>
      <c r="O1361" s="219" t="str">
        <f t="shared" si="467"/>
        <v/>
      </c>
      <c r="P1361" s="198" t="str">
        <f t="shared" si="475"/>
        <v/>
      </c>
      <c r="Q1361" s="195" t="str">
        <f t="shared" si="476"/>
        <v/>
      </c>
      <c r="R1361" s="187" t="str">
        <f>IF($J1361="","",IF('5.手当・賞与配分の設計'!$O$4=1,ROUNDUP((J1361+$L1361)*$R$5,-1),ROUNDUP(J1361*$R$5,-1)))</f>
        <v/>
      </c>
      <c r="S1361" s="202" t="str">
        <f>IF($J1361="","",IF('5.手当・賞与配分の設計'!$O$4=1,ROUNDUP(($J1361+$L1361)*$U$4*$S$3,-1),ROUNDUP($J1361*$U$4*$S$3,-1)))</f>
        <v/>
      </c>
      <c r="T1361" s="186" t="str">
        <f>IF($J1361="","",IF('5.手当・賞与配分の設計'!$O$4=1,ROUNDUP(($J1361+$L1361)*$U$4*$T$3,-1),ROUNDUP($J1361*$U$4*$T$3,-1)))</f>
        <v/>
      </c>
      <c r="U1361" s="186" t="str">
        <f>IF($J1361="","",IF('5.手当・賞与配分の設計'!$O$4=1,ROUNDUP(($J1361+$L1361)*$U$4*$U$3,-1),ROUNDUP($J1361*$U$4*$U$3,-1)))</f>
        <v/>
      </c>
      <c r="V1361" s="186" t="str">
        <f>IF($J1361="","",IF('5.手当・賞与配分の設計'!$O$4=1,ROUNDUP(($J1361+$L1361)*$U$4*$V$3,-1),ROUNDUP($J1361*$U$4*$V$3,-1)))</f>
        <v/>
      </c>
      <c r="W1361" s="203" t="str">
        <f>IF($J1361="","",IF('5.手当・賞与配分の設計'!$O$4=1,ROUNDUP(($J1361+$L1361)*$U$4*$W$3,-1),ROUNDUP($J1361*$U$4*$W$3,-1)))</f>
        <v/>
      </c>
      <c r="X1361" s="128" t="str">
        <f t="shared" si="477"/>
        <v/>
      </c>
      <c r="Y1361" s="88" t="str">
        <f t="shared" si="468"/>
        <v/>
      </c>
      <c r="Z1361" s="88" t="str">
        <f t="shared" si="469"/>
        <v/>
      </c>
      <c r="AA1361" s="88" t="str">
        <f t="shared" si="470"/>
        <v/>
      </c>
      <c r="AB1361" s="201" t="str">
        <f t="shared" si="471"/>
        <v/>
      </c>
    </row>
    <row r="1362" spans="5:28" ht="18" customHeight="1">
      <c r="E1362" s="178" t="str">
        <f t="shared" si="472"/>
        <v/>
      </c>
      <c r="F1362" s="124">
        <f t="shared" si="463"/>
        <v>0</v>
      </c>
      <c r="G1362" s="124" t="str">
        <f t="shared" si="464"/>
        <v/>
      </c>
      <c r="H1362" s="124" t="str">
        <f t="shared" si="465"/>
        <v/>
      </c>
      <c r="I1362" s="179">
        <v>40</v>
      </c>
      <c r="J1362" s="150" t="str">
        <f>IF($E1362="","",INDEX('3.サラリースケール'!$R$5:$BH$38,MATCH('7.グレード別年俸表の作成'!$E1362,'3.サラリースケール'!$R$5:$R$38,0),MATCH('7.グレード別年俸表の作成'!$I1362,'3.サラリースケール'!$R$5:$BH$5,0)))</f>
        <v/>
      </c>
      <c r="K1362" s="194" t="str">
        <f t="shared" si="466"/>
        <v/>
      </c>
      <c r="L1362" s="195" t="str">
        <f>IF($J1362="","",VLOOKUP($E1362,'6.モデル年俸表の作成'!$C$6:$F$48,4,0))</f>
        <v/>
      </c>
      <c r="M1362" s="196" t="str">
        <f t="shared" si="473"/>
        <v/>
      </c>
      <c r="N1362" s="197" t="str">
        <f t="shared" si="474"/>
        <v/>
      </c>
      <c r="O1362" s="219" t="str">
        <f t="shared" si="467"/>
        <v/>
      </c>
      <c r="P1362" s="198" t="str">
        <f t="shared" si="475"/>
        <v/>
      </c>
      <c r="Q1362" s="195" t="str">
        <f t="shared" si="476"/>
        <v/>
      </c>
      <c r="R1362" s="187" t="str">
        <f>IF($J1362="","",IF('5.手当・賞与配分の設計'!$O$4=1,ROUNDUP((J1362+$L1362)*$R$5,-1),ROUNDUP(J1362*$R$5,-1)))</f>
        <v/>
      </c>
      <c r="S1362" s="202" t="str">
        <f>IF($J1362="","",IF('5.手当・賞与配分の設計'!$O$4=1,ROUNDUP(($J1362+$L1362)*$U$4*$S$3,-1),ROUNDUP($J1362*$U$4*$S$3,-1)))</f>
        <v/>
      </c>
      <c r="T1362" s="186" t="str">
        <f>IF($J1362="","",IF('5.手当・賞与配分の設計'!$O$4=1,ROUNDUP(($J1362+$L1362)*$U$4*$T$3,-1),ROUNDUP($J1362*$U$4*$T$3,-1)))</f>
        <v/>
      </c>
      <c r="U1362" s="186" t="str">
        <f>IF($J1362="","",IF('5.手当・賞与配分の設計'!$O$4=1,ROUNDUP(($J1362+$L1362)*$U$4*$U$3,-1),ROUNDUP($J1362*$U$4*$U$3,-1)))</f>
        <v/>
      </c>
      <c r="V1362" s="186" t="str">
        <f>IF($J1362="","",IF('5.手当・賞与配分の設計'!$O$4=1,ROUNDUP(($J1362+$L1362)*$U$4*$V$3,-1),ROUNDUP($J1362*$U$4*$V$3,-1)))</f>
        <v/>
      </c>
      <c r="W1362" s="203" t="str">
        <f>IF($J1362="","",IF('5.手当・賞与配分の設計'!$O$4=1,ROUNDUP(($J1362+$L1362)*$U$4*$W$3,-1),ROUNDUP($J1362*$U$4*$W$3,-1)))</f>
        <v/>
      </c>
      <c r="X1362" s="128" t="str">
        <f t="shared" si="477"/>
        <v/>
      </c>
      <c r="Y1362" s="88" t="str">
        <f t="shared" si="468"/>
        <v/>
      </c>
      <c r="Z1362" s="88" t="str">
        <f t="shared" si="469"/>
        <v/>
      </c>
      <c r="AA1362" s="88" t="str">
        <f t="shared" si="470"/>
        <v/>
      </c>
      <c r="AB1362" s="201" t="str">
        <f t="shared" si="471"/>
        <v/>
      </c>
    </row>
    <row r="1363" spans="5:28" ht="18" customHeight="1">
      <c r="E1363" s="178" t="str">
        <f t="shared" si="472"/>
        <v/>
      </c>
      <c r="F1363" s="124">
        <f t="shared" si="463"/>
        <v>0</v>
      </c>
      <c r="G1363" s="124" t="str">
        <f t="shared" si="464"/>
        <v/>
      </c>
      <c r="H1363" s="124" t="str">
        <f t="shared" si="465"/>
        <v/>
      </c>
      <c r="I1363" s="179">
        <v>41</v>
      </c>
      <c r="J1363" s="150" t="str">
        <f>IF($E1363="","",INDEX('3.サラリースケール'!$R$5:$BH$38,MATCH('7.グレード別年俸表の作成'!$E1363,'3.サラリースケール'!$R$5:$R$38,0),MATCH('7.グレード別年俸表の作成'!$I1363,'3.サラリースケール'!$R$5:$BH$5,0)))</f>
        <v/>
      </c>
      <c r="K1363" s="194" t="str">
        <f t="shared" si="466"/>
        <v/>
      </c>
      <c r="L1363" s="195" t="str">
        <f>IF($J1363="","",VLOOKUP($E1363,'6.モデル年俸表の作成'!$C$6:$F$48,4,0))</f>
        <v/>
      </c>
      <c r="M1363" s="196" t="str">
        <f t="shared" si="473"/>
        <v/>
      </c>
      <c r="N1363" s="197" t="str">
        <f t="shared" si="474"/>
        <v/>
      </c>
      <c r="O1363" s="219" t="str">
        <f t="shared" si="467"/>
        <v/>
      </c>
      <c r="P1363" s="198" t="str">
        <f t="shared" si="475"/>
        <v/>
      </c>
      <c r="Q1363" s="195" t="str">
        <f t="shared" si="476"/>
        <v/>
      </c>
      <c r="R1363" s="187" t="str">
        <f>IF($J1363="","",IF('5.手当・賞与配分の設計'!$O$4=1,ROUNDUP((J1363+$L1363)*$R$5,-1),ROUNDUP(J1363*$R$5,-1)))</f>
        <v/>
      </c>
      <c r="S1363" s="202" t="str">
        <f>IF($J1363="","",IF('5.手当・賞与配分の設計'!$O$4=1,ROUNDUP(($J1363+$L1363)*$U$4*$S$3,-1),ROUNDUP($J1363*$U$4*$S$3,-1)))</f>
        <v/>
      </c>
      <c r="T1363" s="186" t="str">
        <f>IF($J1363="","",IF('5.手当・賞与配分の設計'!$O$4=1,ROUNDUP(($J1363+$L1363)*$U$4*$T$3,-1),ROUNDUP($J1363*$U$4*$T$3,-1)))</f>
        <v/>
      </c>
      <c r="U1363" s="186" t="str">
        <f>IF($J1363="","",IF('5.手当・賞与配分の設計'!$O$4=1,ROUNDUP(($J1363+$L1363)*$U$4*$U$3,-1),ROUNDUP($J1363*$U$4*$U$3,-1)))</f>
        <v/>
      </c>
      <c r="V1363" s="186" t="str">
        <f>IF($J1363="","",IF('5.手当・賞与配分の設計'!$O$4=1,ROUNDUP(($J1363+$L1363)*$U$4*$V$3,-1),ROUNDUP($J1363*$U$4*$V$3,-1)))</f>
        <v/>
      </c>
      <c r="W1363" s="203" t="str">
        <f>IF($J1363="","",IF('5.手当・賞与配分の設計'!$O$4=1,ROUNDUP(($J1363+$L1363)*$U$4*$W$3,-1),ROUNDUP($J1363*$U$4*$W$3,-1)))</f>
        <v/>
      </c>
      <c r="X1363" s="128" t="str">
        <f t="shared" si="477"/>
        <v/>
      </c>
      <c r="Y1363" s="88" t="str">
        <f t="shared" si="468"/>
        <v/>
      </c>
      <c r="Z1363" s="88" t="str">
        <f t="shared" si="469"/>
        <v/>
      </c>
      <c r="AA1363" s="88" t="str">
        <f t="shared" si="470"/>
        <v/>
      </c>
      <c r="AB1363" s="201" t="str">
        <f t="shared" si="471"/>
        <v/>
      </c>
    </row>
    <row r="1364" spans="5:28" ht="18" customHeight="1">
      <c r="E1364" s="178" t="str">
        <f t="shared" si="472"/>
        <v/>
      </c>
      <c r="F1364" s="124">
        <f t="shared" si="463"/>
        <v>0</v>
      </c>
      <c r="G1364" s="124" t="str">
        <f t="shared" si="464"/>
        <v/>
      </c>
      <c r="H1364" s="124" t="str">
        <f t="shared" si="465"/>
        <v/>
      </c>
      <c r="I1364" s="179">
        <v>42</v>
      </c>
      <c r="J1364" s="150" t="str">
        <f>IF($E1364="","",INDEX('3.サラリースケール'!$R$5:$BH$38,MATCH('7.グレード別年俸表の作成'!$E1364,'3.サラリースケール'!$R$5:$R$38,0),MATCH('7.グレード別年俸表の作成'!$I1364,'3.サラリースケール'!$R$5:$BH$5,0)))</f>
        <v/>
      </c>
      <c r="K1364" s="194" t="str">
        <f t="shared" si="466"/>
        <v/>
      </c>
      <c r="L1364" s="195" t="str">
        <f>IF($J1364="","",VLOOKUP($E1364,'6.モデル年俸表の作成'!$C$6:$F$48,4,0))</f>
        <v/>
      </c>
      <c r="M1364" s="196" t="str">
        <f t="shared" si="473"/>
        <v/>
      </c>
      <c r="N1364" s="197" t="str">
        <f t="shared" si="474"/>
        <v/>
      </c>
      <c r="O1364" s="219" t="str">
        <f t="shared" si="467"/>
        <v/>
      </c>
      <c r="P1364" s="198" t="str">
        <f t="shared" si="475"/>
        <v/>
      </c>
      <c r="Q1364" s="195" t="str">
        <f t="shared" si="476"/>
        <v/>
      </c>
      <c r="R1364" s="187" t="str">
        <f>IF($J1364="","",IF('5.手当・賞与配分の設計'!$O$4=1,ROUNDUP((J1364+$L1364)*$R$5,-1),ROUNDUP(J1364*$R$5,-1)))</f>
        <v/>
      </c>
      <c r="S1364" s="202" t="str">
        <f>IF($J1364="","",IF('5.手当・賞与配分の設計'!$O$4=1,ROUNDUP(($J1364+$L1364)*$U$4*$S$3,-1),ROUNDUP($J1364*$U$4*$S$3,-1)))</f>
        <v/>
      </c>
      <c r="T1364" s="186" t="str">
        <f>IF($J1364="","",IF('5.手当・賞与配分の設計'!$O$4=1,ROUNDUP(($J1364+$L1364)*$U$4*$T$3,-1),ROUNDUP($J1364*$U$4*$T$3,-1)))</f>
        <v/>
      </c>
      <c r="U1364" s="186" t="str">
        <f>IF($J1364="","",IF('5.手当・賞与配分の設計'!$O$4=1,ROUNDUP(($J1364+$L1364)*$U$4*$U$3,-1),ROUNDUP($J1364*$U$4*$U$3,-1)))</f>
        <v/>
      </c>
      <c r="V1364" s="186" t="str">
        <f>IF($J1364="","",IF('5.手当・賞与配分の設計'!$O$4=1,ROUNDUP(($J1364+$L1364)*$U$4*$V$3,-1),ROUNDUP($J1364*$U$4*$V$3,-1)))</f>
        <v/>
      </c>
      <c r="W1364" s="203" t="str">
        <f>IF($J1364="","",IF('5.手当・賞与配分の設計'!$O$4=1,ROUNDUP(($J1364+$L1364)*$U$4*$W$3,-1),ROUNDUP($J1364*$U$4*$W$3,-1)))</f>
        <v/>
      </c>
      <c r="X1364" s="128" t="str">
        <f t="shared" si="477"/>
        <v/>
      </c>
      <c r="Y1364" s="88" t="str">
        <f t="shared" si="468"/>
        <v/>
      </c>
      <c r="Z1364" s="88" t="str">
        <f t="shared" si="469"/>
        <v/>
      </c>
      <c r="AA1364" s="88" t="str">
        <f t="shared" si="470"/>
        <v/>
      </c>
      <c r="AB1364" s="201" t="str">
        <f t="shared" si="471"/>
        <v/>
      </c>
    </row>
    <row r="1365" spans="5:28" ht="18" customHeight="1">
      <c r="E1365" s="178" t="str">
        <f t="shared" si="472"/>
        <v/>
      </c>
      <c r="F1365" s="204">
        <f t="shared" si="463"/>
        <v>0</v>
      </c>
      <c r="G1365" s="124" t="str">
        <f t="shared" si="464"/>
        <v/>
      </c>
      <c r="H1365" s="124" t="str">
        <f t="shared" si="465"/>
        <v/>
      </c>
      <c r="I1365" s="179">
        <v>43</v>
      </c>
      <c r="J1365" s="150" t="str">
        <f>IF($E1365="","",INDEX('3.サラリースケール'!$R$5:$BH$38,MATCH('7.グレード別年俸表の作成'!$E1365,'3.サラリースケール'!$R$5:$R$38,0),MATCH('7.グレード別年俸表の作成'!$I1365,'3.サラリースケール'!$R$5:$BH$5,0)))</f>
        <v/>
      </c>
      <c r="K1365" s="194" t="str">
        <f t="shared" si="466"/>
        <v/>
      </c>
      <c r="L1365" s="195" t="str">
        <f>IF($J1365="","",VLOOKUP($E1365,'6.モデル年俸表の作成'!$C$6:$F$48,4,0))</f>
        <v/>
      </c>
      <c r="M1365" s="196" t="str">
        <f t="shared" si="473"/>
        <v/>
      </c>
      <c r="N1365" s="197" t="str">
        <f t="shared" si="474"/>
        <v/>
      </c>
      <c r="O1365" s="219" t="str">
        <f t="shared" si="467"/>
        <v/>
      </c>
      <c r="P1365" s="198" t="str">
        <f t="shared" si="475"/>
        <v/>
      </c>
      <c r="Q1365" s="195" t="str">
        <f t="shared" si="476"/>
        <v/>
      </c>
      <c r="R1365" s="187" t="str">
        <f>IF($J1365="","",IF('5.手当・賞与配分の設計'!$O$4=1,ROUNDUP((J1365+$L1365)*$R$5,-1),ROUNDUP(J1365*$R$5,-1)))</f>
        <v/>
      </c>
      <c r="S1365" s="202" t="str">
        <f>IF($J1365="","",IF('5.手当・賞与配分の設計'!$O$4=1,ROUNDUP(($J1365+$L1365)*$U$4*$S$3,-1),ROUNDUP($J1365*$U$4*$S$3,-1)))</f>
        <v/>
      </c>
      <c r="T1365" s="186" t="str">
        <f>IF($J1365="","",IF('5.手当・賞与配分の設計'!$O$4=1,ROUNDUP(($J1365+$L1365)*$U$4*$T$3,-1),ROUNDUP($J1365*$U$4*$T$3,-1)))</f>
        <v/>
      </c>
      <c r="U1365" s="186" t="str">
        <f>IF($J1365="","",IF('5.手当・賞与配分の設計'!$O$4=1,ROUNDUP(($J1365+$L1365)*$U$4*$U$3,-1),ROUNDUP($J1365*$U$4*$U$3,-1)))</f>
        <v/>
      </c>
      <c r="V1365" s="186" t="str">
        <f>IF($J1365="","",IF('5.手当・賞与配分の設計'!$O$4=1,ROUNDUP(($J1365+$L1365)*$U$4*$V$3,-1),ROUNDUP($J1365*$U$4*$V$3,-1)))</f>
        <v/>
      </c>
      <c r="W1365" s="203" t="str">
        <f>IF($J1365="","",IF('5.手当・賞与配分の設計'!$O$4=1,ROUNDUP(($J1365+$L1365)*$U$4*$W$3,-1),ROUNDUP($J1365*$U$4*$W$3,-1)))</f>
        <v/>
      </c>
      <c r="X1365" s="128" t="str">
        <f t="shared" si="477"/>
        <v/>
      </c>
      <c r="Y1365" s="88" t="str">
        <f>IF($J1365="","",$Q1365+$R1365+T1365)</f>
        <v/>
      </c>
      <c r="Z1365" s="88" t="str">
        <f t="shared" si="469"/>
        <v/>
      </c>
      <c r="AA1365" s="88" t="str">
        <f t="shared" si="470"/>
        <v/>
      </c>
      <c r="AB1365" s="201" t="str">
        <f t="shared" si="471"/>
        <v/>
      </c>
    </row>
    <row r="1366" spans="5:28" ht="18" customHeight="1">
      <c r="E1366" s="178" t="str">
        <f t="shared" si="472"/>
        <v/>
      </c>
      <c r="F1366" s="204">
        <f t="shared" si="463"/>
        <v>0</v>
      </c>
      <c r="G1366" s="124" t="str">
        <f t="shared" si="464"/>
        <v/>
      </c>
      <c r="H1366" s="124" t="str">
        <f t="shared" si="465"/>
        <v/>
      </c>
      <c r="I1366" s="179">
        <v>44</v>
      </c>
      <c r="J1366" s="150" t="str">
        <f>IF($E1366="","",INDEX('3.サラリースケール'!$R$5:$BH$38,MATCH('7.グレード別年俸表の作成'!$E1366,'3.サラリースケール'!$R$5:$R$38,0),MATCH('7.グレード別年俸表の作成'!$I1366,'3.サラリースケール'!$R$5:$BH$5,0)))</f>
        <v/>
      </c>
      <c r="K1366" s="194" t="str">
        <f t="shared" si="466"/>
        <v/>
      </c>
      <c r="L1366" s="195" t="str">
        <f>IF($J1366="","",VLOOKUP($E1366,'6.モデル年俸表の作成'!$C$6:$F$48,4,0))</f>
        <v/>
      </c>
      <c r="M1366" s="196" t="str">
        <f t="shared" si="473"/>
        <v/>
      </c>
      <c r="N1366" s="197" t="str">
        <f t="shared" si="474"/>
        <v/>
      </c>
      <c r="O1366" s="219" t="str">
        <f t="shared" si="467"/>
        <v/>
      </c>
      <c r="P1366" s="198" t="str">
        <f t="shared" si="475"/>
        <v/>
      </c>
      <c r="Q1366" s="195" t="str">
        <f t="shared" si="476"/>
        <v/>
      </c>
      <c r="R1366" s="187" t="str">
        <f>IF($J1366="","",IF('5.手当・賞与配分の設計'!$O$4=1,ROUNDUP((J1366+$L1366)*$R$5,-1),ROUNDUP(J1366*$R$5,-1)))</f>
        <v/>
      </c>
      <c r="S1366" s="202" t="str">
        <f>IF($J1366="","",IF('5.手当・賞与配分の設計'!$O$4=1,ROUNDUP(($J1366+$L1366)*$U$4*$S$3,-1),ROUNDUP($J1366*$U$4*$S$3,-1)))</f>
        <v/>
      </c>
      <c r="T1366" s="186" t="str">
        <f>IF($J1366="","",IF('5.手当・賞与配分の設計'!$O$4=1,ROUNDUP(($J1366+$L1366)*$U$4*$T$3,-1),ROUNDUP($J1366*$U$4*$T$3,-1)))</f>
        <v/>
      </c>
      <c r="U1366" s="186" t="str">
        <f>IF($J1366="","",IF('5.手当・賞与配分の設計'!$O$4=1,ROUNDUP(($J1366+$L1366)*$U$4*$U$3,-1),ROUNDUP($J1366*$U$4*$U$3,-1)))</f>
        <v/>
      </c>
      <c r="V1366" s="186" t="str">
        <f>IF($J1366="","",IF('5.手当・賞与配分の設計'!$O$4=1,ROUNDUP(($J1366+$L1366)*$U$4*$V$3,-1),ROUNDUP($J1366*$U$4*$V$3,-1)))</f>
        <v/>
      </c>
      <c r="W1366" s="203" t="str">
        <f>IF($J1366="","",IF('5.手当・賞与配分の設計'!$O$4=1,ROUNDUP(($J1366+$L1366)*$U$4*$W$3,-1),ROUNDUP($J1366*$U$4*$W$3,-1)))</f>
        <v/>
      </c>
      <c r="X1366" s="128" t="str">
        <f t="shared" si="477"/>
        <v/>
      </c>
      <c r="Y1366" s="88" t="str">
        <f t="shared" ref="Y1366:Y1381" si="478">IF($J1366="","",$Q1366+$R1366+T1366)</f>
        <v/>
      </c>
      <c r="Z1366" s="88" t="str">
        <f t="shared" si="469"/>
        <v/>
      </c>
      <c r="AA1366" s="88" t="str">
        <f t="shared" si="470"/>
        <v/>
      </c>
      <c r="AB1366" s="201" t="str">
        <f t="shared" si="471"/>
        <v/>
      </c>
    </row>
    <row r="1367" spans="5:28" ht="18" customHeight="1">
      <c r="E1367" s="178" t="str">
        <f t="shared" si="472"/>
        <v/>
      </c>
      <c r="F1367" s="204">
        <f t="shared" si="463"/>
        <v>0</v>
      </c>
      <c r="G1367" s="124" t="str">
        <f t="shared" si="464"/>
        <v/>
      </c>
      <c r="H1367" s="124" t="str">
        <f t="shared" si="465"/>
        <v/>
      </c>
      <c r="I1367" s="179">
        <v>45</v>
      </c>
      <c r="J1367" s="150" t="str">
        <f>IF($E1367="","",INDEX('3.サラリースケール'!$R$5:$BH$38,MATCH('7.グレード別年俸表の作成'!$E1367,'3.サラリースケール'!$R$5:$R$38,0),MATCH('7.グレード別年俸表の作成'!$I1367,'3.サラリースケール'!$R$5:$BH$5,0)))</f>
        <v/>
      </c>
      <c r="K1367" s="194" t="str">
        <f t="shared" si="466"/>
        <v/>
      </c>
      <c r="L1367" s="195" t="str">
        <f>IF($J1367="","",VLOOKUP($E1367,'6.モデル年俸表の作成'!$C$6:$F$48,4,0))</f>
        <v/>
      </c>
      <c r="M1367" s="196" t="str">
        <f t="shared" si="473"/>
        <v/>
      </c>
      <c r="N1367" s="197" t="str">
        <f t="shared" si="474"/>
        <v/>
      </c>
      <c r="O1367" s="219" t="str">
        <f t="shared" si="467"/>
        <v/>
      </c>
      <c r="P1367" s="198" t="str">
        <f t="shared" si="475"/>
        <v/>
      </c>
      <c r="Q1367" s="195" t="str">
        <f t="shared" si="476"/>
        <v/>
      </c>
      <c r="R1367" s="187" t="str">
        <f>IF($J1367="","",IF('5.手当・賞与配分の設計'!$O$4=1,ROUNDUP((J1367+$L1367)*$R$5,-1),ROUNDUP(J1367*$R$5,-1)))</f>
        <v/>
      </c>
      <c r="S1367" s="202" t="str">
        <f>IF($J1367="","",IF('5.手当・賞与配分の設計'!$O$4=1,ROUNDUP(($J1367+$L1367)*$U$4*$S$3,-1),ROUNDUP($J1367*$U$4*$S$3,-1)))</f>
        <v/>
      </c>
      <c r="T1367" s="186" t="str">
        <f>IF($J1367="","",IF('5.手当・賞与配分の設計'!$O$4=1,ROUNDUP(($J1367+$L1367)*$U$4*$T$3,-1),ROUNDUP($J1367*$U$4*$T$3,-1)))</f>
        <v/>
      </c>
      <c r="U1367" s="186" t="str">
        <f>IF($J1367="","",IF('5.手当・賞与配分の設計'!$O$4=1,ROUNDUP(($J1367+$L1367)*$U$4*$U$3,-1),ROUNDUP($J1367*$U$4*$U$3,-1)))</f>
        <v/>
      </c>
      <c r="V1367" s="186" t="str">
        <f>IF($J1367="","",IF('5.手当・賞与配分の設計'!$O$4=1,ROUNDUP(($J1367+$L1367)*$U$4*$V$3,-1),ROUNDUP($J1367*$U$4*$V$3,-1)))</f>
        <v/>
      </c>
      <c r="W1367" s="203" t="str">
        <f>IF($J1367="","",IF('5.手当・賞与配分の設計'!$O$4=1,ROUNDUP(($J1367+$L1367)*$U$4*$W$3,-1),ROUNDUP($J1367*$U$4*$W$3,-1)))</f>
        <v/>
      </c>
      <c r="X1367" s="128" t="str">
        <f t="shared" si="477"/>
        <v/>
      </c>
      <c r="Y1367" s="88" t="str">
        <f t="shared" si="478"/>
        <v/>
      </c>
      <c r="Z1367" s="88" t="str">
        <f t="shared" si="469"/>
        <v/>
      </c>
      <c r="AA1367" s="88" t="str">
        <f t="shared" si="470"/>
        <v/>
      </c>
      <c r="AB1367" s="201" t="str">
        <f t="shared" si="471"/>
        <v/>
      </c>
    </row>
    <row r="1368" spans="5:28" ht="18" customHeight="1">
      <c r="E1368" s="178" t="str">
        <f t="shared" si="472"/>
        <v/>
      </c>
      <c r="F1368" s="204">
        <f t="shared" si="463"/>
        <v>0</v>
      </c>
      <c r="G1368" s="124" t="str">
        <f t="shared" si="464"/>
        <v/>
      </c>
      <c r="H1368" s="124" t="str">
        <f t="shared" si="465"/>
        <v/>
      </c>
      <c r="I1368" s="179">
        <v>46</v>
      </c>
      <c r="J1368" s="150" t="str">
        <f>IF($E1368="","",INDEX('3.サラリースケール'!$R$5:$BH$38,MATCH('7.グレード別年俸表の作成'!$E1368,'3.サラリースケール'!$R$5:$R$38,0),MATCH('7.グレード別年俸表の作成'!$I1368,'3.サラリースケール'!$R$5:$BH$5,0)))</f>
        <v/>
      </c>
      <c r="K1368" s="194" t="str">
        <f t="shared" si="466"/>
        <v/>
      </c>
      <c r="L1368" s="195" t="str">
        <f>IF($J1368="","",VLOOKUP($E1368,'6.モデル年俸表の作成'!$C$6:$F$48,4,0))</f>
        <v/>
      </c>
      <c r="M1368" s="196" t="str">
        <f t="shared" si="473"/>
        <v/>
      </c>
      <c r="N1368" s="197" t="str">
        <f t="shared" si="474"/>
        <v/>
      </c>
      <c r="O1368" s="219" t="str">
        <f t="shared" si="467"/>
        <v/>
      </c>
      <c r="P1368" s="198" t="str">
        <f t="shared" si="475"/>
        <v/>
      </c>
      <c r="Q1368" s="195" t="str">
        <f t="shared" si="476"/>
        <v/>
      </c>
      <c r="R1368" s="187" t="str">
        <f>IF($J1368="","",IF('5.手当・賞与配分の設計'!$O$4=1,ROUNDUP((J1368+$L1368)*$R$5,-1),ROUNDUP(J1368*$R$5,-1)))</f>
        <v/>
      </c>
      <c r="S1368" s="202" t="str">
        <f>IF($J1368="","",IF('5.手当・賞与配分の設計'!$O$4=1,ROUNDUP(($J1368+$L1368)*$U$4*$S$3,-1),ROUNDUP($J1368*$U$4*$S$3,-1)))</f>
        <v/>
      </c>
      <c r="T1368" s="186" t="str">
        <f>IF($J1368="","",IF('5.手当・賞与配分の設計'!$O$4=1,ROUNDUP(($J1368+$L1368)*$U$4*$T$3,-1),ROUNDUP($J1368*$U$4*$T$3,-1)))</f>
        <v/>
      </c>
      <c r="U1368" s="186" t="str">
        <f>IF($J1368="","",IF('5.手当・賞与配分の設計'!$O$4=1,ROUNDUP(($J1368+$L1368)*$U$4*$U$3,-1),ROUNDUP($J1368*$U$4*$U$3,-1)))</f>
        <v/>
      </c>
      <c r="V1368" s="186" t="str">
        <f>IF($J1368="","",IF('5.手当・賞与配分の設計'!$O$4=1,ROUNDUP(($J1368+$L1368)*$U$4*$V$3,-1),ROUNDUP($J1368*$U$4*$V$3,-1)))</f>
        <v/>
      </c>
      <c r="W1368" s="203" t="str">
        <f>IF($J1368="","",IF('5.手当・賞与配分の設計'!$O$4=1,ROUNDUP(($J1368+$L1368)*$U$4*$W$3,-1),ROUNDUP($J1368*$U$4*$W$3,-1)))</f>
        <v/>
      </c>
      <c r="X1368" s="128" t="str">
        <f t="shared" si="477"/>
        <v/>
      </c>
      <c r="Y1368" s="88" t="str">
        <f t="shared" si="478"/>
        <v/>
      </c>
      <c r="Z1368" s="88" t="str">
        <f t="shared" si="469"/>
        <v/>
      </c>
      <c r="AA1368" s="88" t="str">
        <f t="shared" si="470"/>
        <v/>
      </c>
      <c r="AB1368" s="201" t="str">
        <f t="shared" si="471"/>
        <v/>
      </c>
    </row>
    <row r="1369" spans="5:28" ht="18" customHeight="1">
      <c r="E1369" s="178" t="str">
        <f t="shared" si="472"/>
        <v/>
      </c>
      <c r="F1369" s="204">
        <f t="shared" si="463"/>
        <v>0</v>
      </c>
      <c r="G1369" s="124" t="str">
        <f t="shared" si="464"/>
        <v/>
      </c>
      <c r="H1369" s="124" t="str">
        <f t="shared" si="465"/>
        <v/>
      </c>
      <c r="I1369" s="179">
        <v>47</v>
      </c>
      <c r="J1369" s="150" t="str">
        <f>IF($E1369="","",INDEX('3.サラリースケール'!$R$5:$BH$38,MATCH('7.グレード別年俸表の作成'!$E1369,'3.サラリースケール'!$R$5:$R$38,0),MATCH('7.グレード別年俸表の作成'!$I1369,'3.サラリースケール'!$R$5:$BH$5,0)))</f>
        <v/>
      </c>
      <c r="K1369" s="194" t="str">
        <f t="shared" si="466"/>
        <v/>
      </c>
      <c r="L1369" s="195" t="str">
        <f>IF($J1369="","",VLOOKUP($E1369,'6.モデル年俸表の作成'!$C$6:$F$48,4,0))</f>
        <v/>
      </c>
      <c r="M1369" s="196" t="str">
        <f t="shared" si="473"/>
        <v/>
      </c>
      <c r="N1369" s="197" t="str">
        <f t="shared" si="474"/>
        <v/>
      </c>
      <c r="O1369" s="219" t="str">
        <f t="shared" si="467"/>
        <v/>
      </c>
      <c r="P1369" s="198" t="str">
        <f t="shared" si="475"/>
        <v/>
      </c>
      <c r="Q1369" s="195" t="str">
        <f t="shared" si="476"/>
        <v/>
      </c>
      <c r="R1369" s="187" t="str">
        <f>IF($J1369="","",IF('5.手当・賞与配分の設計'!$O$4=1,ROUNDUP((J1369+$L1369)*$R$5,-1),ROUNDUP(J1369*$R$5,-1)))</f>
        <v/>
      </c>
      <c r="S1369" s="202" t="str">
        <f>IF($J1369="","",IF('5.手当・賞与配分の設計'!$O$4=1,ROUNDUP(($J1369+$L1369)*$U$4*$S$3,-1),ROUNDUP($J1369*$U$4*$S$3,-1)))</f>
        <v/>
      </c>
      <c r="T1369" s="186" t="str">
        <f>IF($J1369="","",IF('5.手当・賞与配分の設計'!$O$4=1,ROUNDUP(($J1369+$L1369)*$U$4*$T$3,-1),ROUNDUP($J1369*$U$4*$T$3,-1)))</f>
        <v/>
      </c>
      <c r="U1369" s="186" t="str">
        <f>IF($J1369="","",IF('5.手当・賞与配分の設計'!$O$4=1,ROUNDUP(($J1369+$L1369)*$U$4*$U$3,-1),ROUNDUP($J1369*$U$4*$U$3,-1)))</f>
        <v/>
      </c>
      <c r="V1369" s="186" t="str">
        <f>IF($J1369="","",IF('5.手当・賞与配分の設計'!$O$4=1,ROUNDUP(($J1369+$L1369)*$U$4*$V$3,-1),ROUNDUP($J1369*$U$4*$V$3,-1)))</f>
        <v/>
      </c>
      <c r="W1369" s="203" t="str">
        <f>IF($J1369="","",IF('5.手当・賞与配分の設計'!$O$4=1,ROUNDUP(($J1369+$L1369)*$U$4*$W$3,-1),ROUNDUP($J1369*$U$4*$W$3,-1)))</f>
        <v/>
      </c>
      <c r="X1369" s="128" t="str">
        <f t="shared" si="477"/>
        <v/>
      </c>
      <c r="Y1369" s="88" t="str">
        <f t="shared" si="478"/>
        <v/>
      </c>
      <c r="Z1369" s="88" t="str">
        <f t="shared" si="469"/>
        <v/>
      </c>
      <c r="AA1369" s="88" t="str">
        <f t="shared" si="470"/>
        <v/>
      </c>
      <c r="AB1369" s="201" t="str">
        <f t="shared" si="471"/>
        <v/>
      </c>
    </row>
    <row r="1370" spans="5:28" ht="18" customHeight="1">
      <c r="E1370" s="178" t="str">
        <f t="shared" si="472"/>
        <v/>
      </c>
      <c r="F1370" s="204">
        <f t="shared" si="463"/>
        <v>0</v>
      </c>
      <c r="G1370" s="124" t="str">
        <f t="shared" si="464"/>
        <v/>
      </c>
      <c r="H1370" s="124" t="str">
        <f t="shared" si="465"/>
        <v/>
      </c>
      <c r="I1370" s="179">
        <v>48</v>
      </c>
      <c r="J1370" s="150" t="str">
        <f>IF($E1370="","",INDEX('3.サラリースケール'!$R$5:$BH$38,MATCH('7.グレード別年俸表の作成'!$E1370,'3.サラリースケール'!$R$5:$R$38,0),MATCH('7.グレード別年俸表の作成'!$I1370,'3.サラリースケール'!$R$5:$BH$5,0)))</f>
        <v/>
      </c>
      <c r="K1370" s="194" t="str">
        <f t="shared" si="466"/>
        <v/>
      </c>
      <c r="L1370" s="195" t="str">
        <f>IF($J1370="","",VLOOKUP($E1370,'6.モデル年俸表の作成'!$C$6:$F$48,4,0))</f>
        <v/>
      </c>
      <c r="M1370" s="196" t="str">
        <f t="shared" si="473"/>
        <v/>
      </c>
      <c r="N1370" s="197" t="str">
        <f t="shared" si="474"/>
        <v/>
      </c>
      <c r="O1370" s="219" t="str">
        <f t="shared" si="467"/>
        <v/>
      </c>
      <c r="P1370" s="198" t="str">
        <f t="shared" si="475"/>
        <v/>
      </c>
      <c r="Q1370" s="195" t="str">
        <f t="shared" si="476"/>
        <v/>
      </c>
      <c r="R1370" s="187" t="str">
        <f>IF($J1370="","",IF('5.手当・賞与配分の設計'!$O$4=1,ROUNDUP((J1370+$L1370)*$R$5,-1),ROUNDUP(J1370*$R$5,-1)))</f>
        <v/>
      </c>
      <c r="S1370" s="202" t="str">
        <f>IF($J1370="","",IF('5.手当・賞与配分の設計'!$O$4=1,ROUNDUP(($J1370+$L1370)*$U$4*$S$3,-1),ROUNDUP($J1370*$U$4*$S$3,-1)))</f>
        <v/>
      </c>
      <c r="T1370" s="186" t="str">
        <f>IF($J1370="","",IF('5.手当・賞与配分の設計'!$O$4=1,ROUNDUP(($J1370+$L1370)*$U$4*$T$3,-1),ROUNDUP($J1370*$U$4*$T$3,-1)))</f>
        <v/>
      </c>
      <c r="U1370" s="186" t="str">
        <f>IF($J1370="","",IF('5.手当・賞与配分の設計'!$O$4=1,ROUNDUP(($J1370+$L1370)*$U$4*$U$3,-1),ROUNDUP($J1370*$U$4*$U$3,-1)))</f>
        <v/>
      </c>
      <c r="V1370" s="186" t="str">
        <f>IF($J1370="","",IF('5.手当・賞与配分の設計'!$O$4=1,ROUNDUP(($J1370+$L1370)*$U$4*$V$3,-1),ROUNDUP($J1370*$U$4*$V$3,-1)))</f>
        <v/>
      </c>
      <c r="W1370" s="203" t="str">
        <f>IF($J1370="","",IF('5.手当・賞与配分の設計'!$O$4=1,ROUNDUP(($J1370+$L1370)*$U$4*$W$3,-1),ROUNDUP($J1370*$U$4*$W$3,-1)))</f>
        <v/>
      </c>
      <c r="X1370" s="128" t="str">
        <f t="shared" si="477"/>
        <v/>
      </c>
      <c r="Y1370" s="88" t="str">
        <f t="shared" si="478"/>
        <v/>
      </c>
      <c r="Z1370" s="88" t="str">
        <f t="shared" si="469"/>
        <v/>
      </c>
      <c r="AA1370" s="88" t="str">
        <f t="shared" si="470"/>
        <v/>
      </c>
      <c r="AB1370" s="201" t="str">
        <f t="shared" si="471"/>
        <v/>
      </c>
    </row>
    <row r="1371" spans="5:28" ht="18" customHeight="1">
      <c r="E1371" s="178" t="str">
        <f t="shared" si="472"/>
        <v/>
      </c>
      <c r="F1371" s="204">
        <f t="shared" si="463"/>
        <v>0</v>
      </c>
      <c r="G1371" s="124" t="str">
        <f t="shared" si="464"/>
        <v/>
      </c>
      <c r="H1371" s="124" t="str">
        <f t="shared" si="465"/>
        <v/>
      </c>
      <c r="I1371" s="179">
        <v>49</v>
      </c>
      <c r="J1371" s="150" t="str">
        <f>IF($E1371="","",INDEX('3.サラリースケール'!$R$5:$BH$38,MATCH('7.グレード別年俸表の作成'!$E1371,'3.サラリースケール'!$R$5:$R$38,0),MATCH('7.グレード別年俸表の作成'!$I1371,'3.サラリースケール'!$R$5:$BH$5,0)))</f>
        <v/>
      </c>
      <c r="K1371" s="194" t="str">
        <f t="shared" si="466"/>
        <v/>
      </c>
      <c r="L1371" s="195" t="str">
        <f>IF($J1371="","",VLOOKUP($E1371,'6.モデル年俸表の作成'!$C$6:$F$48,4,0))</f>
        <v/>
      </c>
      <c r="M1371" s="196" t="str">
        <f t="shared" si="473"/>
        <v/>
      </c>
      <c r="N1371" s="197" t="str">
        <f t="shared" si="474"/>
        <v/>
      </c>
      <c r="O1371" s="219" t="str">
        <f t="shared" si="467"/>
        <v/>
      </c>
      <c r="P1371" s="198" t="str">
        <f t="shared" si="475"/>
        <v/>
      </c>
      <c r="Q1371" s="195" t="str">
        <f t="shared" si="476"/>
        <v/>
      </c>
      <c r="R1371" s="187" t="str">
        <f>IF($J1371="","",IF('5.手当・賞与配分の設計'!$O$4=1,ROUNDUP((J1371+$L1371)*$R$5,-1),ROUNDUP(J1371*$R$5,-1)))</f>
        <v/>
      </c>
      <c r="S1371" s="202" t="str">
        <f>IF($J1371="","",IF('5.手当・賞与配分の設計'!$O$4=1,ROUNDUP(($J1371+$L1371)*$U$4*$S$3,-1),ROUNDUP($J1371*$U$4*$S$3,-1)))</f>
        <v/>
      </c>
      <c r="T1371" s="186" t="str">
        <f>IF($J1371="","",IF('5.手当・賞与配分の設計'!$O$4=1,ROUNDUP(($J1371+$L1371)*$U$4*$T$3,-1),ROUNDUP($J1371*$U$4*$T$3,-1)))</f>
        <v/>
      </c>
      <c r="U1371" s="186" t="str">
        <f>IF($J1371="","",IF('5.手当・賞与配分の設計'!$O$4=1,ROUNDUP(($J1371+$L1371)*$U$4*$U$3,-1),ROUNDUP($J1371*$U$4*$U$3,-1)))</f>
        <v/>
      </c>
      <c r="V1371" s="186" t="str">
        <f>IF($J1371="","",IF('5.手当・賞与配分の設計'!$O$4=1,ROUNDUP(($J1371+$L1371)*$U$4*$V$3,-1),ROUNDUP($J1371*$U$4*$V$3,-1)))</f>
        <v/>
      </c>
      <c r="W1371" s="203" t="str">
        <f>IF($J1371="","",IF('5.手当・賞与配分の設計'!$O$4=1,ROUNDUP(($J1371+$L1371)*$U$4*$W$3,-1),ROUNDUP($J1371*$U$4*$W$3,-1)))</f>
        <v/>
      </c>
      <c r="X1371" s="128" t="str">
        <f t="shared" si="477"/>
        <v/>
      </c>
      <c r="Y1371" s="88" t="str">
        <f t="shared" si="478"/>
        <v/>
      </c>
      <c r="Z1371" s="88" t="str">
        <f t="shared" si="469"/>
        <v/>
      </c>
      <c r="AA1371" s="88" t="str">
        <f t="shared" si="470"/>
        <v/>
      </c>
      <c r="AB1371" s="201" t="str">
        <f t="shared" si="471"/>
        <v/>
      </c>
    </row>
    <row r="1372" spans="5:28" ht="18" customHeight="1">
      <c r="E1372" s="178" t="str">
        <f t="shared" si="472"/>
        <v/>
      </c>
      <c r="F1372" s="204">
        <f t="shared" si="463"/>
        <v>0</v>
      </c>
      <c r="G1372" s="124" t="str">
        <f t="shared" si="464"/>
        <v/>
      </c>
      <c r="H1372" s="124" t="str">
        <f t="shared" si="465"/>
        <v/>
      </c>
      <c r="I1372" s="179">
        <v>50</v>
      </c>
      <c r="J1372" s="150" t="str">
        <f>IF($E1372="","",INDEX('3.サラリースケール'!$R$5:$BH$38,MATCH('7.グレード別年俸表の作成'!$E1372,'3.サラリースケール'!$R$5:$R$38,0),MATCH('7.グレード別年俸表の作成'!$I1372,'3.サラリースケール'!$R$5:$BH$5,0)))</f>
        <v/>
      </c>
      <c r="K1372" s="194" t="str">
        <f t="shared" si="466"/>
        <v/>
      </c>
      <c r="L1372" s="195" t="str">
        <f>IF($J1372="","",VLOOKUP($E1372,'6.モデル年俸表の作成'!$C$6:$F$48,4,0))</f>
        <v/>
      </c>
      <c r="M1372" s="196" t="str">
        <f t="shared" si="473"/>
        <v/>
      </c>
      <c r="N1372" s="197" t="str">
        <f t="shared" si="474"/>
        <v/>
      </c>
      <c r="O1372" s="219" t="str">
        <f t="shared" si="467"/>
        <v/>
      </c>
      <c r="P1372" s="198" t="str">
        <f t="shared" si="475"/>
        <v/>
      </c>
      <c r="Q1372" s="195" t="str">
        <f t="shared" si="476"/>
        <v/>
      </c>
      <c r="R1372" s="187" t="str">
        <f>IF($J1372="","",IF('5.手当・賞与配分の設計'!$O$4=1,ROUNDUP((J1372+$L1372)*$R$5,-1),ROUNDUP(J1372*$R$5,-1)))</f>
        <v/>
      </c>
      <c r="S1372" s="202" t="str">
        <f>IF($J1372="","",IF('5.手当・賞与配分の設計'!$O$4=1,ROUNDUP(($J1372+$L1372)*$U$4*$S$3,-1),ROUNDUP($J1372*$U$4*$S$3,-1)))</f>
        <v/>
      </c>
      <c r="T1372" s="186" t="str">
        <f>IF($J1372="","",IF('5.手当・賞与配分の設計'!$O$4=1,ROUNDUP(($J1372+$L1372)*$U$4*$T$3,-1),ROUNDUP($J1372*$U$4*$T$3,-1)))</f>
        <v/>
      </c>
      <c r="U1372" s="186" t="str">
        <f>IF($J1372="","",IF('5.手当・賞与配分の設計'!$O$4=1,ROUNDUP(($J1372+$L1372)*$U$4*$U$3,-1),ROUNDUP($J1372*$U$4*$U$3,-1)))</f>
        <v/>
      </c>
      <c r="V1372" s="186" t="str">
        <f>IF($J1372="","",IF('5.手当・賞与配分の設計'!$O$4=1,ROUNDUP(($J1372+$L1372)*$U$4*$V$3,-1),ROUNDUP($J1372*$U$4*$V$3,-1)))</f>
        <v/>
      </c>
      <c r="W1372" s="203" t="str">
        <f>IF($J1372="","",IF('5.手当・賞与配分の設計'!$O$4=1,ROUNDUP(($J1372+$L1372)*$U$4*$W$3,-1),ROUNDUP($J1372*$U$4*$W$3,-1)))</f>
        <v/>
      </c>
      <c r="X1372" s="128" t="str">
        <f t="shared" si="477"/>
        <v/>
      </c>
      <c r="Y1372" s="88" t="str">
        <f t="shared" si="478"/>
        <v/>
      </c>
      <c r="Z1372" s="88" t="str">
        <f t="shared" si="469"/>
        <v/>
      </c>
      <c r="AA1372" s="88" t="str">
        <f t="shared" si="470"/>
        <v/>
      </c>
      <c r="AB1372" s="201" t="str">
        <f t="shared" si="471"/>
        <v/>
      </c>
    </row>
    <row r="1373" spans="5:28" ht="18" customHeight="1">
      <c r="E1373" s="178" t="str">
        <f t="shared" si="472"/>
        <v/>
      </c>
      <c r="F1373" s="204">
        <f t="shared" si="463"/>
        <v>0</v>
      </c>
      <c r="G1373" s="124" t="str">
        <f t="shared" si="464"/>
        <v/>
      </c>
      <c r="H1373" s="124" t="str">
        <f t="shared" si="465"/>
        <v/>
      </c>
      <c r="I1373" s="179">
        <v>51</v>
      </c>
      <c r="J1373" s="150" t="str">
        <f>IF($E1373="","",INDEX('3.サラリースケール'!$R$5:$BH$38,MATCH('7.グレード別年俸表の作成'!$E1373,'3.サラリースケール'!$R$5:$R$38,0),MATCH('7.グレード別年俸表の作成'!$I1373,'3.サラリースケール'!$R$5:$BH$5,0)))</f>
        <v/>
      </c>
      <c r="K1373" s="194" t="str">
        <f t="shared" si="466"/>
        <v/>
      </c>
      <c r="L1373" s="195" t="str">
        <f>IF($J1373="","",VLOOKUP($E1373,'6.モデル年俸表の作成'!$C$6:$F$48,4,0))</f>
        <v/>
      </c>
      <c r="M1373" s="196" t="str">
        <f t="shared" si="473"/>
        <v/>
      </c>
      <c r="N1373" s="197" t="str">
        <f t="shared" si="474"/>
        <v/>
      </c>
      <c r="O1373" s="219" t="str">
        <f t="shared" si="467"/>
        <v/>
      </c>
      <c r="P1373" s="198" t="str">
        <f t="shared" si="475"/>
        <v/>
      </c>
      <c r="Q1373" s="195" t="str">
        <f t="shared" si="476"/>
        <v/>
      </c>
      <c r="R1373" s="187" t="str">
        <f>IF($J1373="","",IF('5.手当・賞与配分の設計'!$O$4=1,ROUNDUP((J1373+$L1373)*$R$5,-1),ROUNDUP(J1373*$R$5,-1)))</f>
        <v/>
      </c>
      <c r="S1373" s="202" t="str">
        <f>IF($J1373="","",IF('5.手当・賞与配分の設計'!$O$4=1,ROUNDUP(($J1373+$L1373)*$U$4*$S$3,-1),ROUNDUP($J1373*$U$4*$S$3,-1)))</f>
        <v/>
      </c>
      <c r="T1373" s="186" t="str">
        <f>IF($J1373="","",IF('5.手当・賞与配分の設計'!$O$4=1,ROUNDUP(($J1373+$L1373)*$U$4*$T$3,-1),ROUNDUP($J1373*$U$4*$T$3,-1)))</f>
        <v/>
      </c>
      <c r="U1373" s="186" t="str">
        <f>IF($J1373="","",IF('5.手当・賞与配分の設計'!$O$4=1,ROUNDUP(($J1373+$L1373)*$U$4*$U$3,-1),ROUNDUP($J1373*$U$4*$U$3,-1)))</f>
        <v/>
      </c>
      <c r="V1373" s="186" t="str">
        <f>IF($J1373="","",IF('5.手当・賞与配分の設計'!$O$4=1,ROUNDUP(($J1373+$L1373)*$U$4*$V$3,-1),ROUNDUP($J1373*$U$4*$V$3,-1)))</f>
        <v/>
      </c>
      <c r="W1373" s="203" t="str">
        <f>IF($J1373="","",IF('5.手当・賞与配分の設計'!$O$4=1,ROUNDUP(($J1373+$L1373)*$U$4*$W$3,-1),ROUNDUP($J1373*$U$4*$W$3,-1)))</f>
        <v/>
      </c>
      <c r="X1373" s="128" t="str">
        <f t="shared" si="477"/>
        <v/>
      </c>
      <c r="Y1373" s="88" t="str">
        <f t="shared" si="478"/>
        <v/>
      </c>
      <c r="Z1373" s="88" t="str">
        <f t="shared" si="469"/>
        <v/>
      </c>
      <c r="AA1373" s="88" t="str">
        <f t="shared" si="470"/>
        <v/>
      </c>
      <c r="AB1373" s="201" t="str">
        <f t="shared" si="471"/>
        <v/>
      </c>
    </row>
    <row r="1374" spans="5:28" ht="18" customHeight="1">
      <c r="E1374" s="178" t="str">
        <f t="shared" si="472"/>
        <v/>
      </c>
      <c r="F1374" s="204">
        <f t="shared" si="463"/>
        <v>0</v>
      </c>
      <c r="G1374" s="124" t="str">
        <f t="shared" si="464"/>
        <v/>
      </c>
      <c r="H1374" s="124" t="str">
        <f t="shared" si="465"/>
        <v/>
      </c>
      <c r="I1374" s="179">
        <v>52</v>
      </c>
      <c r="J1374" s="150" t="str">
        <f>IF($E1374="","",INDEX('3.サラリースケール'!$R$5:$BH$38,MATCH('7.グレード別年俸表の作成'!$E1374,'3.サラリースケール'!$R$5:$R$38,0),MATCH('7.グレード別年俸表の作成'!$I1374,'3.サラリースケール'!$R$5:$BH$5,0)))</f>
        <v/>
      </c>
      <c r="K1374" s="194" t="str">
        <f t="shared" si="466"/>
        <v/>
      </c>
      <c r="L1374" s="195" t="str">
        <f>IF($J1374="","",VLOOKUP($E1374,'6.モデル年俸表の作成'!$C$6:$F$48,4,0))</f>
        <v/>
      </c>
      <c r="M1374" s="196" t="str">
        <f t="shared" si="473"/>
        <v/>
      </c>
      <c r="N1374" s="197" t="str">
        <f t="shared" si="474"/>
        <v/>
      </c>
      <c r="O1374" s="219" t="str">
        <f t="shared" si="467"/>
        <v/>
      </c>
      <c r="P1374" s="198" t="str">
        <f t="shared" si="475"/>
        <v/>
      </c>
      <c r="Q1374" s="195" t="str">
        <f t="shared" si="476"/>
        <v/>
      </c>
      <c r="R1374" s="187" t="str">
        <f>IF($J1374="","",IF('5.手当・賞与配分の設計'!$O$4=1,ROUNDUP((J1374+$L1374)*$R$5,-1),ROUNDUP(J1374*$R$5,-1)))</f>
        <v/>
      </c>
      <c r="S1374" s="202" t="str">
        <f>IF($J1374="","",IF('5.手当・賞与配分の設計'!$O$4=1,ROUNDUP(($J1374+$L1374)*$U$4*$S$3,-1),ROUNDUP($J1374*$U$4*$S$3,-1)))</f>
        <v/>
      </c>
      <c r="T1374" s="186" t="str">
        <f>IF($J1374="","",IF('5.手当・賞与配分の設計'!$O$4=1,ROUNDUP(($J1374+$L1374)*$U$4*$T$3,-1),ROUNDUP($J1374*$U$4*$T$3,-1)))</f>
        <v/>
      </c>
      <c r="U1374" s="186" t="str">
        <f>IF($J1374="","",IF('5.手当・賞与配分の設計'!$O$4=1,ROUNDUP(($J1374+$L1374)*$U$4*$U$3,-1),ROUNDUP($J1374*$U$4*$U$3,-1)))</f>
        <v/>
      </c>
      <c r="V1374" s="186" t="str">
        <f>IF($J1374="","",IF('5.手当・賞与配分の設計'!$O$4=1,ROUNDUP(($J1374+$L1374)*$U$4*$V$3,-1),ROUNDUP($J1374*$U$4*$V$3,-1)))</f>
        <v/>
      </c>
      <c r="W1374" s="203" t="str">
        <f>IF($J1374="","",IF('5.手当・賞与配分の設計'!$O$4=1,ROUNDUP(($J1374+$L1374)*$U$4*$W$3,-1),ROUNDUP($J1374*$U$4*$W$3,-1)))</f>
        <v/>
      </c>
      <c r="X1374" s="128" t="str">
        <f t="shared" si="477"/>
        <v/>
      </c>
      <c r="Y1374" s="88" t="str">
        <f t="shared" si="478"/>
        <v/>
      </c>
      <c r="Z1374" s="88" t="str">
        <f t="shared" si="469"/>
        <v/>
      </c>
      <c r="AA1374" s="88" t="str">
        <f t="shared" si="470"/>
        <v/>
      </c>
      <c r="AB1374" s="201" t="str">
        <f t="shared" si="471"/>
        <v/>
      </c>
    </row>
    <row r="1375" spans="5:28" ht="18" customHeight="1">
      <c r="E1375" s="178" t="str">
        <f t="shared" si="472"/>
        <v/>
      </c>
      <c r="F1375" s="204">
        <f t="shared" si="463"/>
        <v>0</v>
      </c>
      <c r="G1375" s="124" t="str">
        <f t="shared" si="464"/>
        <v/>
      </c>
      <c r="H1375" s="124" t="str">
        <f t="shared" si="465"/>
        <v/>
      </c>
      <c r="I1375" s="179">
        <v>53</v>
      </c>
      <c r="J1375" s="150" t="str">
        <f>IF($E1375="","",INDEX('3.サラリースケール'!$R$5:$BH$38,MATCH('7.グレード別年俸表の作成'!$E1375,'3.サラリースケール'!$R$5:$R$38,0),MATCH('7.グレード別年俸表の作成'!$I1375,'3.サラリースケール'!$R$5:$BH$5,0)))</f>
        <v/>
      </c>
      <c r="K1375" s="194" t="str">
        <f t="shared" si="466"/>
        <v/>
      </c>
      <c r="L1375" s="195" t="str">
        <f>IF($J1375="","",VLOOKUP($E1375,'6.モデル年俸表の作成'!$C$6:$F$48,4,0))</f>
        <v/>
      </c>
      <c r="M1375" s="196" t="str">
        <f t="shared" si="473"/>
        <v/>
      </c>
      <c r="N1375" s="197" t="str">
        <f t="shared" si="474"/>
        <v/>
      </c>
      <c r="O1375" s="219" t="str">
        <f t="shared" si="467"/>
        <v/>
      </c>
      <c r="P1375" s="198" t="str">
        <f t="shared" si="475"/>
        <v/>
      </c>
      <c r="Q1375" s="195" t="str">
        <f t="shared" si="476"/>
        <v/>
      </c>
      <c r="R1375" s="187" t="str">
        <f>IF($J1375="","",IF('5.手当・賞与配分の設計'!$O$4=1,ROUNDUP((J1375+$L1375)*$R$5,-1),ROUNDUP(J1375*$R$5,-1)))</f>
        <v/>
      </c>
      <c r="S1375" s="202" t="str">
        <f>IF($J1375="","",IF('5.手当・賞与配分の設計'!$O$4=1,ROUNDUP(($J1375+$L1375)*$U$4*$S$3,-1),ROUNDUP($J1375*$U$4*$S$3,-1)))</f>
        <v/>
      </c>
      <c r="T1375" s="186" t="str">
        <f>IF($J1375="","",IF('5.手当・賞与配分の設計'!$O$4=1,ROUNDUP(($J1375+$L1375)*$U$4*$T$3,-1),ROUNDUP($J1375*$U$4*$T$3,-1)))</f>
        <v/>
      </c>
      <c r="U1375" s="186" t="str">
        <f>IF($J1375="","",IF('5.手当・賞与配分の設計'!$O$4=1,ROUNDUP(($J1375+$L1375)*$U$4*$U$3,-1),ROUNDUP($J1375*$U$4*$U$3,-1)))</f>
        <v/>
      </c>
      <c r="V1375" s="186" t="str">
        <f>IF($J1375="","",IF('5.手当・賞与配分の設計'!$O$4=1,ROUNDUP(($J1375+$L1375)*$U$4*$V$3,-1),ROUNDUP($J1375*$U$4*$V$3,-1)))</f>
        <v/>
      </c>
      <c r="W1375" s="203" t="str">
        <f>IF($J1375="","",IF('5.手当・賞与配分の設計'!$O$4=1,ROUNDUP(($J1375+$L1375)*$U$4*$W$3,-1),ROUNDUP($J1375*$U$4*$W$3,-1)))</f>
        <v/>
      </c>
      <c r="X1375" s="128" t="str">
        <f t="shared" si="477"/>
        <v/>
      </c>
      <c r="Y1375" s="88" t="str">
        <f t="shared" si="478"/>
        <v/>
      </c>
      <c r="Z1375" s="88" t="str">
        <f t="shared" si="469"/>
        <v/>
      </c>
      <c r="AA1375" s="88" t="str">
        <f t="shared" si="470"/>
        <v/>
      </c>
      <c r="AB1375" s="201" t="str">
        <f t="shared" si="471"/>
        <v/>
      </c>
    </row>
    <row r="1376" spans="5:28" ht="18" customHeight="1">
      <c r="E1376" s="178" t="str">
        <f t="shared" si="472"/>
        <v/>
      </c>
      <c r="F1376" s="204">
        <f t="shared" si="463"/>
        <v>0</v>
      </c>
      <c r="G1376" s="124" t="str">
        <f t="shared" si="464"/>
        <v/>
      </c>
      <c r="H1376" s="124" t="str">
        <f t="shared" si="465"/>
        <v/>
      </c>
      <c r="I1376" s="179">
        <v>54</v>
      </c>
      <c r="J1376" s="150" t="str">
        <f>IF($E1376="","",INDEX('3.サラリースケール'!$R$5:$BH$38,MATCH('7.グレード別年俸表の作成'!$E1376,'3.サラリースケール'!$R$5:$R$38,0),MATCH('7.グレード別年俸表の作成'!$I1376,'3.サラリースケール'!$R$5:$BH$5,0)))</f>
        <v/>
      </c>
      <c r="K1376" s="194" t="str">
        <f t="shared" si="466"/>
        <v/>
      </c>
      <c r="L1376" s="195" t="str">
        <f>IF($J1376="","",VLOOKUP($E1376,'6.モデル年俸表の作成'!$C$6:$F$48,4,0))</f>
        <v/>
      </c>
      <c r="M1376" s="196" t="str">
        <f t="shared" si="473"/>
        <v/>
      </c>
      <c r="N1376" s="197" t="str">
        <f t="shared" si="474"/>
        <v/>
      </c>
      <c r="O1376" s="219" t="str">
        <f t="shared" si="467"/>
        <v/>
      </c>
      <c r="P1376" s="198" t="str">
        <f t="shared" si="475"/>
        <v/>
      </c>
      <c r="Q1376" s="195" t="str">
        <f t="shared" si="476"/>
        <v/>
      </c>
      <c r="R1376" s="187" t="str">
        <f>IF($J1376="","",IF('5.手当・賞与配分の設計'!$O$4=1,ROUNDUP((J1376+$L1376)*$R$5,-1),ROUNDUP(J1376*$R$5,-1)))</f>
        <v/>
      </c>
      <c r="S1376" s="202" t="str">
        <f>IF($J1376="","",IF('5.手当・賞与配分の設計'!$O$4=1,ROUNDUP(($J1376+$L1376)*$U$4*$S$3,-1),ROUNDUP($J1376*$U$4*$S$3,-1)))</f>
        <v/>
      </c>
      <c r="T1376" s="186" t="str">
        <f>IF($J1376="","",IF('5.手当・賞与配分の設計'!$O$4=1,ROUNDUP(($J1376+$L1376)*$U$4*$T$3,-1),ROUNDUP($J1376*$U$4*$T$3,-1)))</f>
        <v/>
      </c>
      <c r="U1376" s="186" t="str">
        <f>IF($J1376="","",IF('5.手当・賞与配分の設計'!$O$4=1,ROUNDUP(($J1376+$L1376)*$U$4*$U$3,-1),ROUNDUP($J1376*$U$4*$U$3,-1)))</f>
        <v/>
      </c>
      <c r="V1376" s="186" t="str">
        <f>IF($J1376="","",IF('5.手当・賞与配分の設計'!$O$4=1,ROUNDUP(($J1376+$L1376)*$U$4*$V$3,-1),ROUNDUP($J1376*$U$4*$V$3,-1)))</f>
        <v/>
      </c>
      <c r="W1376" s="203" t="str">
        <f>IF($J1376="","",IF('5.手当・賞与配分の設計'!$O$4=1,ROUNDUP(($J1376+$L1376)*$U$4*$W$3,-1),ROUNDUP($J1376*$U$4*$W$3,-1)))</f>
        <v/>
      </c>
      <c r="X1376" s="128" t="str">
        <f t="shared" si="477"/>
        <v/>
      </c>
      <c r="Y1376" s="88" t="str">
        <f t="shared" si="478"/>
        <v/>
      </c>
      <c r="Z1376" s="88" t="str">
        <f t="shared" si="469"/>
        <v/>
      </c>
      <c r="AA1376" s="88" t="str">
        <f t="shared" si="470"/>
        <v/>
      </c>
      <c r="AB1376" s="201" t="str">
        <f t="shared" si="471"/>
        <v/>
      </c>
    </row>
    <row r="1377" spans="5:28" ht="18" customHeight="1">
      <c r="E1377" s="178" t="str">
        <f t="shared" si="472"/>
        <v/>
      </c>
      <c r="F1377" s="204">
        <f t="shared" si="463"/>
        <v>0</v>
      </c>
      <c r="G1377" s="124" t="str">
        <f t="shared" si="464"/>
        <v/>
      </c>
      <c r="H1377" s="124" t="str">
        <f t="shared" si="465"/>
        <v/>
      </c>
      <c r="I1377" s="179">
        <v>55</v>
      </c>
      <c r="J1377" s="150" t="str">
        <f>IF($E1377="","",INDEX('3.サラリースケール'!$R$5:$BH$38,MATCH('7.グレード別年俸表の作成'!$E1377,'3.サラリースケール'!$R$5:$R$38,0),MATCH('7.グレード別年俸表の作成'!$I1377,'3.サラリースケール'!$R$5:$BH$5,0)))</f>
        <v/>
      </c>
      <c r="K1377" s="194" t="str">
        <f t="shared" si="466"/>
        <v/>
      </c>
      <c r="L1377" s="195" t="str">
        <f>IF($J1377="","",VLOOKUP($E1377,'6.モデル年俸表の作成'!$C$6:$F$48,4,0))</f>
        <v/>
      </c>
      <c r="M1377" s="196" t="str">
        <f t="shared" si="473"/>
        <v/>
      </c>
      <c r="N1377" s="197" t="str">
        <f t="shared" si="474"/>
        <v/>
      </c>
      <c r="O1377" s="219" t="str">
        <f t="shared" si="467"/>
        <v/>
      </c>
      <c r="P1377" s="198" t="str">
        <f t="shared" si="475"/>
        <v/>
      </c>
      <c r="Q1377" s="195" t="str">
        <f t="shared" si="476"/>
        <v/>
      </c>
      <c r="R1377" s="187" t="str">
        <f>IF($J1377="","",IF('5.手当・賞与配分の設計'!$O$4=1,ROUNDUP((J1377+$L1377)*$R$5,-1),ROUNDUP(J1377*$R$5,-1)))</f>
        <v/>
      </c>
      <c r="S1377" s="202" t="str">
        <f>IF($J1377="","",IF('5.手当・賞与配分の設計'!$O$4=1,ROUNDUP(($J1377+$L1377)*$U$4*$S$3,-1),ROUNDUP($J1377*$U$4*$S$3,-1)))</f>
        <v/>
      </c>
      <c r="T1377" s="186" t="str">
        <f>IF($J1377="","",IF('5.手当・賞与配分の設計'!$O$4=1,ROUNDUP(($J1377+$L1377)*$U$4*$T$3,-1),ROUNDUP($J1377*$U$4*$T$3,-1)))</f>
        <v/>
      </c>
      <c r="U1377" s="186" t="str">
        <f>IF($J1377="","",IF('5.手当・賞与配分の設計'!$O$4=1,ROUNDUP(($J1377+$L1377)*$U$4*$U$3,-1),ROUNDUP($J1377*$U$4*$U$3,-1)))</f>
        <v/>
      </c>
      <c r="V1377" s="186" t="str">
        <f>IF($J1377="","",IF('5.手当・賞与配分の設計'!$O$4=1,ROUNDUP(($J1377+$L1377)*$U$4*$V$3,-1),ROUNDUP($J1377*$U$4*$V$3,-1)))</f>
        <v/>
      </c>
      <c r="W1377" s="203" t="str">
        <f>IF($J1377="","",IF('5.手当・賞与配分の設計'!$O$4=1,ROUNDUP(($J1377+$L1377)*$U$4*$W$3,-1),ROUNDUP($J1377*$U$4*$W$3,-1)))</f>
        <v/>
      </c>
      <c r="X1377" s="128" t="str">
        <f t="shared" si="477"/>
        <v/>
      </c>
      <c r="Y1377" s="88" t="str">
        <f t="shared" si="478"/>
        <v/>
      </c>
      <c r="Z1377" s="88" t="str">
        <f t="shared" si="469"/>
        <v/>
      </c>
      <c r="AA1377" s="88" t="str">
        <f t="shared" si="470"/>
        <v/>
      </c>
      <c r="AB1377" s="201" t="str">
        <f t="shared" si="471"/>
        <v/>
      </c>
    </row>
    <row r="1378" spans="5:28" ht="18" customHeight="1">
      <c r="E1378" s="178" t="str">
        <f t="shared" si="472"/>
        <v/>
      </c>
      <c r="F1378" s="204">
        <f t="shared" si="463"/>
        <v>0</v>
      </c>
      <c r="G1378" s="124" t="str">
        <f t="shared" si="464"/>
        <v/>
      </c>
      <c r="H1378" s="124" t="str">
        <f t="shared" si="465"/>
        <v/>
      </c>
      <c r="I1378" s="179">
        <v>56</v>
      </c>
      <c r="J1378" s="150" t="str">
        <f>IF($E1378="","",INDEX('3.サラリースケール'!$R$5:$BH$38,MATCH('7.グレード別年俸表の作成'!$E1378,'3.サラリースケール'!$R$5:$R$38,0),MATCH('7.グレード別年俸表の作成'!$I1378,'3.サラリースケール'!$R$5:$BH$5,0)))</f>
        <v/>
      </c>
      <c r="K1378" s="194" t="str">
        <f t="shared" si="466"/>
        <v/>
      </c>
      <c r="L1378" s="195" t="str">
        <f>IF($J1378="","",VLOOKUP($E1378,'6.モデル年俸表の作成'!$C$6:$F$48,4,0))</f>
        <v/>
      </c>
      <c r="M1378" s="196" t="str">
        <f t="shared" si="473"/>
        <v/>
      </c>
      <c r="N1378" s="197" t="str">
        <f t="shared" si="474"/>
        <v/>
      </c>
      <c r="O1378" s="219" t="str">
        <f t="shared" si="467"/>
        <v/>
      </c>
      <c r="P1378" s="198" t="str">
        <f t="shared" si="475"/>
        <v/>
      </c>
      <c r="Q1378" s="195" t="str">
        <f t="shared" si="476"/>
        <v/>
      </c>
      <c r="R1378" s="187" t="str">
        <f>IF($J1378="","",IF('5.手当・賞与配分の設計'!$O$4=1,ROUNDUP((J1378+$L1378)*$R$5,-1),ROUNDUP(J1378*$R$5,-1)))</f>
        <v/>
      </c>
      <c r="S1378" s="202" t="str">
        <f>IF($J1378="","",IF('5.手当・賞与配分の設計'!$O$4=1,ROUNDUP(($J1378+$L1378)*$U$4*$S$3,-1),ROUNDUP($J1378*$U$4*$S$3,-1)))</f>
        <v/>
      </c>
      <c r="T1378" s="186" t="str">
        <f>IF($J1378="","",IF('5.手当・賞与配分の設計'!$O$4=1,ROUNDUP(($J1378+$L1378)*$U$4*$T$3,-1),ROUNDUP($J1378*$U$4*$T$3,-1)))</f>
        <v/>
      </c>
      <c r="U1378" s="186" t="str">
        <f>IF($J1378="","",IF('5.手当・賞与配分の設計'!$O$4=1,ROUNDUP(($J1378+$L1378)*$U$4*$U$3,-1),ROUNDUP($J1378*$U$4*$U$3,-1)))</f>
        <v/>
      </c>
      <c r="V1378" s="186" t="str">
        <f>IF($J1378="","",IF('5.手当・賞与配分の設計'!$O$4=1,ROUNDUP(($J1378+$L1378)*$U$4*$V$3,-1),ROUNDUP($J1378*$U$4*$V$3,-1)))</f>
        <v/>
      </c>
      <c r="W1378" s="203" t="str">
        <f>IF($J1378="","",IF('5.手当・賞与配分の設計'!$O$4=1,ROUNDUP(($J1378+$L1378)*$U$4*$W$3,-1),ROUNDUP($J1378*$U$4*$W$3,-1)))</f>
        <v/>
      </c>
      <c r="X1378" s="128" t="str">
        <f t="shared" si="477"/>
        <v/>
      </c>
      <c r="Y1378" s="88" t="str">
        <f t="shared" si="478"/>
        <v/>
      </c>
      <c r="Z1378" s="88" t="str">
        <f t="shared" si="469"/>
        <v/>
      </c>
      <c r="AA1378" s="88" t="str">
        <f t="shared" si="470"/>
        <v/>
      </c>
      <c r="AB1378" s="201" t="str">
        <f t="shared" si="471"/>
        <v/>
      </c>
    </row>
    <row r="1379" spans="5:28" ht="18" customHeight="1">
      <c r="E1379" s="178" t="str">
        <f t="shared" si="472"/>
        <v/>
      </c>
      <c r="F1379" s="204">
        <f t="shared" si="463"/>
        <v>0</v>
      </c>
      <c r="G1379" s="124" t="str">
        <f t="shared" si="464"/>
        <v/>
      </c>
      <c r="H1379" s="124" t="str">
        <f t="shared" si="465"/>
        <v/>
      </c>
      <c r="I1379" s="179">
        <v>57</v>
      </c>
      <c r="J1379" s="150" t="str">
        <f>IF($E1379="","",INDEX('3.サラリースケール'!$R$5:$BH$38,MATCH('7.グレード別年俸表の作成'!$E1379,'3.サラリースケール'!$R$5:$R$38,0),MATCH('7.グレード別年俸表の作成'!$I1379,'3.サラリースケール'!$R$5:$BH$5,0)))</f>
        <v/>
      </c>
      <c r="K1379" s="194" t="str">
        <f t="shared" si="466"/>
        <v/>
      </c>
      <c r="L1379" s="195" t="str">
        <f>IF($J1379="","",VLOOKUP($E1379,'6.モデル年俸表の作成'!$C$6:$F$48,4,0))</f>
        <v/>
      </c>
      <c r="M1379" s="196" t="str">
        <f t="shared" si="473"/>
        <v/>
      </c>
      <c r="N1379" s="197" t="str">
        <f t="shared" si="474"/>
        <v/>
      </c>
      <c r="O1379" s="219" t="str">
        <f t="shared" si="467"/>
        <v/>
      </c>
      <c r="P1379" s="198" t="str">
        <f t="shared" si="475"/>
        <v/>
      </c>
      <c r="Q1379" s="195" t="str">
        <f t="shared" si="476"/>
        <v/>
      </c>
      <c r="R1379" s="187" t="str">
        <f>IF($J1379="","",IF('5.手当・賞与配分の設計'!$O$4=1,ROUNDUP((J1379+$L1379)*$R$5,-1),ROUNDUP(J1379*$R$5,-1)))</f>
        <v/>
      </c>
      <c r="S1379" s="202" t="str">
        <f>IF($J1379="","",IF('5.手当・賞与配分の設計'!$O$4=1,ROUNDUP(($J1379+$L1379)*$U$4*$S$3,-1),ROUNDUP($J1379*$U$4*$S$3,-1)))</f>
        <v/>
      </c>
      <c r="T1379" s="186" t="str">
        <f>IF($J1379="","",IF('5.手当・賞与配分の設計'!$O$4=1,ROUNDUP(($J1379+$L1379)*$U$4*$T$3,-1),ROUNDUP($J1379*$U$4*$T$3,-1)))</f>
        <v/>
      </c>
      <c r="U1379" s="186" t="str">
        <f>IF($J1379="","",IF('5.手当・賞与配分の設計'!$O$4=1,ROUNDUP(($J1379+$L1379)*$U$4*$U$3,-1),ROUNDUP($J1379*$U$4*$U$3,-1)))</f>
        <v/>
      </c>
      <c r="V1379" s="186" t="str">
        <f>IF($J1379="","",IF('5.手当・賞与配分の設計'!$O$4=1,ROUNDUP(($J1379+$L1379)*$U$4*$V$3,-1),ROUNDUP($J1379*$U$4*$V$3,-1)))</f>
        <v/>
      </c>
      <c r="W1379" s="203" t="str">
        <f>IF($J1379="","",IF('5.手当・賞与配分の設計'!$O$4=1,ROUNDUP(($J1379+$L1379)*$U$4*$W$3,-1),ROUNDUP($J1379*$U$4*$W$3,-1)))</f>
        <v/>
      </c>
      <c r="X1379" s="128" t="str">
        <f t="shared" si="477"/>
        <v/>
      </c>
      <c r="Y1379" s="88" t="str">
        <f t="shared" si="478"/>
        <v/>
      </c>
      <c r="Z1379" s="88" t="str">
        <f t="shared" si="469"/>
        <v/>
      </c>
      <c r="AA1379" s="88" t="str">
        <f t="shared" si="470"/>
        <v/>
      </c>
      <c r="AB1379" s="201" t="str">
        <f t="shared" si="471"/>
        <v/>
      </c>
    </row>
    <row r="1380" spans="5:28" ht="18" customHeight="1">
      <c r="E1380" s="178" t="str">
        <f t="shared" si="472"/>
        <v/>
      </c>
      <c r="F1380" s="204">
        <f t="shared" si="463"/>
        <v>0</v>
      </c>
      <c r="G1380" s="124" t="str">
        <f t="shared" si="464"/>
        <v/>
      </c>
      <c r="H1380" s="124" t="str">
        <f t="shared" si="465"/>
        <v/>
      </c>
      <c r="I1380" s="179">
        <v>58</v>
      </c>
      <c r="J1380" s="150" t="str">
        <f>IF($E1380="","",INDEX('3.サラリースケール'!$R$5:$BH$38,MATCH('7.グレード別年俸表の作成'!$E1380,'3.サラリースケール'!$R$5:$R$38,0),MATCH('7.グレード別年俸表の作成'!$I1380,'3.サラリースケール'!$R$5:$BH$5,0)))</f>
        <v/>
      </c>
      <c r="K1380" s="194" t="str">
        <f t="shared" si="466"/>
        <v/>
      </c>
      <c r="L1380" s="195" t="str">
        <f>IF($J1380="","",VLOOKUP($E1380,'6.モデル年俸表の作成'!$C$6:$F$48,4,0))</f>
        <v/>
      </c>
      <c r="M1380" s="196" t="str">
        <f t="shared" si="473"/>
        <v/>
      </c>
      <c r="N1380" s="197" t="str">
        <f t="shared" si="474"/>
        <v/>
      </c>
      <c r="O1380" s="219" t="str">
        <f t="shared" si="467"/>
        <v/>
      </c>
      <c r="P1380" s="198" t="str">
        <f t="shared" si="475"/>
        <v/>
      </c>
      <c r="Q1380" s="195" t="str">
        <f t="shared" si="476"/>
        <v/>
      </c>
      <c r="R1380" s="187" t="str">
        <f>IF($J1380="","",IF('5.手当・賞与配分の設計'!$O$4=1,ROUNDUP((J1380+$L1380)*$R$5,-1),ROUNDUP(J1380*$R$5,-1)))</f>
        <v/>
      </c>
      <c r="S1380" s="202" t="str">
        <f>IF($J1380="","",IF('5.手当・賞与配分の設計'!$O$4=1,ROUNDUP(($J1380+$L1380)*$U$4*$S$3,-1),ROUNDUP($J1380*$U$4*$S$3,-1)))</f>
        <v/>
      </c>
      <c r="T1380" s="186" t="str">
        <f>IF($J1380="","",IF('5.手当・賞与配分の設計'!$O$4=1,ROUNDUP(($J1380+$L1380)*$U$4*$T$3,-1),ROUNDUP($J1380*$U$4*$T$3,-1)))</f>
        <v/>
      </c>
      <c r="U1380" s="186" t="str">
        <f>IF($J1380="","",IF('5.手当・賞与配分の設計'!$O$4=1,ROUNDUP(($J1380+$L1380)*$U$4*$U$3,-1),ROUNDUP($J1380*$U$4*$U$3,-1)))</f>
        <v/>
      </c>
      <c r="V1380" s="186" t="str">
        <f>IF($J1380="","",IF('5.手当・賞与配分の設計'!$O$4=1,ROUNDUP(($J1380+$L1380)*$U$4*$V$3,-1),ROUNDUP($J1380*$U$4*$V$3,-1)))</f>
        <v/>
      </c>
      <c r="W1380" s="203" t="str">
        <f>IF($J1380="","",IF('5.手当・賞与配分の設計'!$O$4=1,ROUNDUP(($J1380+$L1380)*$U$4*$W$3,-1),ROUNDUP($J1380*$U$4*$W$3,-1)))</f>
        <v/>
      </c>
      <c r="X1380" s="128" t="str">
        <f t="shared" si="477"/>
        <v/>
      </c>
      <c r="Y1380" s="88" t="str">
        <f t="shared" si="478"/>
        <v/>
      </c>
      <c r="Z1380" s="88" t="str">
        <f t="shared" si="469"/>
        <v/>
      </c>
      <c r="AA1380" s="88" t="str">
        <f t="shared" si="470"/>
        <v/>
      </c>
      <c r="AB1380" s="201" t="str">
        <f t="shared" si="471"/>
        <v/>
      </c>
    </row>
    <row r="1381" spans="5:28" ht="18" customHeight="1" thickBot="1">
      <c r="E1381" s="178" t="str">
        <f t="shared" si="472"/>
        <v/>
      </c>
      <c r="F1381" s="204">
        <f t="shared" si="463"/>
        <v>0</v>
      </c>
      <c r="G1381" s="124" t="str">
        <f t="shared" si="464"/>
        <v/>
      </c>
      <c r="H1381" s="124" t="str">
        <f t="shared" si="465"/>
        <v/>
      </c>
      <c r="I1381" s="179">
        <v>59</v>
      </c>
      <c r="J1381" s="205" t="str">
        <f>IF($E1381="","",INDEX('3.サラリースケール'!$R$5:$BH$38,MATCH('7.グレード別年俸表の作成'!$E1381,'3.サラリースケール'!$R$5:$R$38,0),MATCH('7.グレード別年俸表の作成'!$I1381,'3.サラリースケール'!$R$5:$BH$5,0)))</f>
        <v/>
      </c>
      <c r="K1381" s="206" t="str">
        <f t="shared" si="466"/>
        <v/>
      </c>
      <c r="L1381" s="207" t="str">
        <f>IF($J1381="","",VLOOKUP($E1381,'6.モデル年俸表の作成'!$C$6:$F$48,4,0))</f>
        <v/>
      </c>
      <c r="M1381" s="208" t="str">
        <f t="shared" si="473"/>
        <v/>
      </c>
      <c r="N1381" s="209" t="str">
        <f t="shared" si="474"/>
        <v/>
      </c>
      <c r="O1381" s="220" t="str">
        <f t="shared" si="467"/>
        <v/>
      </c>
      <c r="P1381" s="210" t="str">
        <f t="shared" si="475"/>
        <v/>
      </c>
      <c r="Q1381" s="207" t="str">
        <f t="shared" si="476"/>
        <v/>
      </c>
      <c r="R1381" s="211" t="str">
        <f>IF($J1381="","",IF('5.手当・賞与配分の設計'!$O$4=1,ROUNDUP((J1381+$L1381)*$R$5,-1),ROUNDUP(J1381*$R$5,-1)))</f>
        <v/>
      </c>
      <c r="S1381" s="212" t="str">
        <f>IF($J1381="","",IF('5.手当・賞与配分の設計'!$O$4=1,ROUNDUP(($J1381+$L1381)*$U$4*$S$3,-1),ROUNDUP($J1381*$U$4*$S$3,-1)))</f>
        <v/>
      </c>
      <c r="T1381" s="213" t="str">
        <f>IF($J1381="","",IF('5.手当・賞与配分の設計'!$O$4=1,ROUNDUP(($J1381+$L1381)*$U$4*$T$3,-1),ROUNDUP($J1381*$U$4*$T$3,-1)))</f>
        <v/>
      </c>
      <c r="U1381" s="213" t="str">
        <f>IF($J1381="","",IF('5.手当・賞与配分の設計'!$O$4=1,ROUNDUP(($J1381+$L1381)*$U$4*$U$3,-1),ROUNDUP($J1381*$U$4*$U$3,-1)))</f>
        <v/>
      </c>
      <c r="V1381" s="213" t="str">
        <f>IF($J1381="","",IF('5.手当・賞与配分の設計'!$O$4=1,ROUNDUP(($J1381+$L1381)*$U$4*$V$3,-1),ROUNDUP($J1381*$U$4*$V$3,-1)))</f>
        <v/>
      </c>
      <c r="W1381" s="214" t="str">
        <f>IF($J1381="","",IF('5.手当・賞与配分の設計'!$O$4=1,ROUNDUP(($J1381+$L1381)*$U$4*$W$3,-1),ROUNDUP($J1381*$U$4*$W$3,-1)))</f>
        <v/>
      </c>
      <c r="X1381" s="215" t="str">
        <f t="shared" si="477"/>
        <v/>
      </c>
      <c r="Y1381" s="216" t="str">
        <f t="shared" si="478"/>
        <v/>
      </c>
      <c r="Z1381" s="216" t="str">
        <f t="shared" si="469"/>
        <v/>
      </c>
      <c r="AA1381" s="216" t="str">
        <f t="shared" si="470"/>
        <v/>
      </c>
      <c r="AB1381" s="217" t="str">
        <f t="shared" si="471"/>
        <v/>
      </c>
    </row>
    <row r="1382" spans="5:28" ht="9" customHeight="1"/>
    <row r="1383" spans="5:28" ht="20.100000000000001" customHeight="1" thickBot="1">
      <c r="E1383" s="102"/>
      <c r="F1383" s="102"/>
      <c r="G1383" s="102"/>
      <c r="H1383" s="221"/>
      <c r="L1383" s="102"/>
      <c r="O1383" s="98" t="s">
        <v>95</v>
      </c>
      <c r="S1383" s="218"/>
      <c r="T1383" s="218"/>
    </row>
    <row r="1384" spans="5:28" ht="23.1" customHeight="1" thickBot="1">
      <c r="E1384" s="161" t="s">
        <v>84</v>
      </c>
      <c r="F1384" s="162" t="s">
        <v>29</v>
      </c>
      <c r="G1384" s="537" t="s">
        <v>85</v>
      </c>
      <c r="H1384" s="537" t="s">
        <v>29</v>
      </c>
      <c r="I1384" s="539" t="s">
        <v>92</v>
      </c>
      <c r="J1384" s="543" t="s">
        <v>96</v>
      </c>
      <c r="K1384" s="535" t="s">
        <v>98</v>
      </c>
      <c r="L1384" s="541" t="s">
        <v>94</v>
      </c>
      <c r="M1384" s="531" t="s">
        <v>130</v>
      </c>
      <c r="N1384" s="532"/>
      <c r="O1384" s="163" t="str">
        <f>IF($E1385="","",'5.手当・賞与配分の設計'!$L$4)</f>
        <v/>
      </c>
      <c r="P1384" s="533" t="s">
        <v>89</v>
      </c>
      <c r="Q1384" s="535" t="s">
        <v>90</v>
      </c>
      <c r="R1384" s="164" t="s">
        <v>91</v>
      </c>
      <c r="S1384" s="524" t="s">
        <v>131</v>
      </c>
      <c r="T1384" s="525"/>
      <c r="U1384" s="526" t="str">
        <f>IF($E1385="","",'5.手当・賞与配分の設計'!$O$11)</f>
        <v/>
      </c>
      <c r="V1384" s="527"/>
      <c r="W1384" s="165"/>
      <c r="X1384" s="528" t="s">
        <v>132</v>
      </c>
      <c r="Y1384" s="529"/>
      <c r="Z1384" s="529"/>
      <c r="AA1384" s="529"/>
      <c r="AB1384" s="530"/>
    </row>
    <row r="1385" spans="5:28" ht="27.9" customHeight="1" thickBot="1">
      <c r="E1385" s="168" t="str">
        <f>IF(C$35="","",$C$35)</f>
        <v/>
      </c>
      <c r="F1385" s="162">
        <v>0</v>
      </c>
      <c r="G1385" s="538"/>
      <c r="H1385" s="538"/>
      <c r="I1385" s="540"/>
      <c r="J1385" s="544"/>
      <c r="K1385" s="536"/>
      <c r="L1385" s="542"/>
      <c r="M1385" s="169" t="str">
        <f>IF($E1385="","",VLOOKUP($E1385,'5.手当・賞与配分の設計'!$C$7:$L$48,8,0))</f>
        <v/>
      </c>
      <c r="N1385" s="170" t="s">
        <v>87</v>
      </c>
      <c r="O1385" s="171" t="s">
        <v>88</v>
      </c>
      <c r="P1385" s="534"/>
      <c r="Q1385" s="536"/>
      <c r="R1385" s="400" t="str">
        <f>IF($E1385="","",'5.手当・賞与配分の設計'!$N$11)</f>
        <v/>
      </c>
      <c r="S1385" s="172" t="str">
        <f>IF('5.手当・賞与配分の設計'!$N$16="","",'5.手当・賞与配分の設計'!$N$16)</f>
        <v>S</v>
      </c>
      <c r="T1385" s="173" t="str">
        <f>IF('5.手当・賞与配分の設計'!$N$17="","",'5.手当・賞与配分の設計'!$N$17)</f>
        <v>A</v>
      </c>
      <c r="U1385" s="174" t="str">
        <f>IF('5.手当・賞与配分の設計'!$N$18="","",'5.手当・賞与配分の設計'!$N$18)</f>
        <v>B</v>
      </c>
      <c r="V1385" s="174" t="str">
        <f>IF('5.手当・賞与配分の設計'!$N$19="","",'5.手当・賞与配分の設計'!$N$19)</f>
        <v>C</v>
      </c>
      <c r="W1385" s="175" t="str">
        <f>IF('5.手当・賞与配分の設計'!$N$20="","",'5.手当・賞与配分の設計'!$N$20)</f>
        <v>D</v>
      </c>
      <c r="X1385" s="176" t="str">
        <f>IF($E1385="","",$E1385&amp;"-"&amp;S1385)</f>
        <v/>
      </c>
      <c r="Y1385" s="170" t="str">
        <f>IF($E1385="","",$E1385&amp;"-"&amp;T1385)</f>
        <v/>
      </c>
      <c r="Z1385" s="170" t="str">
        <f>IF($E1385="","",$E1385&amp;"-"&amp;U1385)</f>
        <v/>
      </c>
      <c r="AA1385" s="170" t="str">
        <f>IF($E1385="","",$E1385&amp;"-"&amp;V1385)</f>
        <v/>
      </c>
      <c r="AB1385" s="177" t="str">
        <f>IF($E1385="","",$E1385&amp;"-"&amp;W1385)</f>
        <v/>
      </c>
    </row>
    <row r="1386" spans="5:28" ht="18" customHeight="1">
      <c r="E1386" s="178" t="str">
        <f>IF($E$1385="","",$E$1385)</f>
        <v/>
      </c>
      <c r="F1386" s="124">
        <f t="shared" ref="F1386:F1427" si="479">IF(J1386="",0,IF(AND(J1385&lt;J1386,J1386=J1387),F1385+1,IF(J1386&lt;J1387,F1385+1,F1385)))</f>
        <v>0</v>
      </c>
      <c r="G1386" s="124" t="str">
        <f t="shared" ref="G1386:G1427" si="480">IF(AND(F1386=0,J1386=""),"",IF(AND(F1386=0,J1386&gt;0),1,IF(F1386=0,"",F1386)))</f>
        <v/>
      </c>
      <c r="H1386" s="124" t="str">
        <f t="shared" ref="H1386:H1427" si="481">IF($G1386="","",IF(F1385&lt;F1386,$E1386&amp;"-"&amp;$G1386,""))</f>
        <v/>
      </c>
      <c r="I1386" s="179">
        <v>18</v>
      </c>
      <c r="J1386" s="180" t="str">
        <f>IF($E1386="","",INDEX('3.サラリースケール'!$R$5:$BH$38,MATCH('7.グレード別年俸表の作成'!$E1386,'3.サラリースケール'!$R$5:$R$38,0),MATCH('7.グレード別年俸表の作成'!$I1386,'3.サラリースケール'!$R$5:$BH$5,0)))</f>
        <v/>
      </c>
      <c r="K1386" s="181" t="str">
        <f t="shared" ref="K1386:K1427" si="482">IF($F1386&lt;=1,"",IF($J1385="",0,$J1386-$J1385))</f>
        <v/>
      </c>
      <c r="L1386" s="182" t="str">
        <f>IF($J1386="","",VLOOKUP($E1386,'6.モデル年俸表の作成'!$C$6:$F$48,4,0))</f>
        <v/>
      </c>
      <c r="M1386" s="183" t="str">
        <f>IF($G1386="","",$M$695)</f>
        <v/>
      </c>
      <c r="N1386" s="184" t="str">
        <f>IF($J1386="","",ROUNDUP((J1386*$M1386),-1))</f>
        <v/>
      </c>
      <c r="O1386" s="185" t="str">
        <f t="shared" ref="O1386:O1427" si="483">IF($J1386="","",ROUNDDOWN($N1386/($J1386/$O$4*1.25),0))</f>
        <v/>
      </c>
      <c r="P1386" s="186" t="str">
        <f>IF($J1386="","",$J1386+$L1386+$N1386)</f>
        <v/>
      </c>
      <c r="Q1386" s="182" t="str">
        <f>IF($J1386="","",$P1386*12)</f>
        <v/>
      </c>
      <c r="R1386" s="187" t="str">
        <f>IF($J1386="","",IF('5.手当・賞与配分の設計'!$O$4=1,ROUNDUP((J1386+$L1386)*$R$5,-1),ROUNDUP(J1386*$R$5,-1)))</f>
        <v/>
      </c>
      <c r="S1386" s="188" t="str">
        <f>IF($J1386="","",IF('5.手当・賞与配分の設計'!$O$4=1,ROUNDUP(($J1386+$L1386)*$U$4*$S$3,-1),ROUNDUP($J1386*$U$4*$S$3,-1)))</f>
        <v/>
      </c>
      <c r="T1386" s="189" t="str">
        <f>IF($J1386="","",IF('5.手当・賞与配分の設計'!$O$4=1,ROUNDUP(($J1386+$L1386)*$U$4*$T$3,-1),ROUNDUP($J1386*$U$4*$T$3,-1)))</f>
        <v/>
      </c>
      <c r="U1386" s="189" t="str">
        <f>IF($J1386="","",IF('5.手当・賞与配分の設計'!$O$4=1,ROUNDUP(($J1386+$L1386)*$U$4*$U$3,-1),ROUNDUP($J1386*$U$4*$U$3,-1)))</f>
        <v/>
      </c>
      <c r="V1386" s="189" t="str">
        <f>IF($J1386="","",IF('5.手当・賞与配分の設計'!$O$4=1,ROUNDUP(($J1386+$L1386)*$U$4*$V$3,-1),ROUNDUP($J1386*$U$4*$V$3,-1)))</f>
        <v/>
      </c>
      <c r="W1386" s="190" t="str">
        <f>IF($J1386="","",IF('5.手当・賞与配分の設計'!$O$4=1,ROUNDUP(($J1386+$L1386)*$U$4*$W$3,-1),ROUNDUP($J1386*$U$4*$W$3,-1)))</f>
        <v/>
      </c>
      <c r="X1386" s="191" t="str">
        <f>IF($J1386="","",$Q1386+$R1386+S1386)</f>
        <v/>
      </c>
      <c r="Y1386" s="152" t="str">
        <f t="shared" ref="Y1386:Y1410" si="484">IF($J1386="","",$Q1386+$R1386+T1386)</f>
        <v/>
      </c>
      <c r="Z1386" s="152" t="str">
        <f t="shared" ref="Z1386:Z1427" si="485">IF($J1386="","",$Q1386+$R1386+U1386)</f>
        <v/>
      </c>
      <c r="AA1386" s="152" t="str">
        <f t="shared" ref="AA1386:AA1427" si="486">IF($J1386="","",$Q1386+$R1386+V1386)</f>
        <v/>
      </c>
      <c r="AB1386" s="192" t="str">
        <f t="shared" ref="AB1386:AB1427" si="487">IF($J1386="","",$Q1386+$R1386+W1386)</f>
        <v/>
      </c>
    </row>
    <row r="1387" spans="5:28" ht="18" customHeight="1">
      <c r="E1387" s="178" t="str">
        <f t="shared" ref="E1387:E1427" si="488">IF($E$1385="","",$E$1385)</f>
        <v/>
      </c>
      <c r="F1387" s="124">
        <f t="shared" si="479"/>
        <v>0</v>
      </c>
      <c r="G1387" s="124" t="str">
        <f t="shared" si="480"/>
        <v/>
      </c>
      <c r="H1387" s="124" t="str">
        <f t="shared" si="481"/>
        <v/>
      </c>
      <c r="I1387" s="179">
        <v>19</v>
      </c>
      <c r="J1387" s="180" t="str">
        <f>IF($E1387="","",INDEX('3.サラリースケール'!$R$5:$BH$38,MATCH('7.グレード別年俸表の作成'!$E1387,'3.サラリースケール'!$R$5:$R$38,0),MATCH('7.グレード別年俸表の作成'!$I1387,'3.サラリースケール'!$R$5:$BH$5,0)))</f>
        <v/>
      </c>
      <c r="K1387" s="194" t="str">
        <f t="shared" si="482"/>
        <v/>
      </c>
      <c r="L1387" s="195" t="str">
        <f>IF($J1387="","",VLOOKUP($E1387,'6.モデル年俸表の作成'!$C$6:$F$48,4,0))</f>
        <v/>
      </c>
      <c r="M1387" s="196" t="str">
        <f t="shared" ref="M1387:M1427" si="489">IF($G1387="","",$M$695)</f>
        <v/>
      </c>
      <c r="N1387" s="197" t="str">
        <f t="shared" ref="N1387:N1427" si="490">IF($J1387="","",ROUNDUP((J1387*$M1387),-1))</f>
        <v/>
      </c>
      <c r="O1387" s="219" t="str">
        <f t="shared" si="483"/>
        <v/>
      </c>
      <c r="P1387" s="198" t="str">
        <f t="shared" ref="P1387:P1427" si="491">IF($J1387="","",$J1387+$L1387+$N1387)</f>
        <v/>
      </c>
      <c r="Q1387" s="195" t="str">
        <f t="shared" ref="Q1387:Q1427" si="492">IF($J1387="","",$P1387*12)</f>
        <v/>
      </c>
      <c r="R1387" s="187" t="str">
        <f>IF($J1387="","",IF('5.手当・賞与配分の設計'!$O$4=1,ROUNDUP((J1387+$L1387)*$R$5,-1),ROUNDUP(J1387*$R$5,-1)))</f>
        <v/>
      </c>
      <c r="S1387" s="199" t="str">
        <f>IF($J1387="","",IF('5.手当・賞与配分の設計'!$O$4=1,ROUNDUP(($J1387+$L1387)*$U$4*$S$3,-1),ROUNDUP($J1387*$U$4*$S$3,-1)))</f>
        <v/>
      </c>
      <c r="T1387" s="198" t="str">
        <f>IF($J1387="","",IF('5.手当・賞与配分の設計'!$O$4=1,ROUNDUP(($J1387+$L1387)*$U$4*$T$3,-1),ROUNDUP($J1387*$U$4*$T$3,-1)))</f>
        <v/>
      </c>
      <c r="U1387" s="198" t="str">
        <f>IF($J1387="","",IF('5.手当・賞与配分の設計'!$O$4=1,ROUNDUP(($J1387+$L1387)*$U$4*$U$3,-1),ROUNDUP($J1387*$U$4*$U$3,-1)))</f>
        <v/>
      </c>
      <c r="V1387" s="198" t="str">
        <f>IF($J1387="","",IF('5.手当・賞与配分の設計'!$O$4=1,ROUNDUP(($J1387+$L1387)*$U$4*$V$3,-1),ROUNDUP($J1387*$U$4*$V$3,-1)))</f>
        <v/>
      </c>
      <c r="W1387" s="200" t="str">
        <f>IF($J1387="","",IF('5.手当・賞与配分の設計'!$O$4=1,ROUNDUP(($J1387+$L1387)*$U$4*$W$3,-1),ROUNDUP($J1387*$U$4*$W$3,-1)))</f>
        <v/>
      </c>
      <c r="X1387" s="128" t="str">
        <f>IF($J1387="","",$Q1387+$R1387+S1387)</f>
        <v/>
      </c>
      <c r="Y1387" s="88" t="str">
        <f t="shared" si="484"/>
        <v/>
      </c>
      <c r="Z1387" s="88" t="str">
        <f t="shared" si="485"/>
        <v/>
      </c>
      <c r="AA1387" s="88" t="str">
        <f t="shared" si="486"/>
        <v/>
      </c>
      <c r="AB1387" s="201" t="str">
        <f t="shared" si="487"/>
        <v/>
      </c>
    </row>
    <row r="1388" spans="5:28" ht="18" customHeight="1">
      <c r="E1388" s="178" t="str">
        <f t="shared" si="488"/>
        <v/>
      </c>
      <c r="F1388" s="124">
        <f t="shared" si="479"/>
        <v>0</v>
      </c>
      <c r="G1388" s="124" t="str">
        <f t="shared" si="480"/>
        <v/>
      </c>
      <c r="H1388" s="124" t="str">
        <f t="shared" si="481"/>
        <v/>
      </c>
      <c r="I1388" s="179">
        <v>20</v>
      </c>
      <c r="J1388" s="150" t="str">
        <f>IF($E1388="","",INDEX('3.サラリースケール'!$R$5:$BH$38,MATCH('7.グレード別年俸表の作成'!$E1388,'3.サラリースケール'!$R$5:$R$38,0),MATCH('7.グレード別年俸表の作成'!$I1388,'3.サラリースケール'!$R$5:$BH$5,0)))</f>
        <v/>
      </c>
      <c r="K1388" s="194" t="str">
        <f t="shared" si="482"/>
        <v/>
      </c>
      <c r="L1388" s="195" t="str">
        <f>IF($J1388="","",VLOOKUP($E1388,'6.モデル年俸表の作成'!$C$6:$F$48,4,0))</f>
        <v/>
      </c>
      <c r="M1388" s="196" t="str">
        <f t="shared" si="489"/>
        <v/>
      </c>
      <c r="N1388" s="197" t="str">
        <f t="shared" si="490"/>
        <v/>
      </c>
      <c r="O1388" s="219" t="str">
        <f t="shared" si="483"/>
        <v/>
      </c>
      <c r="P1388" s="198" t="str">
        <f t="shared" si="491"/>
        <v/>
      </c>
      <c r="Q1388" s="195" t="str">
        <f t="shared" si="492"/>
        <v/>
      </c>
      <c r="R1388" s="187" t="str">
        <f>IF($J1388="","",IF('5.手当・賞与配分の設計'!$O$4=1,ROUNDUP((J1388+$L1388)*$R$5,-1),ROUNDUP(J1388*$R$5,-1)))</f>
        <v/>
      </c>
      <c r="S1388" s="199" t="str">
        <f>IF($J1388="","",IF('5.手当・賞与配分の設計'!$O$4=1,ROUNDUP(($J1388+$L1388)*$U$4*$S$3,-1),ROUNDUP($J1388*$U$4*$S$3,-1)))</f>
        <v/>
      </c>
      <c r="T1388" s="198" t="str">
        <f>IF($J1388="","",IF('5.手当・賞与配分の設計'!$O$4=1,ROUNDUP(($J1388+$L1388)*$U$4*$T$3,-1),ROUNDUP($J1388*$U$4*$T$3,-1)))</f>
        <v/>
      </c>
      <c r="U1388" s="198" t="str">
        <f>IF($J1388="","",IF('5.手当・賞与配分の設計'!$O$4=1,ROUNDUP(($J1388+$L1388)*$U$4*$U$3,-1),ROUNDUP($J1388*$U$4*$U$3,-1)))</f>
        <v/>
      </c>
      <c r="V1388" s="198" t="str">
        <f>IF($J1388="","",IF('5.手当・賞与配分の設計'!$O$4=1,ROUNDUP(($J1388+$L1388)*$U$4*$V$3,-1),ROUNDUP($J1388*$U$4*$V$3,-1)))</f>
        <v/>
      </c>
      <c r="W1388" s="200" t="str">
        <f>IF($J1388="","",IF('5.手当・賞与配分の設計'!$O$4=1,ROUNDUP(($J1388+$L1388)*$U$4*$W$3,-1),ROUNDUP($J1388*$U$4*$W$3,-1)))</f>
        <v/>
      </c>
      <c r="X1388" s="128" t="str">
        <f>IF($J1388="","",$Q1388+$R1388+S1388)</f>
        <v/>
      </c>
      <c r="Y1388" s="88" t="str">
        <f t="shared" si="484"/>
        <v/>
      </c>
      <c r="Z1388" s="88" t="str">
        <f t="shared" si="485"/>
        <v/>
      </c>
      <c r="AA1388" s="88" t="str">
        <f t="shared" si="486"/>
        <v/>
      </c>
      <c r="AB1388" s="201" t="str">
        <f t="shared" si="487"/>
        <v/>
      </c>
    </row>
    <row r="1389" spans="5:28" ht="18" customHeight="1">
      <c r="E1389" s="178" t="str">
        <f t="shared" si="488"/>
        <v/>
      </c>
      <c r="F1389" s="124">
        <f t="shared" si="479"/>
        <v>0</v>
      </c>
      <c r="G1389" s="124" t="str">
        <f t="shared" si="480"/>
        <v/>
      </c>
      <c r="H1389" s="124" t="str">
        <f t="shared" si="481"/>
        <v/>
      </c>
      <c r="I1389" s="179">
        <v>21</v>
      </c>
      <c r="J1389" s="150" t="str">
        <f>IF($E1389="","",INDEX('3.サラリースケール'!$R$5:$BH$38,MATCH('7.グレード別年俸表の作成'!$E1389,'3.サラリースケール'!$R$5:$R$38,0),MATCH('7.グレード別年俸表の作成'!$I1389,'3.サラリースケール'!$R$5:$BH$5,0)))</f>
        <v/>
      </c>
      <c r="K1389" s="194" t="str">
        <f t="shared" si="482"/>
        <v/>
      </c>
      <c r="L1389" s="195" t="str">
        <f>IF($J1389="","",VLOOKUP($E1389,'6.モデル年俸表の作成'!$C$6:$F$48,4,0))</f>
        <v/>
      </c>
      <c r="M1389" s="196" t="str">
        <f t="shared" si="489"/>
        <v/>
      </c>
      <c r="N1389" s="197" t="str">
        <f t="shared" si="490"/>
        <v/>
      </c>
      <c r="O1389" s="219" t="str">
        <f t="shared" si="483"/>
        <v/>
      </c>
      <c r="P1389" s="198" t="str">
        <f t="shared" si="491"/>
        <v/>
      </c>
      <c r="Q1389" s="195" t="str">
        <f t="shared" si="492"/>
        <v/>
      </c>
      <c r="R1389" s="187" t="str">
        <f>IF($J1389="","",IF('5.手当・賞与配分の設計'!$O$4=1,ROUNDUP((J1389+$L1389)*$R$5,-1),ROUNDUP(J1389*$R$5,-1)))</f>
        <v/>
      </c>
      <c r="S1389" s="202" t="str">
        <f>IF($J1389="","",IF('5.手当・賞与配分の設計'!$O$4=1,ROUNDUP(($J1389+$L1389)*$U$4*$S$3,-1),ROUNDUP($J1389*$U$4*$S$3,-1)))</f>
        <v/>
      </c>
      <c r="T1389" s="186" t="str">
        <f>IF($J1389="","",IF('5.手当・賞与配分の設計'!$O$4=1,ROUNDUP(($J1389+$L1389)*$U$4*$T$3,-1),ROUNDUP($J1389*$U$4*$T$3,-1)))</f>
        <v/>
      </c>
      <c r="U1389" s="186" t="str">
        <f>IF($J1389="","",IF('5.手当・賞与配分の設計'!$O$4=1,ROUNDUP(($J1389+$L1389)*$U$4*$U$3,-1),ROUNDUP($J1389*$U$4*$U$3,-1)))</f>
        <v/>
      </c>
      <c r="V1389" s="186" t="str">
        <f>IF($J1389="","",IF('5.手当・賞与配分の設計'!$O$4=1,ROUNDUP(($J1389+$L1389)*$U$4*$V$3,-1),ROUNDUP($J1389*$U$4*$V$3,-1)))</f>
        <v/>
      </c>
      <c r="W1389" s="203" t="str">
        <f>IF($J1389="","",IF('5.手当・賞与配分の設計'!$O$4=1,ROUNDUP(($J1389+$L1389)*$U$4*$W$3,-1),ROUNDUP($J1389*$U$4*$W$3,-1)))</f>
        <v/>
      </c>
      <c r="X1389" s="128" t="str">
        <f t="shared" ref="X1389:X1427" si="493">IF($J1389="","",$Q1389+$R1389+S1389)</f>
        <v/>
      </c>
      <c r="Y1389" s="88" t="str">
        <f t="shared" si="484"/>
        <v/>
      </c>
      <c r="Z1389" s="88" t="str">
        <f t="shared" si="485"/>
        <v/>
      </c>
      <c r="AA1389" s="88" t="str">
        <f t="shared" si="486"/>
        <v/>
      </c>
      <c r="AB1389" s="201" t="str">
        <f t="shared" si="487"/>
        <v/>
      </c>
    </row>
    <row r="1390" spans="5:28" ht="18" customHeight="1">
      <c r="E1390" s="178" t="str">
        <f t="shared" si="488"/>
        <v/>
      </c>
      <c r="F1390" s="124">
        <f t="shared" si="479"/>
        <v>0</v>
      </c>
      <c r="G1390" s="124" t="str">
        <f t="shared" si="480"/>
        <v/>
      </c>
      <c r="H1390" s="124" t="str">
        <f t="shared" si="481"/>
        <v/>
      </c>
      <c r="I1390" s="179">
        <v>22</v>
      </c>
      <c r="J1390" s="150" t="str">
        <f>IF($E1390="","",INDEX('3.サラリースケール'!$R$5:$BH$38,MATCH('7.グレード別年俸表の作成'!$E1390,'3.サラリースケール'!$R$5:$R$38,0),MATCH('7.グレード別年俸表の作成'!$I1390,'3.サラリースケール'!$R$5:$BH$5,0)))</f>
        <v/>
      </c>
      <c r="K1390" s="194" t="str">
        <f t="shared" si="482"/>
        <v/>
      </c>
      <c r="L1390" s="195" t="str">
        <f>IF($J1390="","",VLOOKUP($E1390,'6.モデル年俸表の作成'!$C$6:$F$48,4,0))</f>
        <v/>
      </c>
      <c r="M1390" s="196" t="str">
        <f t="shared" si="489"/>
        <v/>
      </c>
      <c r="N1390" s="197" t="str">
        <f t="shared" si="490"/>
        <v/>
      </c>
      <c r="O1390" s="219" t="str">
        <f t="shared" si="483"/>
        <v/>
      </c>
      <c r="P1390" s="198" t="str">
        <f t="shared" si="491"/>
        <v/>
      </c>
      <c r="Q1390" s="195" t="str">
        <f t="shared" si="492"/>
        <v/>
      </c>
      <c r="R1390" s="187" t="str">
        <f>IF($J1390="","",IF('5.手当・賞与配分の設計'!$O$4=1,ROUNDUP((J1390+$L1390)*$R$5,-1),ROUNDUP(J1390*$R$5,-1)))</f>
        <v/>
      </c>
      <c r="S1390" s="202" t="str">
        <f>IF($J1390="","",IF('5.手当・賞与配分の設計'!$O$4=1,ROUNDUP(($J1390+$L1390)*$U$4*$S$3,-1),ROUNDUP($J1390*$U$4*$S$3,-1)))</f>
        <v/>
      </c>
      <c r="T1390" s="186" t="str">
        <f>IF($J1390="","",IF('5.手当・賞与配分の設計'!$O$4=1,ROUNDUP(($J1390+$L1390)*$U$4*$T$3,-1),ROUNDUP($J1390*$U$4*$T$3,-1)))</f>
        <v/>
      </c>
      <c r="U1390" s="186" t="str">
        <f>IF($J1390="","",IF('5.手当・賞与配分の設計'!$O$4=1,ROUNDUP(($J1390+$L1390)*$U$4*$U$3,-1),ROUNDUP($J1390*$U$4*$U$3,-1)))</f>
        <v/>
      </c>
      <c r="V1390" s="186" t="str">
        <f>IF($J1390="","",IF('5.手当・賞与配分の設計'!$O$4=1,ROUNDUP(($J1390+$L1390)*$U$4*$V$3,-1),ROUNDUP($J1390*$U$4*$V$3,-1)))</f>
        <v/>
      </c>
      <c r="W1390" s="203" t="str">
        <f>IF($J1390="","",IF('5.手当・賞与配分の設計'!$O$4=1,ROUNDUP(($J1390+$L1390)*$U$4*$W$3,-1),ROUNDUP($J1390*$U$4*$W$3,-1)))</f>
        <v/>
      </c>
      <c r="X1390" s="128" t="str">
        <f t="shared" si="493"/>
        <v/>
      </c>
      <c r="Y1390" s="88" t="str">
        <f t="shared" si="484"/>
        <v/>
      </c>
      <c r="Z1390" s="88" t="str">
        <f t="shared" si="485"/>
        <v/>
      </c>
      <c r="AA1390" s="88" t="str">
        <f t="shared" si="486"/>
        <v/>
      </c>
      <c r="AB1390" s="201" t="str">
        <f t="shared" si="487"/>
        <v/>
      </c>
    </row>
    <row r="1391" spans="5:28" ht="18" customHeight="1">
      <c r="E1391" s="178" t="str">
        <f t="shared" si="488"/>
        <v/>
      </c>
      <c r="F1391" s="124">
        <f t="shared" si="479"/>
        <v>0</v>
      </c>
      <c r="G1391" s="124" t="str">
        <f t="shared" si="480"/>
        <v/>
      </c>
      <c r="H1391" s="124" t="str">
        <f t="shared" si="481"/>
        <v/>
      </c>
      <c r="I1391" s="179">
        <v>23</v>
      </c>
      <c r="J1391" s="150" t="str">
        <f>IF($E1391="","",INDEX('3.サラリースケール'!$R$5:$BH$38,MATCH('7.グレード別年俸表の作成'!$E1391,'3.サラリースケール'!$R$5:$R$38,0),MATCH('7.グレード別年俸表の作成'!$I1391,'3.サラリースケール'!$R$5:$BH$5,0)))</f>
        <v/>
      </c>
      <c r="K1391" s="194" t="str">
        <f t="shared" si="482"/>
        <v/>
      </c>
      <c r="L1391" s="195" t="str">
        <f>IF($J1391="","",VLOOKUP($E1391,'6.モデル年俸表の作成'!$C$6:$F$48,4,0))</f>
        <v/>
      </c>
      <c r="M1391" s="196" t="str">
        <f t="shared" si="489"/>
        <v/>
      </c>
      <c r="N1391" s="197" t="str">
        <f t="shared" si="490"/>
        <v/>
      </c>
      <c r="O1391" s="219" t="str">
        <f>IF($J1391="","",ROUNDDOWN($N1391/($J1391/$O$4*1.25),0))</f>
        <v/>
      </c>
      <c r="P1391" s="198" t="str">
        <f t="shared" si="491"/>
        <v/>
      </c>
      <c r="Q1391" s="195" t="str">
        <f t="shared" si="492"/>
        <v/>
      </c>
      <c r="R1391" s="187" t="str">
        <f>IF($J1391="","",IF('5.手当・賞与配分の設計'!$O$4=1,ROUNDUP((J1391+$L1391)*$R$5,-1),ROUNDUP(J1391*$R$5,-1)))</f>
        <v/>
      </c>
      <c r="S1391" s="202" t="str">
        <f>IF($J1391="","",IF('5.手当・賞与配分の設計'!$O$4=1,ROUNDUP(($J1391+$L1391)*$U$4*$S$3,-1),ROUNDUP($J1391*$U$4*$S$3,-1)))</f>
        <v/>
      </c>
      <c r="T1391" s="186" t="str">
        <f>IF($J1391="","",IF('5.手当・賞与配分の設計'!$O$4=1,ROUNDUP(($J1391+$L1391)*$U$4*$T$3,-1),ROUNDUP($J1391*$U$4*$T$3,-1)))</f>
        <v/>
      </c>
      <c r="U1391" s="186" t="str">
        <f>IF($J1391="","",IF('5.手当・賞与配分の設計'!$O$4=1,ROUNDUP(($J1391+$L1391)*$U$4*$U$3,-1),ROUNDUP($J1391*$U$4*$U$3,-1)))</f>
        <v/>
      </c>
      <c r="V1391" s="186" t="str">
        <f>IF($J1391="","",IF('5.手当・賞与配分の設計'!$O$4=1,ROUNDUP(($J1391+$L1391)*$U$4*$V$3,-1),ROUNDUP($J1391*$U$4*$V$3,-1)))</f>
        <v/>
      </c>
      <c r="W1391" s="203" t="str">
        <f>IF($J1391="","",IF('5.手当・賞与配分の設計'!$O$4=1,ROUNDUP(($J1391+$L1391)*$U$4*$W$3,-1),ROUNDUP($J1391*$U$4*$W$3,-1)))</f>
        <v/>
      </c>
      <c r="X1391" s="128" t="str">
        <f t="shared" si="493"/>
        <v/>
      </c>
      <c r="Y1391" s="88" t="str">
        <f t="shared" si="484"/>
        <v/>
      </c>
      <c r="Z1391" s="88" t="str">
        <f t="shared" si="485"/>
        <v/>
      </c>
      <c r="AA1391" s="88" t="str">
        <f t="shared" si="486"/>
        <v/>
      </c>
      <c r="AB1391" s="201" t="str">
        <f t="shared" si="487"/>
        <v/>
      </c>
    </row>
    <row r="1392" spans="5:28" ht="18" customHeight="1">
      <c r="E1392" s="178" t="str">
        <f t="shared" si="488"/>
        <v/>
      </c>
      <c r="F1392" s="124">
        <f t="shared" si="479"/>
        <v>0</v>
      </c>
      <c r="G1392" s="124" t="str">
        <f t="shared" si="480"/>
        <v/>
      </c>
      <c r="H1392" s="124" t="str">
        <f t="shared" si="481"/>
        <v/>
      </c>
      <c r="I1392" s="179">
        <v>24</v>
      </c>
      <c r="J1392" s="150" t="str">
        <f>IF($E1392="","",INDEX('3.サラリースケール'!$R$5:$BH$38,MATCH('7.グレード別年俸表の作成'!$E1392,'3.サラリースケール'!$R$5:$R$38,0),MATCH('7.グレード別年俸表の作成'!$I1392,'3.サラリースケール'!$R$5:$BH$5,0)))</f>
        <v/>
      </c>
      <c r="K1392" s="194" t="str">
        <f t="shared" si="482"/>
        <v/>
      </c>
      <c r="L1392" s="195" t="str">
        <f>IF($J1392="","",VLOOKUP($E1392,'6.モデル年俸表の作成'!$C$6:$F$48,4,0))</f>
        <v/>
      </c>
      <c r="M1392" s="196" t="str">
        <f t="shared" si="489"/>
        <v/>
      </c>
      <c r="N1392" s="197" t="str">
        <f t="shared" si="490"/>
        <v/>
      </c>
      <c r="O1392" s="219" t="str">
        <f t="shared" si="483"/>
        <v/>
      </c>
      <c r="P1392" s="198" t="str">
        <f t="shared" si="491"/>
        <v/>
      </c>
      <c r="Q1392" s="195" t="str">
        <f t="shared" si="492"/>
        <v/>
      </c>
      <c r="R1392" s="187" t="str">
        <f>IF($J1392="","",IF('5.手当・賞与配分の設計'!$O$4=1,ROUNDUP((J1392+$L1392)*$R$5,-1),ROUNDUP(J1392*$R$5,-1)))</f>
        <v/>
      </c>
      <c r="S1392" s="202" t="str">
        <f>IF($J1392="","",IF('5.手当・賞与配分の設計'!$O$4=1,ROUNDUP(($J1392+$L1392)*$U$4*$S$3,-1),ROUNDUP($J1392*$U$4*$S$3,-1)))</f>
        <v/>
      </c>
      <c r="T1392" s="186" t="str">
        <f>IF($J1392="","",IF('5.手当・賞与配分の設計'!$O$4=1,ROUNDUP(($J1392+$L1392)*$U$4*$T$3,-1),ROUNDUP($J1392*$U$4*$T$3,-1)))</f>
        <v/>
      </c>
      <c r="U1392" s="186" t="str">
        <f>IF($J1392="","",IF('5.手当・賞与配分の設計'!$O$4=1,ROUNDUP(($J1392+$L1392)*$U$4*$U$3,-1),ROUNDUP($J1392*$U$4*$U$3,-1)))</f>
        <v/>
      </c>
      <c r="V1392" s="186" t="str">
        <f>IF($J1392="","",IF('5.手当・賞与配分の設計'!$O$4=1,ROUNDUP(($J1392+$L1392)*$U$4*$V$3,-1),ROUNDUP($J1392*$U$4*$V$3,-1)))</f>
        <v/>
      </c>
      <c r="W1392" s="203" t="str">
        <f>IF($J1392="","",IF('5.手当・賞与配分の設計'!$O$4=1,ROUNDUP(($J1392+$L1392)*$U$4*$W$3,-1),ROUNDUP($J1392*$U$4*$W$3,-1)))</f>
        <v/>
      </c>
      <c r="X1392" s="128" t="str">
        <f t="shared" si="493"/>
        <v/>
      </c>
      <c r="Y1392" s="88" t="str">
        <f t="shared" si="484"/>
        <v/>
      </c>
      <c r="Z1392" s="88" t="str">
        <f t="shared" si="485"/>
        <v/>
      </c>
      <c r="AA1392" s="88" t="str">
        <f t="shared" si="486"/>
        <v/>
      </c>
      <c r="AB1392" s="201" t="str">
        <f t="shared" si="487"/>
        <v/>
      </c>
    </row>
    <row r="1393" spans="5:28" ht="18" customHeight="1">
      <c r="E1393" s="178" t="str">
        <f t="shared" si="488"/>
        <v/>
      </c>
      <c r="F1393" s="124">
        <f t="shared" si="479"/>
        <v>0</v>
      </c>
      <c r="G1393" s="124" t="str">
        <f t="shared" si="480"/>
        <v/>
      </c>
      <c r="H1393" s="124" t="str">
        <f t="shared" si="481"/>
        <v/>
      </c>
      <c r="I1393" s="179">
        <v>25</v>
      </c>
      <c r="J1393" s="150" t="str">
        <f>IF($E1393="","",INDEX('3.サラリースケール'!$R$5:$BH$38,MATCH('7.グレード別年俸表の作成'!$E1393,'3.サラリースケール'!$R$5:$R$38,0),MATCH('7.グレード別年俸表の作成'!$I1393,'3.サラリースケール'!$R$5:$BH$5,0)))</f>
        <v/>
      </c>
      <c r="K1393" s="194" t="str">
        <f t="shared" si="482"/>
        <v/>
      </c>
      <c r="L1393" s="195" t="str">
        <f>IF($J1393="","",VLOOKUP($E1393,'6.モデル年俸表の作成'!$C$6:$F$48,4,0))</f>
        <v/>
      </c>
      <c r="M1393" s="196" t="str">
        <f t="shared" si="489"/>
        <v/>
      </c>
      <c r="N1393" s="197" t="str">
        <f t="shared" si="490"/>
        <v/>
      </c>
      <c r="O1393" s="219" t="str">
        <f t="shared" si="483"/>
        <v/>
      </c>
      <c r="P1393" s="198" t="str">
        <f t="shared" si="491"/>
        <v/>
      </c>
      <c r="Q1393" s="195" t="str">
        <f t="shared" si="492"/>
        <v/>
      </c>
      <c r="R1393" s="187" t="str">
        <f>IF($J1393="","",IF('5.手当・賞与配分の設計'!$O$4=1,ROUNDUP((J1393+$L1393)*$R$5,-1),ROUNDUP(J1393*$R$5,-1)))</f>
        <v/>
      </c>
      <c r="S1393" s="202" t="str">
        <f>IF($J1393="","",IF('5.手当・賞与配分の設計'!$O$4=1,ROUNDUP(($J1393+$L1393)*$U$4*$S$3,-1),ROUNDUP($J1393*$U$4*$S$3,-1)))</f>
        <v/>
      </c>
      <c r="T1393" s="186" t="str">
        <f>IF($J1393="","",IF('5.手当・賞与配分の設計'!$O$4=1,ROUNDUP(($J1393+$L1393)*$U$4*$T$3,-1),ROUNDUP($J1393*$U$4*$T$3,-1)))</f>
        <v/>
      </c>
      <c r="U1393" s="186" t="str">
        <f>IF($J1393="","",IF('5.手当・賞与配分の設計'!$O$4=1,ROUNDUP(($J1393+$L1393)*$U$4*$U$3,-1),ROUNDUP($J1393*$U$4*$U$3,-1)))</f>
        <v/>
      </c>
      <c r="V1393" s="186" t="str">
        <f>IF($J1393="","",IF('5.手当・賞与配分の設計'!$O$4=1,ROUNDUP(($J1393+$L1393)*$U$4*$V$3,-1),ROUNDUP($J1393*$U$4*$V$3,-1)))</f>
        <v/>
      </c>
      <c r="W1393" s="203" t="str">
        <f>IF($J1393="","",IF('5.手当・賞与配分の設計'!$O$4=1,ROUNDUP(($J1393+$L1393)*$U$4*$W$3,-1),ROUNDUP($J1393*$U$4*$W$3,-1)))</f>
        <v/>
      </c>
      <c r="X1393" s="128" t="str">
        <f t="shared" si="493"/>
        <v/>
      </c>
      <c r="Y1393" s="88" t="str">
        <f t="shared" si="484"/>
        <v/>
      </c>
      <c r="Z1393" s="88" t="str">
        <f t="shared" si="485"/>
        <v/>
      </c>
      <c r="AA1393" s="88" t="str">
        <f t="shared" si="486"/>
        <v/>
      </c>
      <c r="AB1393" s="201" t="str">
        <f t="shared" si="487"/>
        <v/>
      </c>
    </row>
    <row r="1394" spans="5:28" ht="18" customHeight="1">
      <c r="E1394" s="178" t="str">
        <f t="shared" si="488"/>
        <v/>
      </c>
      <c r="F1394" s="124">
        <f t="shared" si="479"/>
        <v>0</v>
      </c>
      <c r="G1394" s="124" t="str">
        <f t="shared" si="480"/>
        <v/>
      </c>
      <c r="H1394" s="124" t="str">
        <f t="shared" si="481"/>
        <v/>
      </c>
      <c r="I1394" s="179">
        <v>26</v>
      </c>
      <c r="J1394" s="150" t="str">
        <f>IF($E1394="","",INDEX('3.サラリースケール'!$R$5:$BH$38,MATCH('7.グレード別年俸表の作成'!$E1394,'3.サラリースケール'!$R$5:$R$38,0),MATCH('7.グレード別年俸表の作成'!$I1394,'3.サラリースケール'!$R$5:$BH$5,0)))</f>
        <v/>
      </c>
      <c r="K1394" s="194" t="str">
        <f t="shared" si="482"/>
        <v/>
      </c>
      <c r="L1394" s="195" t="str">
        <f>IF($J1394="","",VLOOKUP($E1394,'6.モデル年俸表の作成'!$C$6:$F$48,4,0))</f>
        <v/>
      </c>
      <c r="M1394" s="196" t="str">
        <f t="shared" si="489"/>
        <v/>
      </c>
      <c r="N1394" s="197" t="str">
        <f t="shared" si="490"/>
        <v/>
      </c>
      <c r="O1394" s="219" t="str">
        <f t="shared" si="483"/>
        <v/>
      </c>
      <c r="P1394" s="198" t="str">
        <f t="shared" si="491"/>
        <v/>
      </c>
      <c r="Q1394" s="195" t="str">
        <f t="shared" si="492"/>
        <v/>
      </c>
      <c r="R1394" s="187" t="str">
        <f>IF($J1394="","",IF('5.手当・賞与配分の設計'!$O$4=1,ROUNDUP((J1394+$L1394)*$R$5,-1),ROUNDUP(J1394*$R$5,-1)))</f>
        <v/>
      </c>
      <c r="S1394" s="202" t="str">
        <f>IF($J1394="","",IF('5.手当・賞与配分の設計'!$O$4=1,ROUNDUP(($J1394+$L1394)*$U$4*$S$3,-1),ROUNDUP($J1394*$U$4*$S$3,-1)))</f>
        <v/>
      </c>
      <c r="T1394" s="186" t="str">
        <f>IF($J1394="","",IF('5.手当・賞与配分の設計'!$O$4=1,ROUNDUP(($J1394+$L1394)*$U$4*$T$3,-1),ROUNDUP($J1394*$U$4*$T$3,-1)))</f>
        <v/>
      </c>
      <c r="U1394" s="186" t="str">
        <f>IF($J1394="","",IF('5.手当・賞与配分の設計'!$O$4=1,ROUNDUP(($J1394+$L1394)*$U$4*$U$3,-1),ROUNDUP($J1394*$U$4*$U$3,-1)))</f>
        <v/>
      </c>
      <c r="V1394" s="186" t="str">
        <f>IF($J1394="","",IF('5.手当・賞与配分の設計'!$O$4=1,ROUNDUP(($J1394+$L1394)*$U$4*$V$3,-1),ROUNDUP($J1394*$U$4*$V$3,-1)))</f>
        <v/>
      </c>
      <c r="W1394" s="203" t="str">
        <f>IF($J1394="","",IF('5.手当・賞与配分の設計'!$O$4=1,ROUNDUP(($J1394+$L1394)*$U$4*$W$3,-1),ROUNDUP($J1394*$U$4*$W$3,-1)))</f>
        <v/>
      </c>
      <c r="X1394" s="128" t="str">
        <f t="shared" si="493"/>
        <v/>
      </c>
      <c r="Y1394" s="88" t="str">
        <f t="shared" si="484"/>
        <v/>
      </c>
      <c r="Z1394" s="88" t="str">
        <f t="shared" si="485"/>
        <v/>
      </c>
      <c r="AA1394" s="88" t="str">
        <f t="shared" si="486"/>
        <v/>
      </c>
      <c r="AB1394" s="201" t="str">
        <f t="shared" si="487"/>
        <v/>
      </c>
    </row>
    <row r="1395" spans="5:28" ht="18" customHeight="1">
      <c r="E1395" s="178" t="str">
        <f t="shared" si="488"/>
        <v/>
      </c>
      <c r="F1395" s="124">
        <f t="shared" si="479"/>
        <v>0</v>
      </c>
      <c r="G1395" s="124" t="str">
        <f t="shared" si="480"/>
        <v/>
      </c>
      <c r="H1395" s="124" t="str">
        <f t="shared" si="481"/>
        <v/>
      </c>
      <c r="I1395" s="179">
        <v>27</v>
      </c>
      <c r="J1395" s="150" t="str">
        <f>IF($E1395="","",INDEX('3.サラリースケール'!$R$5:$BH$38,MATCH('7.グレード別年俸表の作成'!$E1395,'3.サラリースケール'!$R$5:$R$38,0),MATCH('7.グレード別年俸表の作成'!$I1395,'3.サラリースケール'!$R$5:$BH$5,0)))</f>
        <v/>
      </c>
      <c r="K1395" s="194" t="str">
        <f t="shared" si="482"/>
        <v/>
      </c>
      <c r="L1395" s="195" t="str">
        <f>IF($J1395="","",VLOOKUP($E1395,'6.モデル年俸表の作成'!$C$6:$F$48,4,0))</f>
        <v/>
      </c>
      <c r="M1395" s="196" t="str">
        <f t="shared" si="489"/>
        <v/>
      </c>
      <c r="N1395" s="197" t="str">
        <f t="shared" si="490"/>
        <v/>
      </c>
      <c r="O1395" s="219" t="str">
        <f t="shared" si="483"/>
        <v/>
      </c>
      <c r="P1395" s="198" t="str">
        <f t="shared" si="491"/>
        <v/>
      </c>
      <c r="Q1395" s="195" t="str">
        <f t="shared" si="492"/>
        <v/>
      </c>
      <c r="R1395" s="187" t="str">
        <f>IF($J1395="","",IF('5.手当・賞与配分の設計'!$O$4=1,ROUNDUP((J1395+$L1395)*$R$5,-1),ROUNDUP(J1395*$R$5,-1)))</f>
        <v/>
      </c>
      <c r="S1395" s="202" t="str">
        <f>IF($J1395="","",IF('5.手当・賞与配分の設計'!$O$4=1,ROUNDUP(($J1395+$L1395)*$U$4*$S$3,-1),ROUNDUP($J1395*$U$4*$S$3,-1)))</f>
        <v/>
      </c>
      <c r="T1395" s="186" t="str">
        <f>IF($J1395="","",IF('5.手当・賞与配分の設計'!$O$4=1,ROUNDUP(($J1395+$L1395)*$U$4*$T$3,-1),ROUNDUP($J1395*$U$4*$T$3,-1)))</f>
        <v/>
      </c>
      <c r="U1395" s="186" t="str">
        <f>IF($J1395="","",IF('5.手当・賞与配分の設計'!$O$4=1,ROUNDUP(($J1395+$L1395)*$U$4*$U$3,-1),ROUNDUP($J1395*$U$4*$U$3,-1)))</f>
        <v/>
      </c>
      <c r="V1395" s="186" t="str">
        <f>IF($J1395="","",IF('5.手当・賞与配分の設計'!$O$4=1,ROUNDUP(($J1395+$L1395)*$U$4*$V$3,-1),ROUNDUP($J1395*$U$4*$V$3,-1)))</f>
        <v/>
      </c>
      <c r="W1395" s="203" t="str">
        <f>IF($J1395="","",IF('5.手当・賞与配分の設計'!$O$4=1,ROUNDUP(($J1395+$L1395)*$U$4*$W$3,-1),ROUNDUP($J1395*$U$4*$W$3,-1)))</f>
        <v/>
      </c>
      <c r="X1395" s="128" t="str">
        <f t="shared" si="493"/>
        <v/>
      </c>
      <c r="Y1395" s="88" t="str">
        <f t="shared" si="484"/>
        <v/>
      </c>
      <c r="Z1395" s="88" t="str">
        <f t="shared" si="485"/>
        <v/>
      </c>
      <c r="AA1395" s="88" t="str">
        <f t="shared" si="486"/>
        <v/>
      </c>
      <c r="AB1395" s="201" t="str">
        <f t="shared" si="487"/>
        <v/>
      </c>
    </row>
    <row r="1396" spans="5:28" ht="18" customHeight="1">
      <c r="E1396" s="178" t="str">
        <f t="shared" si="488"/>
        <v/>
      </c>
      <c r="F1396" s="124">
        <f t="shared" si="479"/>
        <v>0</v>
      </c>
      <c r="G1396" s="124" t="str">
        <f t="shared" si="480"/>
        <v/>
      </c>
      <c r="H1396" s="124" t="str">
        <f t="shared" si="481"/>
        <v/>
      </c>
      <c r="I1396" s="179">
        <v>28</v>
      </c>
      <c r="J1396" s="150" t="str">
        <f>IF($E1396="","",INDEX('3.サラリースケール'!$R$5:$BH$38,MATCH('7.グレード別年俸表の作成'!$E1396,'3.サラリースケール'!$R$5:$R$38,0),MATCH('7.グレード別年俸表の作成'!$I1396,'3.サラリースケール'!$R$5:$BH$5,0)))</f>
        <v/>
      </c>
      <c r="K1396" s="194" t="str">
        <f t="shared" si="482"/>
        <v/>
      </c>
      <c r="L1396" s="195" t="str">
        <f>IF($J1396="","",VLOOKUP($E1396,'6.モデル年俸表の作成'!$C$6:$F$48,4,0))</f>
        <v/>
      </c>
      <c r="M1396" s="196" t="str">
        <f t="shared" si="489"/>
        <v/>
      </c>
      <c r="N1396" s="197" t="str">
        <f t="shared" si="490"/>
        <v/>
      </c>
      <c r="O1396" s="219" t="str">
        <f t="shared" si="483"/>
        <v/>
      </c>
      <c r="P1396" s="198" t="str">
        <f t="shared" si="491"/>
        <v/>
      </c>
      <c r="Q1396" s="195" t="str">
        <f t="shared" si="492"/>
        <v/>
      </c>
      <c r="R1396" s="187" t="str">
        <f>IF($J1396="","",IF('5.手当・賞与配分の設計'!$O$4=1,ROUNDUP((J1396+$L1396)*$R$5,-1),ROUNDUP(J1396*$R$5,-1)))</f>
        <v/>
      </c>
      <c r="S1396" s="202" t="str">
        <f>IF($J1396="","",IF('5.手当・賞与配分の設計'!$O$4=1,ROUNDUP(($J1396+$L1396)*$U$4*$S$3,-1),ROUNDUP($J1396*$U$4*$S$3,-1)))</f>
        <v/>
      </c>
      <c r="T1396" s="186" t="str">
        <f>IF($J1396="","",IF('5.手当・賞与配分の設計'!$O$4=1,ROUNDUP(($J1396+$L1396)*$U$4*$T$3,-1),ROUNDUP($J1396*$U$4*$T$3,-1)))</f>
        <v/>
      </c>
      <c r="U1396" s="186" t="str">
        <f>IF($J1396="","",IF('5.手当・賞与配分の設計'!$O$4=1,ROUNDUP(($J1396+$L1396)*$U$4*$U$3,-1),ROUNDUP($J1396*$U$4*$U$3,-1)))</f>
        <v/>
      </c>
      <c r="V1396" s="186" t="str">
        <f>IF($J1396="","",IF('5.手当・賞与配分の設計'!$O$4=1,ROUNDUP(($J1396+$L1396)*$U$4*$V$3,-1),ROUNDUP($J1396*$U$4*$V$3,-1)))</f>
        <v/>
      </c>
      <c r="W1396" s="203" t="str">
        <f>IF($J1396="","",IF('5.手当・賞与配分の設計'!$O$4=1,ROUNDUP(($J1396+$L1396)*$U$4*$W$3,-1),ROUNDUP($J1396*$U$4*$W$3,-1)))</f>
        <v/>
      </c>
      <c r="X1396" s="128" t="str">
        <f t="shared" si="493"/>
        <v/>
      </c>
      <c r="Y1396" s="88" t="str">
        <f t="shared" si="484"/>
        <v/>
      </c>
      <c r="Z1396" s="88" t="str">
        <f t="shared" si="485"/>
        <v/>
      </c>
      <c r="AA1396" s="88" t="str">
        <f t="shared" si="486"/>
        <v/>
      </c>
      <c r="AB1396" s="201" t="str">
        <f t="shared" si="487"/>
        <v/>
      </c>
    </row>
    <row r="1397" spans="5:28" ht="18" customHeight="1">
      <c r="E1397" s="178" t="str">
        <f t="shared" si="488"/>
        <v/>
      </c>
      <c r="F1397" s="124">
        <f t="shared" si="479"/>
        <v>0</v>
      </c>
      <c r="G1397" s="124" t="str">
        <f t="shared" si="480"/>
        <v/>
      </c>
      <c r="H1397" s="124" t="str">
        <f t="shared" si="481"/>
        <v/>
      </c>
      <c r="I1397" s="179">
        <v>29</v>
      </c>
      <c r="J1397" s="150" t="str">
        <f>IF($E1397="","",INDEX('3.サラリースケール'!$R$5:$BH$38,MATCH('7.グレード別年俸表の作成'!$E1397,'3.サラリースケール'!$R$5:$R$38,0),MATCH('7.グレード別年俸表の作成'!$I1397,'3.サラリースケール'!$R$5:$BH$5,0)))</f>
        <v/>
      </c>
      <c r="K1397" s="194" t="str">
        <f t="shared" si="482"/>
        <v/>
      </c>
      <c r="L1397" s="195" t="str">
        <f>IF($J1397="","",VLOOKUP($E1397,'6.モデル年俸表の作成'!$C$6:$F$48,4,0))</f>
        <v/>
      </c>
      <c r="M1397" s="196" t="str">
        <f t="shared" si="489"/>
        <v/>
      </c>
      <c r="N1397" s="197" t="str">
        <f t="shared" si="490"/>
        <v/>
      </c>
      <c r="O1397" s="219" t="str">
        <f t="shared" si="483"/>
        <v/>
      </c>
      <c r="P1397" s="198" t="str">
        <f t="shared" si="491"/>
        <v/>
      </c>
      <c r="Q1397" s="195" t="str">
        <f t="shared" si="492"/>
        <v/>
      </c>
      <c r="R1397" s="187" t="str">
        <f>IF($J1397="","",IF('5.手当・賞与配分の設計'!$O$4=1,ROUNDUP((J1397+$L1397)*$R$5,-1),ROUNDUP(J1397*$R$5,-1)))</f>
        <v/>
      </c>
      <c r="S1397" s="202" t="str">
        <f>IF($J1397="","",IF('5.手当・賞与配分の設計'!$O$4=1,ROUNDUP(($J1397+$L1397)*$U$4*$S$3,-1),ROUNDUP($J1397*$U$4*$S$3,-1)))</f>
        <v/>
      </c>
      <c r="T1397" s="186" t="str">
        <f>IF($J1397="","",IF('5.手当・賞与配分の設計'!$O$4=1,ROUNDUP(($J1397+$L1397)*$U$4*$T$3,-1),ROUNDUP($J1397*$U$4*$T$3,-1)))</f>
        <v/>
      </c>
      <c r="U1397" s="186" t="str">
        <f>IF($J1397="","",IF('5.手当・賞与配分の設計'!$O$4=1,ROUNDUP(($J1397+$L1397)*$U$4*$U$3,-1),ROUNDUP($J1397*$U$4*$U$3,-1)))</f>
        <v/>
      </c>
      <c r="V1397" s="186" t="str">
        <f>IF($J1397="","",IF('5.手当・賞与配分の設計'!$O$4=1,ROUNDUP(($J1397+$L1397)*$U$4*$V$3,-1),ROUNDUP($J1397*$U$4*$V$3,-1)))</f>
        <v/>
      </c>
      <c r="W1397" s="203" t="str">
        <f>IF($J1397="","",IF('5.手当・賞与配分の設計'!$O$4=1,ROUNDUP(($J1397+$L1397)*$U$4*$W$3,-1),ROUNDUP($J1397*$U$4*$W$3,-1)))</f>
        <v/>
      </c>
      <c r="X1397" s="128" t="str">
        <f t="shared" si="493"/>
        <v/>
      </c>
      <c r="Y1397" s="88" t="str">
        <f t="shared" si="484"/>
        <v/>
      </c>
      <c r="Z1397" s="88" t="str">
        <f t="shared" si="485"/>
        <v/>
      </c>
      <c r="AA1397" s="88" t="str">
        <f t="shared" si="486"/>
        <v/>
      </c>
      <c r="AB1397" s="201" t="str">
        <f t="shared" si="487"/>
        <v/>
      </c>
    </row>
    <row r="1398" spans="5:28" ht="18" customHeight="1">
      <c r="E1398" s="178" t="str">
        <f t="shared" si="488"/>
        <v/>
      </c>
      <c r="F1398" s="124">
        <f t="shared" si="479"/>
        <v>0</v>
      </c>
      <c r="G1398" s="124" t="str">
        <f t="shared" si="480"/>
        <v/>
      </c>
      <c r="H1398" s="124" t="str">
        <f t="shared" si="481"/>
        <v/>
      </c>
      <c r="I1398" s="179">
        <v>30</v>
      </c>
      <c r="J1398" s="150" t="str">
        <f>IF($E1398="","",INDEX('3.サラリースケール'!$R$5:$BH$38,MATCH('7.グレード別年俸表の作成'!$E1398,'3.サラリースケール'!$R$5:$R$38,0),MATCH('7.グレード別年俸表の作成'!$I1398,'3.サラリースケール'!$R$5:$BH$5,0)))</f>
        <v/>
      </c>
      <c r="K1398" s="194" t="str">
        <f t="shared" si="482"/>
        <v/>
      </c>
      <c r="L1398" s="195" t="str">
        <f>IF($J1398="","",VLOOKUP($E1398,'6.モデル年俸表の作成'!$C$6:$F$48,4,0))</f>
        <v/>
      </c>
      <c r="M1398" s="196" t="str">
        <f t="shared" si="489"/>
        <v/>
      </c>
      <c r="N1398" s="197" t="str">
        <f t="shared" si="490"/>
        <v/>
      </c>
      <c r="O1398" s="219" t="str">
        <f t="shared" si="483"/>
        <v/>
      </c>
      <c r="P1398" s="198" t="str">
        <f t="shared" si="491"/>
        <v/>
      </c>
      <c r="Q1398" s="195" t="str">
        <f t="shared" si="492"/>
        <v/>
      </c>
      <c r="R1398" s="187" t="str">
        <f>IF($J1398="","",IF('5.手当・賞与配分の設計'!$O$4=1,ROUNDUP((J1398+$L1398)*$R$5,-1),ROUNDUP(J1398*$R$5,-1)))</f>
        <v/>
      </c>
      <c r="S1398" s="202" t="str">
        <f>IF($J1398="","",IF('5.手当・賞与配分の設計'!$O$4=1,ROUNDUP(($J1398+$L1398)*$U$4*$S$3,-1),ROUNDUP($J1398*$U$4*$S$3,-1)))</f>
        <v/>
      </c>
      <c r="T1398" s="186" t="str">
        <f>IF($J1398="","",IF('5.手当・賞与配分の設計'!$O$4=1,ROUNDUP(($J1398+$L1398)*$U$4*$T$3,-1),ROUNDUP($J1398*$U$4*$T$3,-1)))</f>
        <v/>
      </c>
      <c r="U1398" s="186" t="str">
        <f>IF($J1398="","",IF('5.手当・賞与配分の設計'!$O$4=1,ROUNDUP(($J1398+$L1398)*$U$4*$U$3,-1),ROUNDUP($J1398*$U$4*$U$3,-1)))</f>
        <v/>
      </c>
      <c r="V1398" s="186" t="str">
        <f>IF($J1398="","",IF('5.手当・賞与配分の設計'!$O$4=1,ROUNDUP(($J1398+$L1398)*$U$4*$V$3,-1),ROUNDUP($J1398*$U$4*$V$3,-1)))</f>
        <v/>
      </c>
      <c r="W1398" s="203" t="str">
        <f>IF($J1398="","",IF('5.手当・賞与配分の設計'!$O$4=1,ROUNDUP(($J1398+$L1398)*$U$4*$W$3,-1),ROUNDUP($J1398*$U$4*$W$3,-1)))</f>
        <v/>
      </c>
      <c r="X1398" s="128" t="str">
        <f t="shared" si="493"/>
        <v/>
      </c>
      <c r="Y1398" s="88" t="str">
        <f t="shared" si="484"/>
        <v/>
      </c>
      <c r="Z1398" s="88" t="str">
        <f t="shared" si="485"/>
        <v/>
      </c>
      <c r="AA1398" s="88" t="str">
        <f t="shared" si="486"/>
        <v/>
      </c>
      <c r="AB1398" s="201" t="str">
        <f t="shared" si="487"/>
        <v/>
      </c>
    </row>
    <row r="1399" spans="5:28" ht="18" customHeight="1">
      <c r="E1399" s="178" t="str">
        <f t="shared" si="488"/>
        <v/>
      </c>
      <c r="F1399" s="124">
        <f t="shared" si="479"/>
        <v>0</v>
      </c>
      <c r="G1399" s="124" t="str">
        <f t="shared" si="480"/>
        <v/>
      </c>
      <c r="H1399" s="124" t="str">
        <f t="shared" si="481"/>
        <v/>
      </c>
      <c r="I1399" s="179">
        <v>31</v>
      </c>
      <c r="J1399" s="150" t="str">
        <f>IF($E1399="","",INDEX('3.サラリースケール'!$R$5:$BH$38,MATCH('7.グレード別年俸表の作成'!$E1399,'3.サラリースケール'!$R$5:$R$38,0),MATCH('7.グレード別年俸表の作成'!$I1399,'3.サラリースケール'!$R$5:$BH$5,0)))</f>
        <v/>
      </c>
      <c r="K1399" s="194" t="str">
        <f t="shared" si="482"/>
        <v/>
      </c>
      <c r="L1399" s="195" t="str">
        <f>IF($J1399="","",VLOOKUP($E1399,'6.モデル年俸表の作成'!$C$6:$F$48,4,0))</f>
        <v/>
      </c>
      <c r="M1399" s="196" t="str">
        <f t="shared" si="489"/>
        <v/>
      </c>
      <c r="N1399" s="197" t="str">
        <f t="shared" si="490"/>
        <v/>
      </c>
      <c r="O1399" s="219" t="str">
        <f t="shared" si="483"/>
        <v/>
      </c>
      <c r="P1399" s="198" t="str">
        <f t="shared" si="491"/>
        <v/>
      </c>
      <c r="Q1399" s="195" t="str">
        <f t="shared" si="492"/>
        <v/>
      </c>
      <c r="R1399" s="187" t="str">
        <f>IF($J1399="","",IF('5.手当・賞与配分の設計'!$O$4=1,ROUNDUP((J1399+$L1399)*$R$5,-1),ROUNDUP(J1399*$R$5,-1)))</f>
        <v/>
      </c>
      <c r="S1399" s="202" t="str">
        <f>IF($J1399="","",IF('5.手当・賞与配分の設計'!$O$4=1,ROUNDUP(($J1399+$L1399)*$U$4*$S$3,-1),ROUNDUP($J1399*$U$4*$S$3,-1)))</f>
        <v/>
      </c>
      <c r="T1399" s="186" t="str">
        <f>IF($J1399="","",IF('5.手当・賞与配分の設計'!$O$4=1,ROUNDUP(($J1399+$L1399)*$U$4*$T$3,-1),ROUNDUP($J1399*$U$4*$T$3,-1)))</f>
        <v/>
      </c>
      <c r="U1399" s="186" t="str">
        <f>IF($J1399="","",IF('5.手当・賞与配分の設計'!$O$4=1,ROUNDUP(($J1399+$L1399)*$U$4*$U$3,-1),ROUNDUP($J1399*$U$4*$U$3,-1)))</f>
        <v/>
      </c>
      <c r="V1399" s="186" t="str">
        <f>IF($J1399="","",IF('5.手当・賞与配分の設計'!$O$4=1,ROUNDUP(($J1399+$L1399)*$U$4*$V$3,-1),ROUNDUP($J1399*$U$4*$V$3,-1)))</f>
        <v/>
      </c>
      <c r="W1399" s="203" t="str">
        <f>IF($J1399="","",IF('5.手当・賞与配分の設計'!$O$4=1,ROUNDUP(($J1399+$L1399)*$U$4*$W$3,-1),ROUNDUP($J1399*$U$4*$W$3,-1)))</f>
        <v/>
      </c>
      <c r="X1399" s="128" t="str">
        <f t="shared" si="493"/>
        <v/>
      </c>
      <c r="Y1399" s="88" t="str">
        <f t="shared" si="484"/>
        <v/>
      </c>
      <c r="Z1399" s="88" t="str">
        <f t="shared" si="485"/>
        <v/>
      </c>
      <c r="AA1399" s="88" t="str">
        <f t="shared" si="486"/>
        <v/>
      </c>
      <c r="AB1399" s="201" t="str">
        <f t="shared" si="487"/>
        <v/>
      </c>
    </row>
    <row r="1400" spans="5:28" ht="18" customHeight="1">
      <c r="E1400" s="178" t="str">
        <f t="shared" si="488"/>
        <v/>
      </c>
      <c r="F1400" s="124">
        <f t="shared" si="479"/>
        <v>0</v>
      </c>
      <c r="G1400" s="124" t="str">
        <f t="shared" si="480"/>
        <v/>
      </c>
      <c r="H1400" s="124" t="str">
        <f t="shared" si="481"/>
        <v/>
      </c>
      <c r="I1400" s="179">
        <v>32</v>
      </c>
      <c r="J1400" s="150" t="str">
        <f>IF($E1400="","",INDEX('3.サラリースケール'!$R$5:$BH$38,MATCH('7.グレード別年俸表の作成'!$E1400,'3.サラリースケール'!$R$5:$R$38,0),MATCH('7.グレード別年俸表の作成'!$I1400,'3.サラリースケール'!$R$5:$BH$5,0)))</f>
        <v/>
      </c>
      <c r="K1400" s="194" t="str">
        <f t="shared" si="482"/>
        <v/>
      </c>
      <c r="L1400" s="195" t="str">
        <f>IF($J1400="","",VLOOKUP($E1400,'6.モデル年俸表の作成'!$C$6:$F$48,4,0))</f>
        <v/>
      </c>
      <c r="M1400" s="196" t="str">
        <f t="shared" si="489"/>
        <v/>
      </c>
      <c r="N1400" s="197" t="str">
        <f t="shared" si="490"/>
        <v/>
      </c>
      <c r="O1400" s="219" t="str">
        <f t="shared" si="483"/>
        <v/>
      </c>
      <c r="P1400" s="198" t="str">
        <f t="shared" si="491"/>
        <v/>
      </c>
      <c r="Q1400" s="195" t="str">
        <f t="shared" si="492"/>
        <v/>
      </c>
      <c r="R1400" s="187" t="str">
        <f>IF($J1400="","",IF('5.手当・賞与配分の設計'!$O$4=1,ROUNDUP((J1400+$L1400)*$R$5,-1),ROUNDUP(J1400*$R$5,-1)))</f>
        <v/>
      </c>
      <c r="S1400" s="202" t="str">
        <f>IF($J1400="","",IF('5.手当・賞与配分の設計'!$O$4=1,ROUNDUP(($J1400+$L1400)*$U$4*$S$3,-1),ROUNDUP($J1400*$U$4*$S$3,-1)))</f>
        <v/>
      </c>
      <c r="T1400" s="186" t="str">
        <f>IF($J1400="","",IF('5.手当・賞与配分の設計'!$O$4=1,ROUNDUP(($J1400+$L1400)*$U$4*$T$3,-1),ROUNDUP($J1400*$U$4*$T$3,-1)))</f>
        <v/>
      </c>
      <c r="U1400" s="186" t="str">
        <f>IF($J1400="","",IF('5.手当・賞与配分の設計'!$O$4=1,ROUNDUP(($J1400+$L1400)*$U$4*$U$3,-1),ROUNDUP($J1400*$U$4*$U$3,-1)))</f>
        <v/>
      </c>
      <c r="V1400" s="186" t="str">
        <f>IF($J1400="","",IF('5.手当・賞与配分の設計'!$O$4=1,ROUNDUP(($J1400+$L1400)*$U$4*$V$3,-1),ROUNDUP($J1400*$U$4*$V$3,-1)))</f>
        <v/>
      </c>
      <c r="W1400" s="203" t="str">
        <f>IF($J1400="","",IF('5.手当・賞与配分の設計'!$O$4=1,ROUNDUP(($J1400+$L1400)*$U$4*$W$3,-1),ROUNDUP($J1400*$U$4*$W$3,-1)))</f>
        <v/>
      </c>
      <c r="X1400" s="128" t="str">
        <f t="shared" si="493"/>
        <v/>
      </c>
      <c r="Y1400" s="88" t="str">
        <f t="shared" si="484"/>
        <v/>
      </c>
      <c r="Z1400" s="88" t="str">
        <f t="shared" si="485"/>
        <v/>
      </c>
      <c r="AA1400" s="88" t="str">
        <f t="shared" si="486"/>
        <v/>
      </c>
      <c r="AB1400" s="201" t="str">
        <f t="shared" si="487"/>
        <v/>
      </c>
    </row>
    <row r="1401" spans="5:28" ht="18" customHeight="1">
      <c r="E1401" s="178" t="str">
        <f t="shared" si="488"/>
        <v/>
      </c>
      <c r="F1401" s="124">
        <f t="shared" si="479"/>
        <v>0</v>
      </c>
      <c r="G1401" s="124" t="str">
        <f t="shared" si="480"/>
        <v/>
      </c>
      <c r="H1401" s="124" t="str">
        <f t="shared" si="481"/>
        <v/>
      </c>
      <c r="I1401" s="179">
        <v>33</v>
      </c>
      <c r="J1401" s="150" t="str">
        <f>IF($E1401="","",INDEX('3.サラリースケール'!$R$5:$BH$38,MATCH('7.グレード別年俸表の作成'!$E1401,'3.サラリースケール'!$R$5:$R$38,0),MATCH('7.グレード別年俸表の作成'!$I1401,'3.サラリースケール'!$R$5:$BH$5,0)))</f>
        <v/>
      </c>
      <c r="K1401" s="194" t="str">
        <f t="shared" si="482"/>
        <v/>
      </c>
      <c r="L1401" s="195" t="str">
        <f>IF($J1401="","",VLOOKUP($E1401,'6.モデル年俸表の作成'!$C$6:$F$48,4,0))</f>
        <v/>
      </c>
      <c r="M1401" s="196" t="str">
        <f t="shared" si="489"/>
        <v/>
      </c>
      <c r="N1401" s="197" t="str">
        <f t="shared" si="490"/>
        <v/>
      </c>
      <c r="O1401" s="219" t="str">
        <f t="shared" si="483"/>
        <v/>
      </c>
      <c r="P1401" s="198" t="str">
        <f t="shared" si="491"/>
        <v/>
      </c>
      <c r="Q1401" s="195" t="str">
        <f t="shared" si="492"/>
        <v/>
      </c>
      <c r="R1401" s="187" t="str">
        <f>IF($J1401="","",IF('5.手当・賞与配分の設計'!$O$4=1,ROUNDUP((J1401+$L1401)*$R$5,-1),ROUNDUP(J1401*$R$5,-1)))</f>
        <v/>
      </c>
      <c r="S1401" s="202" t="str">
        <f>IF($J1401="","",IF('5.手当・賞与配分の設計'!$O$4=1,ROUNDUP(($J1401+$L1401)*$U$4*$S$3,-1),ROUNDUP($J1401*$U$4*$S$3,-1)))</f>
        <v/>
      </c>
      <c r="T1401" s="186" t="str">
        <f>IF($J1401="","",IF('5.手当・賞与配分の設計'!$O$4=1,ROUNDUP(($J1401+$L1401)*$U$4*$T$3,-1),ROUNDUP($J1401*$U$4*$T$3,-1)))</f>
        <v/>
      </c>
      <c r="U1401" s="186" t="str">
        <f>IF($J1401="","",IF('5.手当・賞与配分の設計'!$O$4=1,ROUNDUP(($J1401+$L1401)*$U$4*$U$3,-1),ROUNDUP($J1401*$U$4*$U$3,-1)))</f>
        <v/>
      </c>
      <c r="V1401" s="186" t="str">
        <f>IF($J1401="","",IF('5.手当・賞与配分の設計'!$O$4=1,ROUNDUP(($J1401+$L1401)*$U$4*$V$3,-1),ROUNDUP($J1401*$U$4*$V$3,-1)))</f>
        <v/>
      </c>
      <c r="W1401" s="203" t="str">
        <f>IF($J1401="","",IF('5.手当・賞与配分の設計'!$O$4=1,ROUNDUP(($J1401+$L1401)*$U$4*$W$3,-1),ROUNDUP($J1401*$U$4*$W$3,-1)))</f>
        <v/>
      </c>
      <c r="X1401" s="128" t="str">
        <f t="shared" si="493"/>
        <v/>
      </c>
      <c r="Y1401" s="88" t="str">
        <f t="shared" si="484"/>
        <v/>
      </c>
      <c r="Z1401" s="88" t="str">
        <f t="shared" si="485"/>
        <v/>
      </c>
      <c r="AA1401" s="88" t="str">
        <f t="shared" si="486"/>
        <v/>
      </c>
      <c r="AB1401" s="201" t="str">
        <f t="shared" si="487"/>
        <v/>
      </c>
    </row>
    <row r="1402" spans="5:28" ht="18" customHeight="1">
      <c r="E1402" s="178" t="str">
        <f t="shared" si="488"/>
        <v/>
      </c>
      <c r="F1402" s="124">
        <f t="shared" si="479"/>
        <v>0</v>
      </c>
      <c r="G1402" s="124" t="str">
        <f t="shared" si="480"/>
        <v/>
      </c>
      <c r="H1402" s="124" t="str">
        <f t="shared" si="481"/>
        <v/>
      </c>
      <c r="I1402" s="179">
        <v>34</v>
      </c>
      <c r="J1402" s="150" t="str">
        <f>IF($E1402="","",INDEX('3.サラリースケール'!$R$5:$BH$38,MATCH('7.グレード別年俸表の作成'!$E1402,'3.サラリースケール'!$R$5:$R$38,0),MATCH('7.グレード別年俸表の作成'!$I1402,'3.サラリースケール'!$R$5:$BH$5,0)))</f>
        <v/>
      </c>
      <c r="K1402" s="194" t="str">
        <f t="shared" si="482"/>
        <v/>
      </c>
      <c r="L1402" s="195" t="str">
        <f>IF($J1402="","",VLOOKUP($E1402,'6.モデル年俸表の作成'!$C$6:$F$48,4,0))</f>
        <v/>
      </c>
      <c r="M1402" s="196" t="str">
        <f t="shared" si="489"/>
        <v/>
      </c>
      <c r="N1402" s="197" t="str">
        <f t="shared" si="490"/>
        <v/>
      </c>
      <c r="O1402" s="219" t="str">
        <f t="shared" si="483"/>
        <v/>
      </c>
      <c r="P1402" s="198" t="str">
        <f t="shared" si="491"/>
        <v/>
      </c>
      <c r="Q1402" s="195" t="str">
        <f t="shared" si="492"/>
        <v/>
      </c>
      <c r="R1402" s="187" t="str">
        <f>IF($J1402="","",IF('5.手当・賞与配分の設計'!$O$4=1,ROUNDUP((J1402+$L1402)*$R$5,-1),ROUNDUP(J1402*$R$5,-1)))</f>
        <v/>
      </c>
      <c r="S1402" s="202" t="str">
        <f>IF($J1402="","",IF('5.手当・賞与配分の設計'!$O$4=1,ROUNDUP(($J1402+$L1402)*$U$4*$S$3,-1),ROUNDUP($J1402*$U$4*$S$3,-1)))</f>
        <v/>
      </c>
      <c r="T1402" s="186" t="str">
        <f>IF($J1402="","",IF('5.手当・賞与配分の設計'!$O$4=1,ROUNDUP(($J1402+$L1402)*$U$4*$T$3,-1),ROUNDUP($J1402*$U$4*$T$3,-1)))</f>
        <v/>
      </c>
      <c r="U1402" s="186" t="str">
        <f>IF($J1402="","",IF('5.手当・賞与配分の設計'!$O$4=1,ROUNDUP(($J1402+$L1402)*$U$4*$U$3,-1),ROUNDUP($J1402*$U$4*$U$3,-1)))</f>
        <v/>
      </c>
      <c r="V1402" s="186" t="str">
        <f>IF($J1402="","",IF('5.手当・賞与配分の設計'!$O$4=1,ROUNDUP(($J1402+$L1402)*$U$4*$V$3,-1),ROUNDUP($J1402*$U$4*$V$3,-1)))</f>
        <v/>
      </c>
      <c r="W1402" s="203" t="str">
        <f>IF($J1402="","",IF('5.手当・賞与配分の設計'!$O$4=1,ROUNDUP(($J1402+$L1402)*$U$4*$W$3,-1),ROUNDUP($J1402*$U$4*$W$3,-1)))</f>
        <v/>
      </c>
      <c r="X1402" s="128" t="str">
        <f t="shared" si="493"/>
        <v/>
      </c>
      <c r="Y1402" s="88" t="str">
        <f t="shared" si="484"/>
        <v/>
      </c>
      <c r="Z1402" s="88" t="str">
        <f t="shared" si="485"/>
        <v/>
      </c>
      <c r="AA1402" s="88" t="str">
        <f t="shared" si="486"/>
        <v/>
      </c>
      <c r="AB1402" s="201" t="str">
        <f t="shared" si="487"/>
        <v/>
      </c>
    </row>
    <row r="1403" spans="5:28" ht="18" customHeight="1">
      <c r="E1403" s="178" t="str">
        <f t="shared" si="488"/>
        <v/>
      </c>
      <c r="F1403" s="124">
        <f t="shared" si="479"/>
        <v>0</v>
      </c>
      <c r="G1403" s="124" t="str">
        <f t="shared" si="480"/>
        <v/>
      </c>
      <c r="H1403" s="124" t="str">
        <f t="shared" si="481"/>
        <v/>
      </c>
      <c r="I1403" s="179">
        <v>35</v>
      </c>
      <c r="J1403" s="150" t="str">
        <f>IF($E1403="","",INDEX('3.サラリースケール'!$R$5:$BH$38,MATCH('7.グレード別年俸表の作成'!$E1403,'3.サラリースケール'!$R$5:$R$38,0),MATCH('7.グレード別年俸表の作成'!$I1403,'3.サラリースケール'!$R$5:$BH$5,0)))</f>
        <v/>
      </c>
      <c r="K1403" s="194" t="str">
        <f t="shared" si="482"/>
        <v/>
      </c>
      <c r="L1403" s="195" t="str">
        <f>IF($J1403="","",VLOOKUP($E1403,'6.モデル年俸表の作成'!$C$6:$F$48,4,0))</f>
        <v/>
      </c>
      <c r="M1403" s="196" t="str">
        <f t="shared" si="489"/>
        <v/>
      </c>
      <c r="N1403" s="197" t="str">
        <f t="shared" si="490"/>
        <v/>
      </c>
      <c r="O1403" s="219" t="str">
        <f t="shared" si="483"/>
        <v/>
      </c>
      <c r="P1403" s="198" t="str">
        <f t="shared" si="491"/>
        <v/>
      </c>
      <c r="Q1403" s="195" t="str">
        <f t="shared" si="492"/>
        <v/>
      </c>
      <c r="R1403" s="187" t="str">
        <f>IF($J1403="","",IF('5.手当・賞与配分の設計'!$O$4=1,ROUNDUP((J1403+$L1403)*$R$5,-1),ROUNDUP(J1403*$R$5,-1)))</f>
        <v/>
      </c>
      <c r="S1403" s="202" t="str">
        <f>IF($J1403="","",IF('5.手当・賞与配分の設計'!$O$4=1,ROUNDUP(($J1403+$L1403)*$U$4*$S$3,-1),ROUNDUP($J1403*$U$4*$S$3,-1)))</f>
        <v/>
      </c>
      <c r="T1403" s="186" t="str">
        <f>IF($J1403="","",IF('5.手当・賞与配分の設計'!$O$4=1,ROUNDUP(($J1403+$L1403)*$U$4*$T$3,-1),ROUNDUP($J1403*$U$4*$T$3,-1)))</f>
        <v/>
      </c>
      <c r="U1403" s="186" t="str">
        <f>IF($J1403="","",IF('5.手当・賞与配分の設計'!$O$4=1,ROUNDUP(($J1403+$L1403)*$U$4*$U$3,-1),ROUNDUP($J1403*$U$4*$U$3,-1)))</f>
        <v/>
      </c>
      <c r="V1403" s="186" t="str">
        <f>IF($J1403="","",IF('5.手当・賞与配分の設計'!$O$4=1,ROUNDUP(($J1403+$L1403)*$U$4*$V$3,-1),ROUNDUP($J1403*$U$4*$V$3,-1)))</f>
        <v/>
      </c>
      <c r="W1403" s="203" t="str">
        <f>IF($J1403="","",IF('5.手当・賞与配分の設計'!$O$4=1,ROUNDUP(($J1403+$L1403)*$U$4*$W$3,-1),ROUNDUP($J1403*$U$4*$W$3,-1)))</f>
        <v/>
      </c>
      <c r="X1403" s="128" t="str">
        <f t="shared" si="493"/>
        <v/>
      </c>
      <c r="Y1403" s="88" t="str">
        <f t="shared" si="484"/>
        <v/>
      </c>
      <c r="Z1403" s="88" t="str">
        <f t="shared" si="485"/>
        <v/>
      </c>
      <c r="AA1403" s="88" t="str">
        <f t="shared" si="486"/>
        <v/>
      </c>
      <c r="AB1403" s="201" t="str">
        <f t="shared" si="487"/>
        <v/>
      </c>
    </row>
    <row r="1404" spans="5:28" ht="18" customHeight="1">
      <c r="E1404" s="178" t="str">
        <f t="shared" si="488"/>
        <v/>
      </c>
      <c r="F1404" s="124">
        <f t="shared" si="479"/>
        <v>0</v>
      </c>
      <c r="G1404" s="124" t="str">
        <f t="shared" si="480"/>
        <v/>
      </c>
      <c r="H1404" s="124" t="str">
        <f t="shared" si="481"/>
        <v/>
      </c>
      <c r="I1404" s="179">
        <v>36</v>
      </c>
      <c r="J1404" s="150" t="str">
        <f>IF($E1404="","",INDEX('3.サラリースケール'!$R$5:$BH$38,MATCH('7.グレード別年俸表の作成'!$E1404,'3.サラリースケール'!$R$5:$R$38,0),MATCH('7.グレード別年俸表の作成'!$I1404,'3.サラリースケール'!$R$5:$BH$5,0)))</f>
        <v/>
      </c>
      <c r="K1404" s="194" t="str">
        <f t="shared" si="482"/>
        <v/>
      </c>
      <c r="L1404" s="195" t="str">
        <f>IF($J1404="","",VLOOKUP($E1404,'6.モデル年俸表の作成'!$C$6:$F$48,4,0))</f>
        <v/>
      </c>
      <c r="M1404" s="196" t="str">
        <f t="shared" si="489"/>
        <v/>
      </c>
      <c r="N1404" s="197" t="str">
        <f t="shared" si="490"/>
        <v/>
      </c>
      <c r="O1404" s="219" t="str">
        <f t="shared" si="483"/>
        <v/>
      </c>
      <c r="P1404" s="198" t="str">
        <f t="shared" si="491"/>
        <v/>
      </c>
      <c r="Q1404" s="195" t="str">
        <f t="shared" si="492"/>
        <v/>
      </c>
      <c r="R1404" s="187" t="str">
        <f>IF($J1404="","",IF('5.手当・賞与配分の設計'!$O$4=1,ROUNDUP((J1404+$L1404)*$R$5,-1),ROUNDUP(J1404*$R$5,-1)))</f>
        <v/>
      </c>
      <c r="S1404" s="202" t="str">
        <f>IF($J1404="","",IF('5.手当・賞与配分の設計'!$O$4=1,ROUNDUP(($J1404+$L1404)*$U$4*$S$3,-1),ROUNDUP($J1404*$U$4*$S$3,-1)))</f>
        <v/>
      </c>
      <c r="T1404" s="186" t="str">
        <f>IF($J1404="","",IF('5.手当・賞与配分の設計'!$O$4=1,ROUNDUP(($J1404+$L1404)*$U$4*$T$3,-1),ROUNDUP($J1404*$U$4*$T$3,-1)))</f>
        <v/>
      </c>
      <c r="U1404" s="186" t="str">
        <f>IF($J1404="","",IF('5.手当・賞与配分の設計'!$O$4=1,ROUNDUP(($J1404+$L1404)*$U$4*$U$3,-1),ROUNDUP($J1404*$U$4*$U$3,-1)))</f>
        <v/>
      </c>
      <c r="V1404" s="186" t="str">
        <f>IF($J1404="","",IF('5.手当・賞与配分の設計'!$O$4=1,ROUNDUP(($J1404+$L1404)*$U$4*$V$3,-1),ROUNDUP($J1404*$U$4*$V$3,-1)))</f>
        <v/>
      </c>
      <c r="W1404" s="203" t="str">
        <f>IF($J1404="","",IF('5.手当・賞与配分の設計'!$O$4=1,ROUNDUP(($J1404+$L1404)*$U$4*$W$3,-1),ROUNDUP($J1404*$U$4*$W$3,-1)))</f>
        <v/>
      </c>
      <c r="X1404" s="128" t="str">
        <f t="shared" si="493"/>
        <v/>
      </c>
      <c r="Y1404" s="88" t="str">
        <f t="shared" si="484"/>
        <v/>
      </c>
      <c r="Z1404" s="88" t="str">
        <f t="shared" si="485"/>
        <v/>
      </c>
      <c r="AA1404" s="88" t="str">
        <f t="shared" si="486"/>
        <v/>
      </c>
      <c r="AB1404" s="201" t="str">
        <f t="shared" si="487"/>
        <v/>
      </c>
    </row>
    <row r="1405" spans="5:28" ht="18" customHeight="1">
      <c r="E1405" s="178" t="str">
        <f t="shared" si="488"/>
        <v/>
      </c>
      <c r="F1405" s="124">
        <f t="shared" si="479"/>
        <v>0</v>
      </c>
      <c r="G1405" s="124" t="str">
        <f t="shared" si="480"/>
        <v/>
      </c>
      <c r="H1405" s="124" t="str">
        <f t="shared" si="481"/>
        <v/>
      </c>
      <c r="I1405" s="179">
        <v>37</v>
      </c>
      <c r="J1405" s="150" t="str">
        <f>IF($E1405="","",INDEX('3.サラリースケール'!$R$5:$BH$38,MATCH('7.グレード別年俸表の作成'!$E1405,'3.サラリースケール'!$R$5:$R$38,0),MATCH('7.グレード別年俸表の作成'!$I1405,'3.サラリースケール'!$R$5:$BH$5,0)))</f>
        <v/>
      </c>
      <c r="K1405" s="194" t="str">
        <f t="shared" si="482"/>
        <v/>
      </c>
      <c r="L1405" s="195" t="str">
        <f>IF($J1405="","",VLOOKUP($E1405,'6.モデル年俸表の作成'!$C$6:$F$48,4,0))</f>
        <v/>
      </c>
      <c r="M1405" s="196" t="str">
        <f t="shared" si="489"/>
        <v/>
      </c>
      <c r="N1405" s="197" t="str">
        <f t="shared" si="490"/>
        <v/>
      </c>
      <c r="O1405" s="219" t="str">
        <f t="shared" si="483"/>
        <v/>
      </c>
      <c r="P1405" s="198" t="str">
        <f t="shared" si="491"/>
        <v/>
      </c>
      <c r="Q1405" s="195" t="str">
        <f t="shared" si="492"/>
        <v/>
      </c>
      <c r="R1405" s="187" t="str">
        <f>IF($J1405="","",IF('5.手当・賞与配分の設計'!$O$4=1,ROUNDUP((J1405+$L1405)*$R$5,-1),ROUNDUP(J1405*$R$5,-1)))</f>
        <v/>
      </c>
      <c r="S1405" s="202" t="str">
        <f>IF($J1405="","",IF('5.手当・賞与配分の設計'!$O$4=1,ROUNDUP(($J1405+$L1405)*$U$4*$S$3,-1),ROUNDUP($J1405*$U$4*$S$3,-1)))</f>
        <v/>
      </c>
      <c r="T1405" s="186" t="str">
        <f>IF($J1405="","",IF('5.手当・賞与配分の設計'!$O$4=1,ROUNDUP(($J1405+$L1405)*$U$4*$T$3,-1),ROUNDUP($J1405*$U$4*$T$3,-1)))</f>
        <v/>
      </c>
      <c r="U1405" s="186" t="str">
        <f>IF($J1405="","",IF('5.手当・賞与配分の設計'!$O$4=1,ROUNDUP(($J1405+$L1405)*$U$4*$U$3,-1),ROUNDUP($J1405*$U$4*$U$3,-1)))</f>
        <v/>
      </c>
      <c r="V1405" s="186" t="str">
        <f>IF($J1405="","",IF('5.手当・賞与配分の設計'!$O$4=1,ROUNDUP(($J1405+$L1405)*$U$4*$V$3,-1),ROUNDUP($J1405*$U$4*$V$3,-1)))</f>
        <v/>
      </c>
      <c r="W1405" s="203" t="str">
        <f>IF($J1405="","",IF('5.手当・賞与配分の設計'!$O$4=1,ROUNDUP(($J1405+$L1405)*$U$4*$W$3,-1),ROUNDUP($J1405*$U$4*$W$3,-1)))</f>
        <v/>
      </c>
      <c r="X1405" s="128" t="str">
        <f t="shared" si="493"/>
        <v/>
      </c>
      <c r="Y1405" s="88" t="str">
        <f t="shared" si="484"/>
        <v/>
      </c>
      <c r="Z1405" s="88" t="str">
        <f t="shared" si="485"/>
        <v/>
      </c>
      <c r="AA1405" s="88" t="str">
        <f t="shared" si="486"/>
        <v/>
      </c>
      <c r="AB1405" s="201" t="str">
        <f t="shared" si="487"/>
        <v/>
      </c>
    </row>
    <row r="1406" spans="5:28" ht="18" customHeight="1">
      <c r="E1406" s="178" t="str">
        <f t="shared" si="488"/>
        <v/>
      </c>
      <c r="F1406" s="124">
        <f t="shared" si="479"/>
        <v>0</v>
      </c>
      <c r="G1406" s="124" t="str">
        <f t="shared" si="480"/>
        <v/>
      </c>
      <c r="H1406" s="124" t="str">
        <f t="shared" si="481"/>
        <v/>
      </c>
      <c r="I1406" s="179">
        <v>38</v>
      </c>
      <c r="J1406" s="150" t="str">
        <f>IF($E1406="","",INDEX('3.サラリースケール'!$R$5:$BH$38,MATCH('7.グレード別年俸表の作成'!$E1406,'3.サラリースケール'!$R$5:$R$38,0),MATCH('7.グレード別年俸表の作成'!$I1406,'3.サラリースケール'!$R$5:$BH$5,0)))</f>
        <v/>
      </c>
      <c r="K1406" s="194" t="str">
        <f t="shared" si="482"/>
        <v/>
      </c>
      <c r="L1406" s="195" t="str">
        <f>IF($J1406="","",VLOOKUP($E1406,'6.モデル年俸表の作成'!$C$6:$F$48,4,0))</f>
        <v/>
      </c>
      <c r="M1406" s="196" t="str">
        <f t="shared" si="489"/>
        <v/>
      </c>
      <c r="N1406" s="197" t="str">
        <f t="shared" si="490"/>
        <v/>
      </c>
      <c r="O1406" s="219" t="str">
        <f t="shared" si="483"/>
        <v/>
      </c>
      <c r="P1406" s="198" t="str">
        <f t="shared" si="491"/>
        <v/>
      </c>
      <c r="Q1406" s="195" t="str">
        <f t="shared" si="492"/>
        <v/>
      </c>
      <c r="R1406" s="187" t="str">
        <f>IF($J1406="","",IF('5.手当・賞与配分の設計'!$O$4=1,ROUNDUP((J1406+$L1406)*$R$5,-1),ROUNDUP(J1406*$R$5,-1)))</f>
        <v/>
      </c>
      <c r="S1406" s="202" t="str">
        <f>IF($J1406="","",IF('5.手当・賞与配分の設計'!$O$4=1,ROUNDUP(($J1406+$L1406)*$U$4*$S$3,-1),ROUNDUP($J1406*$U$4*$S$3,-1)))</f>
        <v/>
      </c>
      <c r="T1406" s="186" t="str">
        <f>IF($J1406="","",IF('5.手当・賞与配分の設計'!$O$4=1,ROUNDUP(($J1406+$L1406)*$U$4*$T$3,-1),ROUNDUP($J1406*$U$4*$T$3,-1)))</f>
        <v/>
      </c>
      <c r="U1406" s="186" t="str">
        <f>IF($J1406="","",IF('5.手当・賞与配分の設計'!$O$4=1,ROUNDUP(($J1406+$L1406)*$U$4*$U$3,-1),ROUNDUP($J1406*$U$4*$U$3,-1)))</f>
        <v/>
      </c>
      <c r="V1406" s="186" t="str">
        <f>IF($J1406="","",IF('5.手当・賞与配分の設計'!$O$4=1,ROUNDUP(($J1406+$L1406)*$U$4*$V$3,-1),ROUNDUP($J1406*$U$4*$V$3,-1)))</f>
        <v/>
      </c>
      <c r="W1406" s="203" t="str">
        <f>IF($J1406="","",IF('5.手当・賞与配分の設計'!$O$4=1,ROUNDUP(($J1406+$L1406)*$U$4*$W$3,-1),ROUNDUP($J1406*$U$4*$W$3,-1)))</f>
        <v/>
      </c>
      <c r="X1406" s="128" t="str">
        <f t="shared" si="493"/>
        <v/>
      </c>
      <c r="Y1406" s="88" t="str">
        <f t="shared" si="484"/>
        <v/>
      </c>
      <c r="Z1406" s="88" t="str">
        <f t="shared" si="485"/>
        <v/>
      </c>
      <c r="AA1406" s="88" t="str">
        <f t="shared" si="486"/>
        <v/>
      </c>
      <c r="AB1406" s="201" t="str">
        <f t="shared" si="487"/>
        <v/>
      </c>
    </row>
    <row r="1407" spans="5:28" ht="18" customHeight="1">
      <c r="E1407" s="178" t="str">
        <f t="shared" si="488"/>
        <v/>
      </c>
      <c r="F1407" s="124">
        <f t="shared" si="479"/>
        <v>0</v>
      </c>
      <c r="G1407" s="124" t="str">
        <f t="shared" si="480"/>
        <v/>
      </c>
      <c r="H1407" s="124" t="str">
        <f t="shared" si="481"/>
        <v/>
      </c>
      <c r="I1407" s="179">
        <v>39</v>
      </c>
      <c r="J1407" s="150" t="str">
        <f>IF($E1407="","",INDEX('3.サラリースケール'!$R$5:$BH$38,MATCH('7.グレード別年俸表の作成'!$E1407,'3.サラリースケール'!$R$5:$R$38,0),MATCH('7.グレード別年俸表の作成'!$I1407,'3.サラリースケール'!$R$5:$BH$5,0)))</f>
        <v/>
      </c>
      <c r="K1407" s="194" t="str">
        <f t="shared" si="482"/>
        <v/>
      </c>
      <c r="L1407" s="195" t="str">
        <f>IF($J1407="","",VLOOKUP($E1407,'6.モデル年俸表の作成'!$C$6:$F$48,4,0))</f>
        <v/>
      </c>
      <c r="M1407" s="196" t="str">
        <f t="shared" si="489"/>
        <v/>
      </c>
      <c r="N1407" s="197" t="str">
        <f t="shared" si="490"/>
        <v/>
      </c>
      <c r="O1407" s="219" t="str">
        <f t="shared" si="483"/>
        <v/>
      </c>
      <c r="P1407" s="198" t="str">
        <f t="shared" si="491"/>
        <v/>
      </c>
      <c r="Q1407" s="195" t="str">
        <f t="shared" si="492"/>
        <v/>
      </c>
      <c r="R1407" s="187" t="str">
        <f>IF($J1407="","",IF('5.手当・賞与配分の設計'!$O$4=1,ROUNDUP((J1407+$L1407)*$R$5,-1),ROUNDUP(J1407*$R$5,-1)))</f>
        <v/>
      </c>
      <c r="S1407" s="202" t="str">
        <f>IF($J1407="","",IF('5.手当・賞与配分の設計'!$O$4=1,ROUNDUP(($J1407+$L1407)*$U$4*$S$3,-1),ROUNDUP($J1407*$U$4*$S$3,-1)))</f>
        <v/>
      </c>
      <c r="T1407" s="186" t="str">
        <f>IF($J1407="","",IF('5.手当・賞与配分の設計'!$O$4=1,ROUNDUP(($J1407+$L1407)*$U$4*$T$3,-1),ROUNDUP($J1407*$U$4*$T$3,-1)))</f>
        <v/>
      </c>
      <c r="U1407" s="186" t="str">
        <f>IF($J1407="","",IF('5.手当・賞与配分の設計'!$O$4=1,ROUNDUP(($J1407+$L1407)*$U$4*$U$3,-1),ROUNDUP($J1407*$U$4*$U$3,-1)))</f>
        <v/>
      </c>
      <c r="V1407" s="186" t="str">
        <f>IF($J1407="","",IF('5.手当・賞与配分の設計'!$O$4=1,ROUNDUP(($J1407+$L1407)*$U$4*$V$3,-1),ROUNDUP($J1407*$U$4*$V$3,-1)))</f>
        <v/>
      </c>
      <c r="W1407" s="203" t="str">
        <f>IF($J1407="","",IF('5.手当・賞与配分の設計'!$O$4=1,ROUNDUP(($J1407+$L1407)*$U$4*$W$3,-1),ROUNDUP($J1407*$U$4*$W$3,-1)))</f>
        <v/>
      </c>
      <c r="X1407" s="128" t="str">
        <f t="shared" si="493"/>
        <v/>
      </c>
      <c r="Y1407" s="88" t="str">
        <f t="shared" si="484"/>
        <v/>
      </c>
      <c r="Z1407" s="88" t="str">
        <f t="shared" si="485"/>
        <v/>
      </c>
      <c r="AA1407" s="88" t="str">
        <f t="shared" si="486"/>
        <v/>
      </c>
      <c r="AB1407" s="201" t="str">
        <f t="shared" si="487"/>
        <v/>
      </c>
    </row>
    <row r="1408" spans="5:28" ht="18" customHeight="1">
      <c r="E1408" s="178" t="str">
        <f t="shared" si="488"/>
        <v/>
      </c>
      <c r="F1408" s="124">
        <f t="shared" si="479"/>
        <v>0</v>
      </c>
      <c r="G1408" s="124" t="str">
        <f t="shared" si="480"/>
        <v/>
      </c>
      <c r="H1408" s="124" t="str">
        <f t="shared" si="481"/>
        <v/>
      </c>
      <c r="I1408" s="179">
        <v>40</v>
      </c>
      <c r="J1408" s="150" t="str">
        <f>IF($E1408="","",INDEX('3.サラリースケール'!$R$5:$BH$38,MATCH('7.グレード別年俸表の作成'!$E1408,'3.サラリースケール'!$R$5:$R$38,0),MATCH('7.グレード別年俸表の作成'!$I1408,'3.サラリースケール'!$R$5:$BH$5,0)))</f>
        <v/>
      </c>
      <c r="K1408" s="194" t="str">
        <f t="shared" si="482"/>
        <v/>
      </c>
      <c r="L1408" s="195" t="str">
        <f>IF($J1408="","",VLOOKUP($E1408,'6.モデル年俸表の作成'!$C$6:$F$48,4,0))</f>
        <v/>
      </c>
      <c r="M1408" s="196" t="str">
        <f t="shared" si="489"/>
        <v/>
      </c>
      <c r="N1408" s="197" t="str">
        <f t="shared" si="490"/>
        <v/>
      </c>
      <c r="O1408" s="219" t="str">
        <f t="shared" si="483"/>
        <v/>
      </c>
      <c r="P1408" s="198" t="str">
        <f t="shared" si="491"/>
        <v/>
      </c>
      <c r="Q1408" s="195" t="str">
        <f t="shared" si="492"/>
        <v/>
      </c>
      <c r="R1408" s="187" t="str">
        <f>IF($J1408="","",IF('5.手当・賞与配分の設計'!$O$4=1,ROUNDUP((J1408+$L1408)*$R$5,-1),ROUNDUP(J1408*$R$5,-1)))</f>
        <v/>
      </c>
      <c r="S1408" s="202" t="str">
        <f>IF($J1408="","",IF('5.手当・賞与配分の設計'!$O$4=1,ROUNDUP(($J1408+$L1408)*$U$4*$S$3,-1),ROUNDUP($J1408*$U$4*$S$3,-1)))</f>
        <v/>
      </c>
      <c r="T1408" s="186" t="str">
        <f>IF($J1408="","",IF('5.手当・賞与配分の設計'!$O$4=1,ROUNDUP(($J1408+$L1408)*$U$4*$T$3,-1),ROUNDUP($J1408*$U$4*$T$3,-1)))</f>
        <v/>
      </c>
      <c r="U1408" s="186" t="str">
        <f>IF($J1408="","",IF('5.手当・賞与配分の設計'!$O$4=1,ROUNDUP(($J1408+$L1408)*$U$4*$U$3,-1),ROUNDUP($J1408*$U$4*$U$3,-1)))</f>
        <v/>
      </c>
      <c r="V1408" s="186" t="str">
        <f>IF($J1408="","",IF('5.手当・賞与配分の設計'!$O$4=1,ROUNDUP(($J1408+$L1408)*$U$4*$V$3,-1),ROUNDUP($J1408*$U$4*$V$3,-1)))</f>
        <v/>
      </c>
      <c r="W1408" s="203" t="str">
        <f>IF($J1408="","",IF('5.手当・賞与配分の設計'!$O$4=1,ROUNDUP(($J1408+$L1408)*$U$4*$W$3,-1),ROUNDUP($J1408*$U$4*$W$3,-1)))</f>
        <v/>
      </c>
      <c r="X1408" s="128" t="str">
        <f t="shared" si="493"/>
        <v/>
      </c>
      <c r="Y1408" s="88" t="str">
        <f t="shared" si="484"/>
        <v/>
      </c>
      <c r="Z1408" s="88" t="str">
        <f t="shared" si="485"/>
        <v/>
      </c>
      <c r="AA1408" s="88" t="str">
        <f t="shared" si="486"/>
        <v/>
      </c>
      <c r="AB1408" s="201" t="str">
        <f t="shared" si="487"/>
        <v/>
      </c>
    </row>
    <row r="1409" spans="5:28" ht="18" customHeight="1">
      <c r="E1409" s="178" t="str">
        <f t="shared" si="488"/>
        <v/>
      </c>
      <c r="F1409" s="124">
        <f t="shared" si="479"/>
        <v>0</v>
      </c>
      <c r="G1409" s="124" t="str">
        <f t="shared" si="480"/>
        <v/>
      </c>
      <c r="H1409" s="124" t="str">
        <f t="shared" si="481"/>
        <v/>
      </c>
      <c r="I1409" s="179">
        <v>41</v>
      </c>
      <c r="J1409" s="150" t="str">
        <f>IF($E1409="","",INDEX('3.サラリースケール'!$R$5:$BH$38,MATCH('7.グレード別年俸表の作成'!$E1409,'3.サラリースケール'!$R$5:$R$38,0),MATCH('7.グレード別年俸表の作成'!$I1409,'3.サラリースケール'!$R$5:$BH$5,0)))</f>
        <v/>
      </c>
      <c r="K1409" s="194" t="str">
        <f t="shared" si="482"/>
        <v/>
      </c>
      <c r="L1409" s="195" t="str">
        <f>IF($J1409="","",VLOOKUP($E1409,'6.モデル年俸表の作成'!$C$6:$F$48,4,0))</f>
        <v/>
      </c>
      <c r="M1409" s="196" t="str">
        <f t="shared" si="489"/>
        <v/>
      </c>
      <c r="N1409" s="197" t="str">
        <f t="shared" si="490"/>
        <v/>
      </c>
      <c r="O1409" s="219" t="str">
        <f t="shared" si="483"/>
        <v/>
      </c>
      <c r="P1409" s="198" t="str">
        <f t="shared" si="491"/>
        <v/>
      </c>
      <c r="Q1409" s="195" t="str">
        <f t="shared" si="492"/>
        <v/>
      </c>
      <c r="R1409" s="187" t="str">
        <f>IF($J1409="","",IF('5.手当・賞与配分の設計'!$O$4=1,ROUNDUP((J1409+$L1409)*$R$5,-1),ROUNDUP(J1409*$R$5,-1)))</f>
        <v/>
      </c>
      <c r="S1409" s="202" t="str">
        <f>IF($J1409="","",IF('5.手当・賞与配分の設計'!$O$4=1,ROUNDUP(($J1409+$L1409)*$U$4*$S$3,-1),ROUNDUP($J1409*$U$4*$S$3,-1)))</f>
        <v/>
      </c>
      <c r="T1409" s="186" t="str">
        <f>IF($J1409="","",IF('5.手当・賞与配分の設計'!$O$4=1,ROUNDUP(($J1409+$L1409)*$U$4*$T$3,-1),ROUNDUP($J1409*$U$4*$T$3,-1)))</f>
        <v/>
      </c>
      <c r="U1409" s="186" t="str">
        <f>IF($J1409="","",IF('5.手当・賞与配分の設計'!$O$4=1,ROUNDUP(($J1409+$L1409)*$U$4*$U$3,-1),ROUNDUP($J1409*$U$4*$U$3,-1)))</f>
        <v/>
      </c>
      <c r="V1409" s="186" t="str">
        <f>IF($J1409="","",IF('5.手当・賞与配分の設計'!$O$4=1,ROUNDUP(($J1409+$L1409)*$U$4*$V$3,-1),ROUNDUP($J1409*$U$4*$V$3,-1)))</f>
        <v/>
      </c>
      <c r="W1409" s="203" t="str">
        <f>IF($J1409="","",IF('5.手当・賞与配分の設計'!$O$4=1,ROUNDUP(($J1409+$L1409)*$U$4*$W$3,-1),ROUNDUP($J1409*$U$4*$W$3,-1)))</f>
        <v/>
      </c>
      <c r="X1409" s="128" t="str">
        <f t="shared" si="493"/>
        <v/>
      </c>
      <c r="Y1409" s="88" t="str">
        <f t="shared" si="484"/>
        <v/>
      </c>
      <c r="Z1409" s="88" t="str">
        <f t="shared" si="485"/>
        <v/>
      </c>
      <c r="AA1409" s="88" t="str">
        <f t="shared" si="486"/>
        <v/>
      </c>
      <c r="AB1409" s="201" t="str">
        <f t="shared" si="487"/>
        <v/>
      </c>
    </row>
    <row r="1410" spans="5:28" ht="18" customHeight="1">
      <c r="E1410" s="178" t="str">
        <f t="shared" si="488"/>
        <v/>
      </c>
      <c r="F1410" s="124">
        <f t="shared" si="479"/>
        <v>0</v>
      </c>
      <c r="G1410" s="124" t="str">
        <f t="shared" si="480"/>
        <v/>
      </c>
      <c r="H1410" s="124" t="str">
        <f t="shared" si="481"/>
        <v/>
      </c>
      <c r="I1410" s="179">
        <v>42</v>
      </c>
      <c r="J1410" s="150" t="str">
        <f>IF($E1410="","",INDEX('3.サラリースケール'!$R$5:$BH$38,MATCH('7.グレード別年俸表の作成'!$E1410,'3.サラリースケール'!$R$5:$R$38,0),MATCH('7.グレード別年俸表の作成'!$I1410,'3.サラリースケール'!$R$5:$BH$5,0)))</f>
        <v/>
      </c>
      <c r="K1410" s="194" t="str">
        <f t="shared" si="482"/>
        <v/>
      </c>
      <c r="L1410" s="195" t="str">
        <f>IF($J1410="","",VLOOKUP($E1410,'6.モデル年俸表の作成'!$C$6:$F$48,4,0))</f>
        <v/>
      </c>
      <c r="M1410" s="196" t="str">
        <f t="shared" si="489"/>
        <v/>
      </c>
      <c r="N1410" s="197" t="str">
        <f t="shared" si="490"/>
        <v/>
      </c>
      <c r="O1410" s="219" t="str">
        <f t="shared" si="483"/>
        <v/>
      </c>
      <c r="P1410" s="198" t="str">
        <f t="shared" si="491"/>
        <v/>
      </c>
      <c r="Q1410" s="195" t="str">
        <f t="shared" si="492"/>
        <v/>
      </c>
      <c r="R1410" s="187" t="str">
        <f>IF($J1410="","",IF('5.手当・賞与配分の設計'!$O$4=1,ROUNDUP((J1410+$L1410)*$R$5,-1),ROUNDUP(J1410*$R$5,-1)))</f>
        <v/>
      </c>
      <c r="S1410" s="202" t="str">
        <f>IF($J1410="","",IF('5.手当・賞与配分の設計'!$O$4=1,ROUNDUP(($J1410+$L1410)*$U$4*$S$3,-1),ROUNDUP($J1410*$U$4*$S$3,-1)))</f>
        <v/>
      </c>
      <c r="T1410" s="186" t="str">
        <f>IF($J1410="","",IF('5.手当・賞与配分の設計'!$O$4=1,ROUNDUP(($J1410+$L1410)*$U$4*$T$3,-1),ROUNDUP($J1410*$U$4*$T$3,-1)))</f>
        <v/>
      </c>
      <c r="U1410" s="186" t="str">
        <f>IF($J1410="","",IF('5.手当・賞与配分の設計'!$O$4=1,ROUNDUP(($J1410+$L1410)*$U$4*$U$3,-1),ROUNDUP($J1410*$U$4*$U$3,-1)))</f>
        <v/>
      </c>
      <c r="V1410" s="186" t="str">
        <f>IF($J1410="","",IF('5.手当・賞与配分の設計'!$O$4=1,ROUNDUP(($J1410+$L1410)*$U$4*$V$3,-1),ROUNDUP($J1410*$U$4*$V$3,-1)))</f>
        <v/>
      </c>
      <c r="W1410" s="203" t="str">
        <f>IF($J1410="","",IF('5.手当・賞与配分の設計'!$O$4=1,ROUNDUP(($J1410+$L1410)*$U$4*$W$3,-1),ROUNDUP($J1410*$U$4*$W$3,-1)))</f>
        <v/>
      </c>
      <c r="X1410" s="128" t="str">
        <f t="shared" si="493"/>
        <v/>
      </c>
      <c r="Y1410" s="88" t="str">
        <f t="shared" si="484"/>
        <v/>
      </c>
      <c r="Z1410" s="88" t="str">
        <f t="shared" si="485"/>
        <v/>
      </c>
      <c r="AA1410" s="88" t="str">
        <f t="shared" si="486"/>
        <v/>
      </c>
      <c r="AB1410" s="201" t="str">
        <f t="shared" si="487"/>
        <v/>
      </c>
    </row>
    <row r="1411" spans="5:28" ht="18" customHeight="1">
      <c r="E1411" s="178" t="str">
        <f t="shared" si="488"/>
        <v/>
      </c>
      <c r="F1411" s="204">
        <f t="shared" si="479"/>
        <v>0</v>
      </c>
      <c r="G1411" s="124" t="str">
        <f t="shared" si="480"/>
        <v/>
      </c>
      <c r="H1411" s="124" t="str">
        <f t="shared" si="481"/>
        <v/>
      </c>
      <c r="I1411" s="179">
        <v>43</v>
      </c>
      <c r="J1411" s="150" t="str">
        <f>IF($E1411="","",INDEX('3.サラリースケール'!$R$5:$BH$38,MATCH('7.グレード別年俸表の作成'!$E1411,'3.サラリースケール'!$R$5:$R$38,0),MATCH('7.グレード別年俸表の作成'!$I1411,'3.サラリースケール'!$R$5:$BH$5,0)))</f>
        <v/>
      </c>
      <c r="K1411" s="194" t="str">
        <f t="shared" si="482"/>
        <v/>
      </c>
      <c r="L1411" s="195" t="str">
        <f>IF($J1411="","",VLOOKUP($E1411,'6.モデル年俸表の作成'!$C$6:$F$48,4,0))</f>
        <v/>
      </c>
      <c r="M1411" s="196" t="str">
        <f t="shared" si="489"/>
        <v/>
      </c>
      <c r="N1411" s="197" t="str">
        <f t="shared" si="490"/>
        <v/>
      </c>
      <c r="O1411" s="219" t="str">
        <f t="shared" si="483"/>
        <v/>
      </c>
      <c r="P1411" s="198" t="str">
        <f t="shared" si="491"/>
        <v/>
      </c>
      <c r="Q1411" s="195" t="str">
        <f t="shared" si="492"/>
        <v/>
      </c>
      <c r="R1411" s="187" t="str">
        <f>IF($J1411="","",IF('5.手当・賞与配分の設計'!$O$4=1,ROUNDUP((J1411+$L1411)*$R$5,-1),ROUNDUP(J1411*$R$5,-1)))</f>
        <v/>
      </c>
      <c r="S1411" s="202" t="str">
        <f>IF($J1411="","",IF('5.手当・賞与配分の設計'!$O$4=1,ROUNDUP(($J1411+$L1411)*$U$4*$S$3,-1),ROUNDUP($J1411*$U$4*$S$3,-1)))</f>
        <v/>
      </c>
      <c r="T1411" s="186" t="str">
        <f>IF($J1411="","",IF('5.手当・賞与配分の設計'!$O$4=1,ROUNDUP(($J1411+$L1411)*$U$4*$T$3,-1),ROUNDUP($J1411*$U$4*$T$3,-1)))</f>
        <v/>
      </c>
      <c r="U1411" s="186" t="str">
        <f>IF($J1411="","",IF('5.手当・賞与配分の設計'!$O$4=1,ROUNDUP(($J1411+$L1411)*$U$4*$U$3,-1),ROUNDUP($J1411*$U$4*$U$3,-1)))</f>
        <v/>
      </c>
      <c r="V1411" s="186" t="str">
        <f>IF($J1411="","",IF('5.手当・賞与配分の設計'!$O$4=1,ROUNDUP(($J1411+$L1411)*$U$4*$V$3,-1),ROUNDUP($J1411*$U$4*$V$3,-1)))</f>
        <v/>
      </c>
      <c r="W1411" s="203" t="str">
        <f>IF($J1411="","",IF('5.手当・賞与配分の設計'!$O$4=1,ROUNDUP(($J1411+$L1411)*$U$4*$W$3,-1),ROUNDUP($J1411*$U$4*$W$3,-1)))</f>
        <v/>
      </c>
      <c r="X1411" s="128" t="str">
        <f t="shared" si="493"/>
        <v/>
      </c>
      <c r="Y1411" s="88" t="str">
        <f>IF($J1411="","",$Q1411+$R1411+T1411)</f>
        <v/>
      </c>
      <c r="Z1411" s="88" t="str">
        <f t="shared" si="485"/>
        <v/>
      </c>
      <c r="AA1411" s="88" t="str">
        <f t="shared" si="486"/>
        <v/>
      </c>
      <c r="AB1411" s="201" t="str">
        <f t="shared" si="487"/>
        <v/>
      </c>
    </row>
    <row r="1412" spans="5:28" ht="18" customHeight="1">
      <c r="E1412" s="178" t="str">
        <f t="shared" si="488"/>
        <v/>
      </c>
      <c r="F1412" s="204">
        <f t="shared" si="479"/>
        <v>0</v>
      </c>
      <c r="G1412" s="124" t="str">
        <f t="shared" si="480"/>
        <v/>
      </c>
      <c r="H1412" s="124" t="str">
        <f t="shared" si="481"/>
        <v/>
      </c>
      <c r="I1412" s="179">
        <v>44</v>
      </c>
      <c r="J1412" s="150" t="str">
        <f>IF($E1412="","",INDEX('3.サラリースケール'!$R$5:$BH$38,MATCH('7.グレード別年俸表の作成'!$E1412,'3.サラリースケール'!$R$5:$R$38,0),MATCH('7.グレード別年俸表の作成'!$I1412,'3.サラリースケール'!$R$5:$BH$5,0)))</f>
        <v/>
      </c>
      <c r="K1412" s="194" t="str">
        <f t="shared" si="482"/>
        <v/>
      </c>
      <c r="L1412" s="195" t="str">
        <f>IF($J1412="","",VLOOKUP($E1412,'6.モデル年俸表の作成'!$C$6:$F$48,4,0))</f>
        <v/>
      </c>
      <c r="M1412" s="196" t="str">
        <f t="shared" si="489"/>
        <v/>
      </c>
      <c r="N1412" s="197" t="str">
        <f t="shared" si="490"/>
        <v/>
      </c>
      <c r="O1412" s="219" t="str">
        <f t="shared" si="483"/>
        <v/>
      </c>
      <c r="P1412" s="198" t="str">
        <f t="shared" si="491"/>
        <v/>
      </c>
      <c r="Q1412" s="195" t="str">
        <f t="shared" si="492"/>
        <v/>
      </c>
      <c r="R1412" s="187" t="str">
        <f>IF($J1412="","",IF('5.手当・賞与配分の設計'!$O$4=1,ROUNDUP((J1412+$L1412)*$R$5,-1),ROUNDUP(J1412*$R$5,-1)))</f>
        <v/>
      </c>
      <c r="S1412" s="202" t="str">
        <f>IF($J1412="","",IF('5.手当・賞与配分の設計'!$O$4=1,ROUNDUP(($J1412+$L1412)*$U$4*$S$3,-1),ROUNDUP($J1412*$U$4*$S$3,-1)))</f>
        <v/>
      </c>
      <c r="T1412" s="186" t="str">
        <f>IF($J1412="","",IF('5.手当・賞与配分の設計'!$O$4=1,ROUNDUP(($J1412+$L1412)*$U$4*$T$3,-1),ROUNDUP($J1412*$U$4*$T$3,-1)))</f>
        <v/>
      </c>
      <c r="U1412" s="186" t="str">
        <f>IF($J1412="","",IF('5.手当・賞与配分の設計'!$O$4=1,ROUNDUP(($J1412+$L1412)*$U$4*$U$3,-1),ROUNDUP($J1412*$U$4*$U$3,-1)))</f>
        <v/>
      </c>
      <c r="V1412" s="186" t="str">
        <f>IF($J1412="","",IF('5.手当・賞与配分の設計'!$O$4=1,ROUNDUP(($J1412+$L1412)*$U$4*$V$3,-1),ROUNDUP($J1412*$U$4*$V$3,-1)))</f>
        <v/>
      </c>
      <c r="W1412" s="203" t="str">
        <f>IF($J1412="","",IF('5.手当・賞与配分の設計'!$O$4=1,ROUNDUP(($J1412+$L1412)*$U$4*$W$3,-1),ROUNDUP($J1412*$U$4*$W$3,-1)))</f>
        <v/>
      </c>
      <c r="X1412" s="128" t="str">
        <f t="shared" si="493"/>
        <v/>
      </c>
      <c r="Y1412" s="88" t="str">
        <f t="shared" ref="Y1412:Y1427" si="494">IF($J1412="","",$Q1412+$R1412+T1412)</f>
        <v/>
      </c>
      <c r="Z1412" s="88" t="str">
        <f t="shared" si="485"/>
        <v/>
      </c>
      <c r="AA1412" s="88" t="str">
        <f t="shared" si="486"/>
        <v/>
      </c>
      <c r="AB1412" s="201" t="str">
        <f t="shared" si="487"/>
        <v/>
      </c>
    </row>
    <row r="1413" spans="5:28" ht="18" customHeight="1">
      <c r="E1413" s="178" t="str">
        <f t="shared" si="488"/>
        <v/>
      </c>
      <c r="F1413" s="204">
        <f t="shared" si="479"/>
        <v>0</v>
      </c>
      <c r="G1413" s="124" t="str">
        <f t="shared" si="480"/>
        <v/>
      </c>
      <c r="H1413" s="124" t="str">
        <f t="shared" si="481"/>
        <v/>
      </c>
      <c r="I1413" s="179">
        <v>45</v>
      </c>
      <c r="J1413" s="150" t="str">
        <f>IF($E1413="","",INDEX('3.サラリースケール'!$R$5:$BH$38,MATCH('7.グレード別年俸表の作成'!$E1413,'3.サラリースケール'!$R$5:$R$38,0),MATCH('7.グレード別年俸表の作成'!$I1413,'3.サラリースケール'!$R$5:$BH$5,0)))</f>
        <v/>
      </c>
      <c r="K1413" s="194" t="str">
        <f t="shared" si="482"/>
        <v/>
      </c>
      <c r="L1413" s="195" t="str">
        <f>IF($J1413="","",VLOOKUP($E1413,'6.モデル年俸表の作成'!$C$6:$F$48,4,0))</f>
        <v/>
      </c>
      <c r="M1413" s="196" t="str">
        <f t="shared" si="489"/>
        <v/>
      </c>
      <c r="N1413" s="197" t="str">
        <f t="shared" si="490"/>
        <v/>
      </c>
      <c r="O1413" s="219" t="str">
        <f t="shared" si="483"/>
        <v/>
      </c>
      <c r="P1413" s="198" t="str">
        <f t="shared" si="491"/>
        <v/>
      </c>
      <c r="Q1413" s="195" t="str">
        <f t="shared" si="492"/>
        <v/>
      </c>
      <c r="R1413" s="187" t="str">
        <f>IF($J1413="","",IF('5.手当・賞与配分の設計'!$O$4=1,ROUNDUP((J1413+$L1413)*$R$5,-1),ROUNDUP(J1413*$R$5,-1)))</f>
        <v/>
      </c>
      <c r="S1413" s="202" t="str">
        <f>IF($J1413="","",IF('5.手当・賞与配分の設計'!$O$4=1,ROUNDUP(($J1413+$L1413)*$U$4*$S$3,-1),ROUNDUP($J1413*$U$4*$S$3,-1)))</f>
        <v/>
      </c>
      <c r="T1413" s="186" t="str">
        <f>IF($J1413="","",IF('5.手当・賞与配分の設計'!$O$4=1,ROUNDUP(($J1413+$L1413)*$U$4*$T$3,-1),ROUNDUP($J1413*$U$4*$T$3,-1)))</f>
        <v/>
      </c>
      <c r="U1413" s="186" t="str">
        <f>IF($J1413="","",IF('5.手当・賞与配分の設計'!$O$4=1,ROUNDUP(($J1413+$L1413)*$U$4*$U$3,-1),ROUNDUP($J1413*$U$4*$U$3,-1)))</f>
        <v/>
      </c>
      <c r="V1413" s="186" t="str">
        <f>IF($J1413="","",IF('5.手当・賞与配分の設計'!$O$4=1,ROUNDUP(($J1413+$L1413)*$U$4*$V$3,-1),ROUNDUP($J1413*$U$4*$V$3,-1)))</f>
        <v/>
      </c>
      <c r="W1413" s="203" t="str">
        <f>IF($J1413="","",IF('5.手当・賞与配分の設計'!$O$4=1,ROUNDUP(($J1413+$L1413)*$U$4*$W$3,-1),ROUNDUP($J1413*$U$4*$W$3,-1)))</f>
        <v/>
      </c>
      <c r="X1413" s="128" t="str">
        <f t="shared" si="493"/>
        <v/>
      </c>
      <c r="Y1413" s="88" t="str">
        <f t="shared" si="494"/>
        <v/>
      </c>
      <c r="Z1413" s="88" t="str">
        <f t="shared" si="485"/>
        <v/>
      </c>
      <c r="AA1413" s="88" t="str">
        <f t="shared" si="486"/>
        <v/>
      </c>
      <c r="AB1413" s="201" t="str">
        <f t="shared" si="487"/>
        <v/>
      </c>
    </row>
    <row r="1414" spans="5:28" ht="18" customHeight="1">
      <c r="E1414" s="178" t="str">
        <f t="shared" si="488"/>
        <v/>
      </c>
      <c r="F1414" s="204">
        <f t="shared" si="479"/>
        <v>0</v>
      </c>
      <c r="G1414" s="124" t="str">
        <f t="shared" si="480"/>
        <v/>
      </c>
      <c r="H1414" s="124" t="str">
        <f t="shared" si="481"/>
        <v/>
      </c>
      <c r="I1414" s="179">
        <v>46</v>
      </c>
      <c r="J1414" s="150" t="str">
        <f>IF($E1414="","",INDEX('3.サラリースケール'!$R$5:$BH$38,MATCH('7.グレード別年俸表の作成'!$E1414,'3.サラリースケール'!$R$5:$R$38,0),MATCH('7.グレード別年俸表の作成'!$I1414,'3.サラリースケール'!$R$5:$BH$5,0)))</f>
        <v/>
      </c>
      <c r="K1414" s="194" t="str">
        <f t="shared" si="482"/>
        <v/>
      </c>
      <c r="L1414" s="195" t="str">
        <f>IF($J1414="","",VLOOKUP($E1414,'6.モデル年俸表の作成'!$C$6:$F$48,4,0))</f>
        <v/>
      </c>
      <c r="M1414" s="196" t="str">
        <f t="shared" si="489"/>
        <v/>
      </c>
      <c r="N1414" s="197" t="str">
        <f t="shared" si="490"/>
        <v/>
      </c>
      <c r="O1414" s="219" t="str">
        <f t="shared" si="483"/>
        <v/>
      </c>
      <c r="P1414" s="198" t="str">
        <f t="shared" si="491"/>
        <v/>
      </c>
      <c r="Q1414" s="195" t="str">
        <f t="shared" si="492"/>
        <v/>
      </c>
      <c r="R1414" s="187" t="str">
        <f>IF($J1414="","",IF('5.手当・賞与配分の設計'!$O$4=1,ROUNDUP((J1414+$L1414)*$R$5,-1),ROUNDUP(J1414*$R$5,-1)))</f>
        <v/>
      </c>
      <c r="S1414" s="202" t="str">
        <f>IF($J1414="","",IF('5.手当・賞与配分の設計'!$O$4=1,ROUNDUP(($J1414+$L1414)*$U$4*$S$3,-1),ROUNDUP($J1414*$U$4*$S$3,-1)))</f>
        <v/>
      </c>
      <c r="T1414" s="186" t="str">
        <f>IF($J1414="","",IF('5.手当・賞与配分の設計'!$O$4=1,ROUNDUP(($J1414+$L1414)*$U$4*$T$3,-1),ROUNDUP($J1414*$U$4*$T$3,-1)))</f>
        <v/>
      </c>
      <c r="U1414" s="186" t="str">
        <f>IF($J1414="","",IF('5.手当・賞与配分の設計'!$O$4=1,ROUNDUP(($J1414+$L1414)*$U$4*$U$3,-1),ROUNDUP($J1414*$U$4*$U$3,-1)))</f>
        <v/>
      </c>
      <c r="V1414" s="186" t="str">
        <f>IF($J1414="","",IF('5.手当・賞与配分の設計'!$O$4=1,ROUNDUP(($J1414+$L1414)*$U$4*$V$3,-1),ROUNDUP($J1414*$U$4*$V$3,-1)))</f>
        <v/>
      </c>
      <c r="W1414" s="203" t="str">
        <f>IF($J1414="","",IF('5.手当・賞与配分の設計'!$O$4=1,ROUNDUP(($J1414+$L1414)*$U$4*$W$3,-1),ROUNDUP($J1414*$U$4*$W$3,-1)))</f>
        <v/>
      </c>
      <c r="X1414" s="128" t="str">
        <f t="shared" si="493"/>
        <v/>
      </c>
      <c r="Y1414" s="88" t="str">
        <f t="shared" si="494"/>
        <v/>
      </c>
      <c r="Z1414" s="88" t="str">
        <f t="shared" si="485"/>
        <v/>
      </c>
      <c r="AA1414" s="88" t="str">
        <f t="shared" si="486"/>
        <v/>
      </c>
      <c r="AB1414" s="201" t="str">
        <f t="shared" si="487"/>
        <v/>
      </c>
    </row>
    <row r="1415" spans="5:28" ht="18" customHeight="1">
      <c r="E1415" s="178" t="str">
        <f t="shared" si="488"/>
        <v/>
      </c>
      <c r="F1415" s="204">
        <f t="shared" si="479"/>
        <v>0</v>
      </c>
      <c r="G1415" s="124" t="str">
        <f t="shared" si="480"/>
        <v/>
      </c>
      <c r="H1415" s="124" t="str">
        <f t="shared" si="481"/>
        <v/>
      </c>
      <c r="I1415" s="179">
        <v>47</v>
      </c>
      <c r="J1415" s="150" t="str">
        <f>IF($E1415="","",INDEX('3.サラリースケール'!$R$5:$BH$38,MATCH('7.グレード別年俸表の作成'!$E1415,'3.サラリースケール'!$R$5:$R$38,0),MATCH('7.グレード別年俸表の作成'!$I1415,'3.サラリースケール'!$R$5:$BH$5,0)))</f>
        <v/>
      </c>
      <c r="K1415" s="194" t="str">
        <f t="shared" si="482"/>
        <v/>
      </c>
      <c r="L1415" s="195" t="str">
        <f>IF($J1415="","",VLOOKUP($E1415,'6.モデル年俸表の作成'!$C$6:$F$48,4,0))</f>
        <v/>
      </c>
      <c r="M1415" s="196" t="str">
        <f t="shared" si="489"/>
        <v/>
      </c>
      <c r="N1415" s="197" t="str">
        <f t="shared" si="490"/>
        <v/>
      </c>
      <c r="O1415" s="219" t="str">
        <f t="shared" si="483"/>
        <v/>
      </c>
      <c r="P1415" s="198" t="str">
        <f t="shared" si="491"/>
        <v/>
      </c>
      <c r="Q1415" s="195" t="str">
        <f t="shared" si="492"/>
        <v/>
      </c>
      <c r="R1415" s="187" t="str">
        <f>IF($J1415="","",IF('5.手当・賞与配分の設計'!$O$4=1,ROUNDUP((J1415+$L1415)*$R$5,-1),ROUNDUP(J1415*$R$5,-1)))</f>
        <v/>
      </c>
      <c r="S1415" s="202" t="str">
        <f>IF($J1415="","",IF('5.手当・賞与配分の設計'!$O$4=1,ROUNDUP(($J1415+$L1415)*$U$4*$S$3,-1),ROUNDUP($J1415*$U$4*$S$3,-1)))</f>
        <v/>
      </c>
      <c r="T1415" s="186" t="str">
        <f>IF($J1415="","",IF('5.手当・賞与配分の設計'!$O$4=1,ROUNDUP(($J1415+$L1415)*$U$4*$T$3,-1),ROUNDUP($J1415*$U$4*$T$3,-1)))</f>
        <v/>
      </c>
      <c r="U1415" s="186" t="str">
        <f>IF($J1415="","",IF('5.手当・賞与配分の設計'!$O$4=1,ROUNDUP(($J1415+$L1415)*$U$4*$U$3,-1),ROUNDUP($J1415*$U$4*$U$3,-1)))</f>
        <v/>
      </c>
      <c r="V1415" s="186" t="str">
        <f>IF($J1415="","",IF('5.手当・賞与配分の設計'!$O$4=1,ROUNDUP(($J1415+$L1415)*$U$4*$V$3,-1),ROUNDUP($J1415*$U$4*$V$3,-1)))</f>
        <v/>
      </c>
      <c r="W1415" s="203" t="str">
        <f>IF($J1415="","",IF('5.手当・賞与配分の設計'!$O$4=1,ROUNDUP(($J1415+$L1415)*$U$4*$W$3,-1),ROUNDUP($J1415*$U$4*$W$3,-1)))</f>
        <v/>
      </c>
      <c r="X1415" s="128" t="str">
        <f t="shared" si="493"/>
        <v/>
      </c>
      <c r="Y1415" s="88" t="str">
        <f t="shared" si="494"/>
        <v/>
      </c>
      <c r="Z1415" s="88" t="str">
        <f t="shared" si="485"/>
        <v/>
      </c>
      <c r="AA1415" s="88" t="str">
        <f t="shared" si="486"/>
        <v/>
      </c>
      <c r="AB1415" s="201" t="str">
        <f t="shared" si="487"/>
        <v/>
      </c>
    </row>
    <row r="1416" spans="5:28" ht="18" customHeight="1">
      <c r="E1416" s="178" t="str">
        <f t="shared" si="488"/>
        <v/>
      </c>
      <c r="F1416" s="204">
        <f t="shared" si="479"/>
        <v>0</v>
      </c>
      <c r="G1416" s="124" t="str">
        <f t="shared" si="480"/>
        <v/>
      </c>
      <c r="H1416" s="124" t="str">
        <f t="shared" si="481"/>
        <v/>
      </c>
      <c r="I1416" s="179">
        <v>48</v>
      </c>
      <c r="J1416" s="150" t="str">
        <f>IF($E1416="","",INDEX('3.サラリースケール'!$R$5:$BH$38,MATCH('7.グレード別年俸表の作成'!$E1416,'3.サラリースケール'!$R$5:$R$38,0),MATCH('7.グレード別年俸表の作成'!$I1416,'3.サラリースケール'!$R$5:$BH$5,0)))</f>
        <v/>
      </c>
      <c r="K1416" s="194" t="str">
        <f t="shared" si="482"/>
        <v/>
      </c>
      <c r="L1416" s="195" t="str">
        <f>IF($J1416="","",VLOOKUP($E1416,'6.モデル年俸表の作成'!$C$6:$F$48,4,0))</f>
        <v/>
      </c>
      <c r="M1416" s="196" t="str">
        <f t="shared" si="489"/>
        <v/>
      </c>
      <c r="N1416" s="197" t="str">
        <f t="shared" si="490"/>
        <v/>
      </c>
      <c r="O1416" s="219" t="str">
        <f t="shared" si="483"/>
        <v/>
      </c>
      <c r="P1416" s="198" t="str">
        <f t="shared" si="491"/>
        <v/>
      </c>
      <c r="Q1416" s="195" t="str">
        <f t="shared" si="492"/>
        <v/>
      </c>
      <c r="R1416" s="187" t="str">
        <f>IF($J1416="","",IF('5.手当・賞与配分の設計'!$O$4=1,ROUNDUP((J1416+$L1416)*$R$5,-1),ROUNDUP(J1416*$R$5,-1)))</f>
        <v/>
      </c>
      <c r="S1416" s="202" t="str">
        <f>IF($J1416="","",IF('5.手当・賞与配分の設計'!$O$4=1,ROUNDUP(($J1416+$L1416)*$U$4*$S$3,-1),ROUNDUP($J1416*$U$4*$S$3,-1)))</f>
        <v/>
      </c>
      <c r="T1416" s="186" t="str">
        <f>IF($J1416="","",IF('5.手当・賞与配分の設計'!$O$4=1,ROUNDUP(($J1416+$L1416)*$U$4*$T$3,-1),ROUNDUP($J1416*$U$4*$T$3,-1)))</f>
        <v/>
      </c>
      <c r="U1416" s="186" t="str">
        <f>IF($J1416="","",IF('5.手当・賞与配分の設計'!$O$4=1,ROUNDUP(($J1416+$L1416)*$U$4*$U$3,-1),ROUNDUP($J1416*$U$4*$U$3,-1)))</f>
        <v/>
      </c>
      <c r="V1416" s="186" t="str">
        <f>IF($J1416="","",IF('5.手当・賞与配分の設計'!$O$4=1,ROUNDUP(($J1416+$L1416)*$U$4*$V$3,-1),ROUNDUP($J1416*$U$4*$V$3,-1)))</f>
        <v/>
      </c>
      <c r="W1416" s="203" t="str">
        <f>IF($J1416="","",IF('5.手当・賞与配分の設計'!$O$4=1,ROUNDUP(($J1416+$L1416)*$U$4*$W$3,-1),ROUNDUP($J1416*$U$4*$W$3,-1)))</f>
        <v/>
      </c>
      <c r="X1416" s="128" t="str">
        <f t="shared" si="493"/>
        <v/>
      </c>
      <c r="Y1416" s="88" t="str">
        <f t="shared" si="494"/>
        <v/>
      </c>
      <c r="Z1416" s="88" t="str">
        <f t="shared" si="485"/>
        <v/>
      </c>
      <c r="AA1416" s="88" t="str">
        <f t="shared" si="486"/>
        <v/>
      </c>
      <c r="AB1416" s="201" t="str">
        <f t="shared" si="487"/>
        <v/>
      </c>
    </row>
    <row r="1417" spans="5:28" ht="18" customHeight="1">
      <c r="E1417" s="178" t="str">
        <f t="shared" si="488"/>
        <v/>
      </c>
      <c r="F1417" s="204">
        <f t="shared" si="479"/>
        <v>0</v>
      </c>
      <c r="G1417" s="124" t="str">
        <f t="shared" si="480"/>
        <v/>
      </c>
      <c r="H1417" s="124" t="str">
        <f t="shared" si="481"/>
        <v/>
      </c>
      <c r="I1417" s="179">
        <v>49</v>
      </c>
      <c r="J1417" s="150" t="str">
        <f>IF($E1417="","",INDEX('3.サラリースケール'!$R$5:$BH$38,MATCH('7.グレード別年俸表の作成'!$E1417,'3.サラリースケール'!$R$5:$R$38,0),MATCH('7.グレード別年俸表の作成'!$I1417,'3.サラリースケール'!$R$5:$BH$5,0)))</f>
        <v/>
      </c>
      <c r="K1417" s="194" t="str">
        <f t="shared" si="482"/>
        <v/>
      </c>
      <c r="L1417" s="195" t="str">
        <f>IF($J1417="","",VLOOKUP($E1417,'6.モデル年俸表の作成'!$C$6:$F$48,4,0))</f>
        <v/>
      </c>
      <c r="M1417" s="196" t="str">
        <f t="shared" si="489"/>
        <v/>
      </c>
      <c r="N1417" s="197" t="str">
        <f t="shared" si="490"/>
        <v/>
      </c>
      <c r="O1417" s="219" t="str">
        <f t="shared" si="483"/>
        <v/>
      </c>
      <c r="P1417" s="198" t="str">
        <f t="shared" si="491"/>
        <v/>
      </c>
      <c r="Q1417" s="195" t="str">
        <f t="shared" si="492"/>
        <v/>
      </c>
      <c r="R1417" s="187" t="str">
        <f>IF($J1417="","",IF('5.手当・賞与配分の設計'!$O$4=1,ROUNDUP((J1417+$L1417)*$R$5,-1),ROUNDUP(J1417*$R$5,-1)))</f>
        <v/>
      </c>
      <c r="S1417" s="202" t="str">
        <f>IF($J1417="","",IF('5.手当・賞与配分の設計'!$O$4=1,ROUNDUP(($J1417+$L1417)*$U$4*$S$3,-1),ROUNDUP($J1417*$U$4*$S$3,-1)))</f>
        <v/>
      </c>
      <c r="T1417" s="186" t="str">
        <f>IF($J1417="","",IF('5.手当・賞与配分の設計'!$O$4=1,ROUNDUP(($J1417+$L1417)*$U$4*$T$3,-1),ROUNDUP($J1417*$U$4*$T$3,-1)))</f>
        <v/>
      </c>
      <c r="U1417" s="186" t="str">
        <f>IF($J1417="","",IF('5.手当・賞与配分の設計'!$O$4=1,ROUNDUP(($J1417+$L1417)*$U$4*$U$3,-1),ROUNDUP($J1417*$U$4*$U$3,-1)))</f>
        <v/>
      </c>
      <c r="V1417" s="186" t="str">
        <f>IF($J1417="","",IF('5.手当・賞与配分の設計'!$O$4=1,ROUNDUP(($J1417+$L1417)*$U$4*$V$3,-1),ROUNDUP($J1417*$U$4*$V$3,-1)))</f>
        <v/>
      </c>
      <c r="W1417" s="203" t="str">
        <f>IF($J1417="","",IF('5.手当・賞与配分の設計'!$O$4=1,ROUNDUP(($J1417+$L1417)*$U$4*$W$3,-1),ROUNDUP($J1417*$U$4*$W$3,-1)))</f>
        <v/>
      </c>
      <c r="X1417" s="128" t="str">
        <f t="shared" si="493"/>
        <v/>
      </c>
      <c r="Y1417" s="88" t="str">
        <f t="shared" si="494"/>
        <v/>
      </c>
      <c r="Z1417" s="88" t="str">
        <f t="shared" si="485"/>
        <v/>
      </c>
      <c r="AA1417" s="88" t="str">
        <f t="shared" si="486"/>
        <v/>
      </c>
      <c r="AB1417" s="201" t="str">
        <f t="shared" si="487"/>
        <v/>
      </c>
    </row>
    <row r="1418" spans="5:28" ht="18" customHeight="1">
      <c r="E1418" s="178" t="str">
        <f t="shared" si="488"/>
        <v/>
      </c>
      <c r="F1418" s="204">
        <f t="shared" si="479"/>
        <v>0</v>
      </c>
      <c r="G1418" s="124" t="str">
        <f t="shared" si="480"/>
        <v/>
      </c>
      <c r="H1418" s="124" t="str">
        <f t="shared" si="481"/>
        <v/>
      </c>
      <c r="I1418" s="179">
        <v>50</v>
      </c>
      <c r="J1418" s="150" t="str">
        <f>IF($E1418="","",INDEX('3.サラリースケール'!$R$5:$BH$38,MATCH('7.グレード別年俸表の作成'!$E1418,'3.サラリースケール'!$R$5:$R$38,0),MATCH('7.グレード別年俸表の作成'!$I1418,'3.サラリースケール'!$R$5:$BH$5,0)))</f>
        <v/>
      </c>
      <c r="K1418" s="194" t="str">
        <f t="shared" si="482"/>
        <v/>
      </c>
      <c r="L1418" s="195" t="str">
        <f>IF($J1418="","",VLOOKUP($E1418,'6.モデル年俸表の作成'!$C$6:$F$48,4,0))</f>
        <v/>
      </c>
      <c r="M1418" s="196" t="str">
        <f t="shared" si="489"/>
        <v/>
      </c>
      <c r="N1418" s="197" t="str">
        <f t="shared" si="490"/>
        <v/>
      </c>
      <c r="O1418" s="219" t="str">
        <f t="shared" si="483"/>
        <v/>
      </c>
      <c r="P1418" s="198" t="str">
        <f t="shared" si="491"/>
        <v/>
      </c>
      <c r="Q1418" s="195" t="str">
        <f t="shared" si="492"/>
        <v/>
      </c>
      <c r="R1418" s="187" t="str">
        <f>IF($J1418="","",IF('5.手当・賞与配分の設計'!$O$4=1,ROUNDUP((J1418+$L1418)*$R$5,-1),ROUNDUP(J1418*$R$5,-1)))</f>
        <v/>
      </c>
      <c r="S1418" s="202" t="str">
        <f>IF($J1418="","",IF('5.手当・賞与配分の設計'!$O$4=1,ROUNDUP(($J1418+$L1418)*$U$4*$S$3,-1),ROUNDUP($J1418*$U$4*$S$3,-1)))</f>
        <v/>
      </c>
      <c r="T1418" s="186" t="str">
        <f>IF($J1418="","",IF('5.手当・賞与配分の設計'!$O$4=1,ROUNDUP(($J1418+$L1418)*$U$4*$T$3,-1),ROUNDUP($J1418*$U$4*$T$3,-1)))</f>
        <v/>
      </c>
      <c r="U1418" s="186" t="str">
        <f>IF($J1418="","",IF('5.手当・賞与配分の設計'!$O$4=1,ROUNDUP(($J1418+$L1418)*$U$4*$U$3,-1),ROUNDUP($J1418*$U$4*$U$3,-1)))</f>
        <v/>
      </c>
      <c r="V1418" s="186" t="str">
        <f>IF($J1418="","",IF('5.手当・賞与配分の設計'!$O$4=1,ROUNDUP(($J1418+$L1418)*$U$4*$V$3,-1),ROUNDUP($J1418*$U$4*$V$3,-1)))</f>
        <v/>
      </c>
      <c r="W1418" s="203" t="str">
        <f>IF($J1418="","",IF('5.手当・賞与配分の設計'!$O$4=1,ROUNDUP(($J1418+$L1418)*$U$4*$W$3,-1),ROUNDUP($J1418*$U$4*$W$3,-1)))</f>
        <v/>
      </c>
      <c r="X1418" s="128" t="str">
        <f t="shared" si="493"/>
        <v/>
      </c>
      <c r="Y1418" s="88" t="str">
        <f t="shared" si="494"/>
        <v/>
      </c>
      <c r="Z1418" s="88" t="str">
        <f t="shared" si="485"/>
        <v/>
      </c>
      <c r="AA1418" s="88" t="str">
        <f t="shared" si="486"/>
        <v/>
      </c>
      <c r="AB1418" s="201" t="str">
        <f t="shared" si="487"/>
        <v/>
      </c>
    </row>
    <row r="1419" spans="5:28" ht="18" customHeight="1">
      <c r="E1419" s="178" t="str">
        <f t="shared" si="488"/>
        <v/>
      </c>
      <c r="F1419" s="204">
        <f t="shared" si="479"/>
        <v>0</v>
      </c>
      <c r="G1419" s="124" t="str">
        <f t="shared" si="480"/>
        <v/>
      </c>
      <c r="H1419" s="124" t="str">
        <f t="shared" si="481"/>
        <v/>
      </c>
      <c r="I1419" s="179">
        <v>51</v>
      </c>
      <c r="J1419" s="150" t="str">
        <f>IF($E1419="","",INDEX('3.サラリースケール'!$R$5:$BH$38,MATCH('7.グレード別年俸表の作成'!$E1419,'3.サラリースケール'!$R$5:$R$38,0),MATCH('7.グレード別年俸表の作成'!$I1419,'3.サラリースケール'!$R$5:$BH$5,0)))</f>
        <v/>
      </c>
      <c r="K1419" s="194" t="str">
        <f t="shared" si="482"/>
        <v/>
      </c>
      <c r="L1419" s="195" t="str">
        <f>IF($J1419="","",VLOOKUP($E1419,'6.モデル年俸表の作成'!$C$6:$F$48,4,0))</f>
        <v/>
      </c>
      <c r="M1419" s="196" t="str">
        <f t="shared" si="489"/>
        <v/>
      </c>
      <c r="N1419" s="197" t="str">
        <f t="shared" si="490"/>
        <v/>
      </c>
      <c r="O1419" s="219" t="str">
        <f t="shared" si="483"/>
        <v/>
      </c>
      <c r="P1419" s="198" t="str">
        <f t="shared" si="491"/>
        <v/>
      </c>
      <c r="Q1419" s="195" t="str">
        <f t="shared" si="492"/>
        <v/>
      </c>
      <c r="R1419" s="187" t="str">
        <f>IF($J1419="","",IF('5.手当・賞与配分の設計'!$O$4=1,ROUNDUP((J1419+$L1419)*$R$5,-1),ROUNDUP(J1419*$R$5,-1)))</f>
        <v/>
      </c>
      <c r="S1419" s="202" t="str">
        <f>IF($J1419="","",IF('5.手当・賞与配分の設計'!$O$4=1,ROUNDUP(($J1419+$L1419)*$U$4*$S$3,-1),ROUNDUP($J1419*$U$4*$S$3,-1)))</f>
        <v/>
      </c>
      <c r="T1419" s="186" t="str">
        <f>IF($J1419="","",IF('5.手当・賞与配分の設計'!$O$4=1,ROUNDUP(($J1419+$L1419)*$U$4*$T$3,-1),ROUNDUP($J1419*$U$4*$T$3,-1)))</f>
        <v/>
      </c>
      <c r="U1419" s="186" t="str">
        <f>IF($J1419="","",IF('5.手当・賞与配分の設計'!$O$4=1,ROUNDUP(($J1419+$L1419)*$U$4*$U$3,-1),ROUNDUP($J1419*$U$4*$U$3,-1)))</f>
        <v/>
      </c>
      <c r="V1419" s="186" t="str">
        <f>IF($J1419="","",IF('5.手当・賞与配分の設計'!$O$4=1,ROUNDUP(($J1419+$L1419)*$U$4*$V$3,-1),ROUNDUP($J1419*$U$4*$V$3,-1)))</f>
        <v/>
      </c>
      <c r="W1419" s="203" t="str">
        <f>IF($J1419="","",IF('5.手当・賞与配分の設計'!$O$4=1,ROUNDUP(($J1419+$L1419)*$U$4*$W$3,-1),ROUNDUP($J1419*$U$4*$W$3,-1)))</f>
        <v/>
      </c>
      <c r="X1419" s="128" t="str">
        <f t="shared" si="493"/>
        <v/>
      </c>
      <c r="Y1419" s="88" t="str">
        <f t="shared" si="494"/>
        <v/>
      </c>
      <c r="Z1419" s="88" t="str">
        <f t="shared" si="485"/>
        <v/>
      </c>
      <c r="AA1419" s="88" t="str">
        <f t="shared" si="486"/>
        <v/>
      </c>
      <c r="AB1419" s="201" t="str">
        <f t="shared" si="487"/>
        <v/>
      </c>
    </row>
    <row r="1420" spans="5:28" ht="18" customHeight="1">
      <c r="E1420" s="178" t="str">
        <f t="shared" si="488"/>
        <v/>
      </c>
      <c r="F1420" s="204">
        <f t="shared" si="479"/>
        <v>0</v>
      </c>
      <c r="G1420" s="124" t="str">
        <f t="shared" si="480"/>
        <v/>
      </c>
      <c r="H1420" s="124" t="str">
        <f t="shared" si="481"/>
        <v/>
      </c>
      <c r="I1420" s="179">
        <v>52</v>
      </c>
      <c r="J1420" s="150" t="str">
        <f>IF($E1420="","",INDEX('3.サラリースケール'!$R$5:$BH$38,MATCH('7.グレード別年俸表の作成'!$E1420,'3.サラリースケール'!$R$5:$R$38,0),MATCH('7.グレード別年俸表の作成'!$I1420,'3.サラリースケール'!$R$5:$BH$5,0)))</f>
        <v/>
      </c>
      <c r="K1420" s="194" t="str">
        <f t="shared" si="482"/>
        <v/>
      </c>
      <c r="L1420" s="195" t="str">
        <f>IF($J1420="","",VLOOKUP($E1420,'6.モデル年俸表の作成'!$C$6:$F$48,4,0))</f>
        <v/>
      </c>
      <c r="M1420" s="196" t="str">
        <f t="shared" si="489"/>
        <v/>
      </c>
      <c r="N1420" s="197" t="str">
        <f t="shared" si="490"/>
        <v/>
      </c>
      <c r="O1420" s="219" t="str">
        <f t="shared" si="483"/>
        <v/>
      </c>
      <c r="P1420" s="198" t="str">
        <f t="shared" si="491"/>
        <v/>
      </c>
      <c r="Q1420" s="195" t="str">
        <f t="shared" si="492"/>
        <v/>
      </c>
      <c r="R1420" s="187" t="str">
        <f>IF($J1420="","",IF('5.手当・賞与配分の設計'!$O$4=1,ROUNDUP((J1420+$L1420)*$R$5,-1),ROUNDUP(J1420*$R$5,-1)))</f>
        <v/>
      </c>
      <c r="S1420" s="202" t="str">
        <f>IF($J1420="","",IF('5.手当・賞与配分の設計'!$O$4=1,ROUNDUP(($J1420+$L1420)*$U$4*$S$3,-1),ROUNDUP($J1420*$U$4*$S$3,-1)))</f>
        <v/>
      </c>
      <c r="T1420" s="186" t="str">
        <f>IF($J1420="","",IF('5.手当・賞与配分の設計'!$O$4=1,ROUNDUP(($J1420+$L1420)*$U$4*$T$3,-1),ROUNDUP($J1420*$U$4*$T$3,-1)))</f>
        <v/>
      </c>
      <c r="U1420" s="186" t="str">
        <f>IF($J1420="","",IF('5.手当・賞与配分の設計'!$O$4=1,ROUNDUP(($J1420+$L1420)*$U$4*$U$3,-1),ROUNDUP($J1420*$U$4*$U$3,-1)))</f>
        <v/>
      </c>
      <c r="V1420" s="186" t="str">
        <f>IF($J1420="","",IF('5.手当・賞与配分の設計'!$O$4=1,ROUNDUP(($J1420+$L1420)*$U$4*$V$3,-1),ROUNDUP($J1420*$U$4*$V$3,-1)))</f>
        <v/>
      </c>
      <c r="W1420" s="203" t="str">
        <f>IF($J1420="","",IF('5.手当・賞与配分の設計'!$O$4=1,ROUNDUP(($J1420+$L1420)*$U$4*$W$3,-1),ROUNDUP($J1420*$U$4*$W$3,-1)))</f>
        <v/>
      </c>
      <c r="X1420" s="128" t="str">
        <f t="shared" si="493"/>
        <v/>
      </c>
      <c r="Y1420" s="88" t="str">
        <f t="shared" si="494"/>
        <v/>
      </c>
      <c r="Z1420" s="88" t="str">
        <f t="shared" si="485"/>
        <v/>
      </c>
      <c r="AA1420" s="88" t="str">
        <f t="shared" si="486"/>
        <v/>
      </c>
      <c r="AB1420" s="201" t="str">
        <f t="shared" si="487"/>
        <v/>
      </c>
    </row>
    <row r="1421" spans="5:28" ht="18" customHeight="1">
      <c r="E1421" s="178" t="str">
        <f t="shared" si="488"/>
        <v/>
      </c>
      <c r="F1421" s="204">
        <f t="shared" si="479"/>
        <v>0</v>
      </c>
      <c r="G1421" s="124" t="str">
        <f t="shared" si="480"/>
        <v/>
      </c>
      <c r="H1421" s="124" t="str">
        <f t="shared" si="481"/>
        <v/>
      </c>
      <c r="I1421" s="179">
        <v>53</v>
      </c>
      <c r="J1421" s="150" t="str">
        <f>IF($E1421="","",INDEX('3.サラリースケール'!$R$5:$BH$38,MATCH('7.グレード別年俸表の作成'!$E1421,'3.サラリースケール'!$R$5:$R$38,0),MATCH('7.グレード別年俸表の作成'!$I1421,'3.サラリースケール'!$R$5:$BH$5,0)))</f>
        <v/>
      </c>
      <c r="K1421" s="194" t="str">
        <f t="shared" si="482"/>
        <v/>
      </c>
      <c r="L1421" s="195" t="str">
        <f>IF($J1421="","",VLOOKUP($E1421,'6.モデル年俸表の作成'!$C$6:$F$48,4,0))</f>
        <v/>
      </c>
      <c r="M1421" s="196" t="str">
        <f t="shared" si="489"/>
        <v/>
      </c>
      <c r="N1421" s="197" t="str">
        <f t="shared" si="490"/>
        <v/>
      </c>
      <c r="O1421" s="219" t="str">
        <f t="shared" si="483"/>
        <v/>
      </c>
      <c r="P1421" s="198" t="str">
        <f t="shared" si="491"/>
        <v/>
      </c>
      <c r="Q1421" s="195" t="str">
        <f t="shared" si="492"/>
        <v/>
      </c>
      <c r="R1421" s="187" t="str">
        <f>IF($J1421="","",IF('5.手当・賞与配分の設計'!$O$4=1,ROUNDUP((J1421+$L1421)*$R$5,-1),ROUNDUP(J1421*$R$5,-1)))</f>
        <v/>
      </c>
      <c r="S1421" s="202" t="str">
        <f>IF($J1421="","",IF('5.手当・賞与配分の設計'!$O$4=1,ROUNDUP(($J1421+$L1421)*$U$4*$S$3,-1),ROUNDUP($J1421*$U$4*$S$3,-1)))</f>
        <v/>
      </c>
      <c r="T1421" s="186" t="str">
        <f>IF($J1421="","",IF('5.手当・賞与配分の設計'!$O$4=1,ROUNDUP(($J1421+$L1421)*$U$4*$T$3,-1),ROUNDUP($J1421*$U$4*$T$3,-1)))</f>
        <v/>
      </c>
      <c r="U1421" s="186" t="str">
        <f>IF($J1421="","",IF('5.手当・賞与配分の設計'!$O$4=1,ROUNDUP(($J1421+$L1421)*$U$4*$U$3,-1),ROUNDUP($J1421*$U$4*$U$3,-1)))</f>
        <v/>
      </c>
      <c r="V1421" s="186" t="str">
        <f>IF($J1421="","",IF('5.手当・賞与配分の設計'!$O$4=1,ROUNDUP(($J1421+$L1421)*$U$4*$V$3,-1),ROUNDUP($J1421*$U$4*$V$3,-1)))</f>
        <v/>
      </c>
      <c r="W1421" s="203" t="str">
        <f>IF($J1421="","",IF('5.手当・賞与配分の設計'!$O$4=1,ROUNDUP(($J1421+$L1421)*$U$4*$W$3,-1),ROUNDUP($J1421*$U$4*$W$3,-1)))</f>
        <v/>
      </c>
      <c r="X1421" s="128" t="str">
        <f t="shared" si="493"/>
        <v/>
      </c>
      <c r="Y1421" s="88" t="str">
        <f t="shared" si="494"/>
        <v/>
      </c>
      <c r="Z1421" s="88" t="str">
        <f t="shared" si="485"/>
        <v/>
      </c>
      <c r="AA1421" s="88" t="str">
        <f t="shared" si="486"/>
        <v/>
      </c>
      <c r="AB1421" s="201" t="str">
        <f t="shared" si="487"/>
        <v/>
      </c>
    </row>
    <row r="1422" spans="5:28" ht="18" customHeight="1">
      <c r="E1422" s="178" t="str">
        <f t="shared" si="488"/>
        <v/>
      </c>
      <c r="F1422" s="204">
        <f t="shared" si="479"/>
        <v>0</v>
      </c>
      <c r="G1422" s="124" t="str">
        <f t="shared" si="480"/>
        <v/>
      </c>
      <c r="H1422" s="124" t="str">
        <f t="shared" si="481"/>
        <v/>
      </c>
      <c r="I1422" s="179">
        <v>54</v>
      </c>
      <c r="J1422" s="150" t="str">
        <f>IF($E1422="","",INDEX('3.サラリースケール'!$R$5:$BH$38,MATCH('7.グレード別年俸表の作成'!$E1422,'3.サラリースケール'!$R$5:$R$38,0),MATCH('7.グレード別年俸表の作成'!$I1422,'3.サラリースケール'!$R$5:$BH$5,0)))</f>
        <v/>
      </c>
      <c r="K1422" s="194" t="str">
        <f t="shared" si="482"/>
        <v/>
      </c>
      <c r="L1422" s="195" t="str">
        <f>IF($J1422="","",VLOOKUP($E1422,'6.モデル年俸表の作成'!$C$6:$F$48,4,0))</f>
        <v/>
      </c>
      <c r="M1422" s="196" t="str">
        <f t="shared" si="489"/>
        <v/>
      </c>
      <c r="N1422" s="197" t="str">
        <f t="shared" si="490"/>
        <v/>
      </c>
      <c r="O1422" s="219" t="str">
        <f t="shared" si="483"/>
        <v/>
      </c>
      <c r="P1422" s="198" t="str">
        <f t="shared" si="491"/>
        <v/>
      </c>
      <c r="Q1422" s="195" t="str">
        <f t="shared" si="492"/>
        <v/>
      </c>
      <c r="R1422" s="187" t="str">
        <f>IF($J1422="","",IF('5.手当・賞与配分の設計'!$O$4=1,ROUNDUP((J1422+$L1422)*$R$5,-1),ROUNDUP(J1422*$R$5,-1)))</f>
        <v/>
      </c>
      <c r="S1422" s="202" t="str">
        <f>IF($J1422="","",IF('5.手当・賞与配分の設計'!$O$4=1,ROUNDUP(($J1422+$L1422)*$U$4*$S$3,-1),ROUNDUP($J1422*$U$4*$S$3,-1)))</f>
        <v/>
      </c>
      <c r="T1422" s="186" t="str">
        <f>IF($J1422="","",IF('5.手当・賞与配分の設計'!$O$4=1,ROUNDUP(($J1422+$L1422)*$U$4*$T$3,-1),ROUNDUP($J1422*$U$4*$T$3,-1)))</f>
        <v/>
      </c>
      <c r="U1422" s="186" t="str">
        <f>IF($J1422="","",IF('5.手当・賞与配分の設計'!$O$4=1,ROUNDUP(($J1422+$L1422)*$U$4*$U$3,-1),ROUNDUP($J1422*$U$4*$U$3,-1)))</f>
        <v/>
      </c>
      <c r="V1422" s="186" t="str">
        <f>IF($J1422="","",IF('5.手当・賞与配分の設計'!$O$4=1,ROUNDUP(($J1422+$L1422)*$U$4*$V$3,-1),ROUNDUP($J1422*$U$4*$V$3,-1)))</f>
        <v/>
      </c>
      <c r="W1422" s="203" t="str">
        <f>IF($J1422="","",IF('5.手当・賞与配分の設計'!$O$4=1,ROUNDUP(($J1422+$L1422)*$U$4*$W$3,-1),ROUNDUP($J1422*$U$4*$W$3,-1)))</f>
        <v/>
      </c>
      <c r="X1422" s="128" t="str">
        <f t="shared" si="493"/>
        <v/>
      </c>
      <c r="Y1422" s="88" t="str">
        <f t="shared" si="494"/>
        <v/>
      </c>
      <c r="Z1422" s="88" t="str">
        <f t="shared" si="485"/>
        <v/>
      </c>
      <c r="AA1422" s="88" t="str">
        <f t="shared" si="486"/>
        <v/>
      </c>
      <c r="AB1422" s="201" t="str">
        <f t="shared" si="487"/>
        <v/>
      </c>
    </row>
    <row r="1423" spans="5:28" ht="18" customHeight="1">
      <c r="E1423" s="178" t="str">
        <f t="shared" si="488"/>
        <v/>
      </c>
      <c r="F1423" s="204">
        <f t="shared" si="479"/>
        <v>0</v>
      </c>
      <c r="G1423" s="124" t="str">
        <f t="shared" si="480"/>
        <v/>
      </c>
      <c r="H1423" s="124" t="str">
        <f t="shared" si="481"/>
        <v/>
      </c>
      <c r="I1423" s="179">
        <v>55</v>
      </c>
      <c r="J1423" s="150" t="str">
        <f>IF($E1423="","",INDEX('3.サラリースケール'!$R$5:$BH$38,MATCH('7.グレード別年俸表の作成'!$E1423,'3.サラリースケール'!$R$5:$R$38,0),MATCH('7.グレード別年俸表の作成'!$I1423,'3.サラリースケール'!$R$5:$BH$5,0)))</f>
        <v/>
      </c>
      <c r="K1423" s="194" t="str">
        <f t="shared" si="482"/>
        <v/>
      </c>
      <c r="L1423" s="195" t="str">
        <f>IF($J1423="","",VLOOKUP($E1423,'6.モデル年俸表の作成'!$C$6:$F$48,4,0))</f>
        <v/>
      </c>
      <c r="M1423" s="196" t="str">
        <f t="shared" si="489"/>
        <v/>
      </c>
      <c r="N1423" s="197" t="str">
        <f t="shared" si="490"/>
        <v/>
      </c>
      <c r="O1423" s="219" t="str">
        <f t="shared" si="483"/>
        <v/>
      </c>
      <c r="P1423" s="198" t="str">
        <f t="shared" si="491"/>
        <v/>
      </c>
      <c r="Q1423" s="195" t="str">
        <f t="shared" si="492"/>
        <v/>
      </c>
      <c r="R1423" s="187" t="str">
        <f>IF($J1423="","",IF('5.手当・賞与配分の設計'!$O$4=1,ROUNDUP((J1423+$L1423)*$R$5,-1),ROUNDUP(J1423*$R$5,-1)))</f>
        <v/>
      </c>
      <c r="S1423" s="202" t="str">
        <f>IF($J1423="","",IF('5.手当・賞与配分の設計'!$O$4=1,ROUNDUP(($J1423+$L1423)*$U$4*$S$3,-1),ROUNDUP($J1423*$U$4*$S$3,-1)))</f>
        <v/>
      </c>
      <c r="T1423" s="186" t="str">
        <f>IF($J1423="","",IF('5.手当・賞与配分の設計'!$O$4=1,ROUNDUP(($J1423+$L1423)*$U$4*$T$3,-1),ROUNDUP($J1423*$U$4*$T$3,-1)))</f>
        <v/>
      </c>
      <c r="U1423" s="186" t="str">
        <f>IF($J1423="","",IF('5.手当・賞与配分の設計'!$O$4=1,ROUNDUP(($J1423+$L1423)*$U$4*$U$3,-1),ROUNDUP($J1423*$U$4*$U$3,-1)))</f>
        <v/>
      </c>
      <c r="V1423" s="186" t="str">
        <f>IF($J1423="","",IF('5.手当・賞与配分の設計'!$O$4=1,ROUNDUP(($J1423+$L1423)*$U$4*$V$3,-1),ROUNDUP($J1423*$U$4*$V$3,-1)))</f>
        <v/>
      </c>
      <c r="W1423" s="203" t="str">
        <f>IF($J1423="","",IF('5.手当・賞与配分の設計'!$O$4=1,ROUNDUP(($J1423+$L1423)*$U$4*$W$3,-1),ROUNDUP($J1423*$U$4*$W$3,-1)))</f>
        <v/>
      </c>
      <c r="X1423" s="128" t="str">
        <f t="shared" si="493"/>
        <v/>
      </c>
      <c r="Y1423" s="88" t="str">
        <f t="shared" si="494"/>
        <v/>
      </c>
      <c r="Z1423" s="88" t="str">
        <f t="shared" si="485"/>
        <v/>
      </c>
      <c r="AA1423" s="88" t="str">
        <f t="shared" si="486"/>
        <v/>
      </c>
      <c r="AB1423" s="201" t="str">
        <f t="shared" si="487"/>
        <v/>
      </c>
    </row>
    <row r="1424" spans="5:28" ht="18" customHeight="1">
      <c r="E1424" s="178" t="str">
        <f t="shared" si="488"/>
        <v/>
      </c>
      <c r="F1424" s="204">
        <f t="shared" si="479"/>
        <v>0</v>
      </c>
      <c r="G1424" s="124" t="str">
        <f t="shared" si="480"/>
        <v/>
      </c>
      <c r="H1424" s="124" t="str">
        <f t="shared" si="481"/>
        <v/>
      </c>
      <c r="I1424" s="179">
        <v>56</v>
      </c>
      <c r="J1424" s="150" t="str">
        <f>IF($E1424="","",INDEX('3.サラリースケール'!$R$5:$BH$38,MATCH('7.グレード別年俸表の作成'!$E1424,'3.サラリースケール'!$R$5:$R$38,0),MATCH('7.グレード別年俸表の作成'!$I1424,'3.サラリースケール'!$R$5:$BH$5,0)))</f>
        <v/>
      </c>
      <c r="K1424" s="194" t="str">
        <f t="shared" si="482"/>
        <v/>
      </c>
      <c r="L1424" s="195" t="str">
        <f>IF($J1424="","",VLOOKUP($E1424,'6.モデル年俸表の作成'!$C$6:$F$48,4,0))</f>
        <v/>
      </c>
      <c r="M1424" s="196" t="str">
        <f t="shared" si="489"/>
        <v/>
      </c>
      <c r="N1424" s="197" t="str">
        <f t="shared" si="490"/>
        <v/>
      </c>
      <c r="O1424" s="219" t="str">
        <f t="shared" si="483"/>
        <v/>
      </c>
      <c r="P1424" s="198" t="str">
        <f t="shared" si="491"/>
        <v/>
      </c>
      <c r="Q1424" s="195" t="str">
        <f t="shared" si="492"/>
        <v/>
      </c>
      <c r="R1424" s="187" t="str">
        <f>IF($J1424="","",IF('5.手当・賞与配分の設計'!$O$4=1,ROUNDUP((J1424+$L1424)*$R$5,-1),ROUNDUP(J1424*$R$5,-1)))</f>
        <v/>
      </c>
      <c r="S1424" s="202" t="str">
        <f>IF($J1424="","",IF('5.手当・賞与配分の設計'!$O$4=1,ROUNDUP(($J1424+$L1424)*$U$4*$S$3,-1),ROUNDUP($J1424*$U$4*$S$3,-1)))</f>
        <v/>
      </c>
      <c r="T1424" s="186" t="str">
        <f>IF($J1424="","",IF('5.手当・賞与配分の設計'!$O$4=1,ROUNDUP(($J1424+$L1424)*$U$4*$T$3,-1),ROUNDUP($J1424*$U$4*$T$3,-1)))</f>
        <v/>
      </c>
      <c r="U1424" s="186" t="str">
        <f>IF($J1424="","",IF('5.手当・賞与配分の設計'!$O$4=1,ROUNDUP(($J1424+$L1424)*$U$4*$U$3,-1),ROUNDUP($J1424*$U$4*$U$3,-1)))</f>
        <v/>
      </c>
      <c r="V1424" s="186" t="str">
        <f>IF($J1424="","",IF('5.手当・賞与配分の設計'!$O$4=1,ROUNDUP(($J1424+$L1424)*$U$4*$V$3,-1),ROUNDUP($J1424*$U$4*$V$3,-1)))</f>
        <v/>
      </c>
      <c r="W1424" s="203" t="str">
        <f>IF($J1424="","",IF('5.手当・賞与配分の設計'!$O$4=1,ROUNDUP(($J1424+$L1424)*$U$4*$W$3,-1),ROUNDUP($J1424*$U$4*$W$3,-1)))</f>
        <v/>
      </c>
      <c r="X1424" s="128" t="str">
        <f t="shared" si="493"/>
        <v/>
      </c>
      <c r="Y1424" s="88" t="str">
        <f t="shared" si="494"/>
        <v/>
      </c>
      <c r="Z1424" s="88" t="str">
        <f t="shared" si="485"/>
        <v/>
      </c>
      <c r="AA1424" s="88" t="str">
        <f t="shared" si="486"/>
        <v/>
      </c>
      <c r="AB1424" s="201" t="str">
        <f t="shared" si="487"/>
        <v/>
      </c>
    </row>
    <row r="1425" spans="5:28" ht="18" customHeight="1">
      <c r="E1425" s="178" t="str">
        <f t="shared" si="488"/>
        <v/>
      </c>
      <c r="F1425" s="204">
        <f t="shared" si="479"/>
        <v>0</v>
      </c>
      <c r="G1425" s="124" t="str">
        <f t="shared" si="480"/>
        <v/>
      </c>
      <c r="H1425" s="124" t="str">
        <f t="shared" si="481"/>
        <v/>
      </c>
      <c r="I1425" s="179">
        <v>57</v>
      </c>
      <c r="J1425" s="150" t="str">
        <f>IF($E1425="","",INDEX('3.サラリースケール'!$R$5:$BH$38,MATCH('7.グレード別年俸表の作成'!$E1425,'3.サラリースケール'!$R$5:$R$38,0),MATCH('7.グレード別年俸表の作成'!$I1425,'3.サラリースケール'!$R$5:$BH$5,0)))</f>
        <v/>
      </c>
      <c r="K1425" s="194" t="str">
        <f t="shared" si="482"/>
        <v/>
      </c>
      <c r="L1425" s="195" t="str">
        <f>IF($J1425="","",VLOOKUP($E1425,'6.モデル年俸表の作成'!$C$6:$F$48,4,0))</f>
        <v/>
      </c>
      <c r="M1425" s="196" t="str">
        <f t="shared" si="489"/>
        <v/>
      </c>
      <c r="N1425" s="197" t="str">
        <f t="shared" si="490"/>
        <v/>
      </c>
      <c r="O1425" s="219" t="str">
        <f t="shared" si="483"/>
        <v/>
      </c>
      <c r="P1425" s="198" t="str">
        <f t="shared" si="491"/>
        <v/>
      </c>
      <c r="Q1425" s="195" t="str">
        <f t="shared" si="492"/>
        <v/>
      </c>
      <c r="R1425" s="187" t="str">
        <f>IF($J1425="","",IF('5.手当・賞与配分の設計'!$O$4=1,ROUNDUP((J1425+$L1425)*$R$5,-1),ROUNDUP(J1425*$R$5,-1)))</f>
        <v/>
      </c>
      <c r="S1425" s="202" t="str">
        <f>IF($J1425="","",IF('5.手当・賞与配分の設計'!$O$4=1,ROUNDUP(($J1425+$L1425)*$U$4*$S$3,-1),ROUNDUP($J1425*$U$4*$S$3,-1)))</f>
        <v/>
      </c>
      <c r="T1425" s="186" t="str">
        <f>IF($J1425="","",IF('5.手当・賞与配分の設計'!$O$4=1,ROUNDUP(($J1425+$L1425)*$U$4*$T$3,-1),ROUNDUP($J1425*$U$4*$T$3,-1)))</f>
        <v/>
      </c>
      <c r="U1425" s="186" t="str">
        <f>IF($J1425="","",IF('5.手当・賞与配分の設計'!$O$4=1,ROUNDUP(($J1425+$L1425)*$U$4*$U$3,-1),ROUNDUP($J1425*$U$4*$U$3,-1)))</f>
        <v/>
      </c>
      <c r="V1425" s="186" t="str">
        <f>IF($J1425="","",IF('5.手当・賞与配分の設計'!$O$4=1,ROUNDUP(($J1425+$L1425)*$U$4*$V$3,-1),ROUNDUP($J1425*$U$4*$V$3,-1)))</f>
        <v/>
      </c>
      <c r="W1425" s="203" t="str">
        <f>IF($J1425="","",IF('5.手当・賞与配分の設計'!$O$4=1,ROUNDUP(($J1425+$L1425)*$U$4*$W$3,-1),ROUNDUP($J1425*$U$4*$W$3,-1)))</f>
        <v/>
      </c>
      <c r="X1425" s="128" t="str">
        <f t="shared" si="493"/>
        <v/>
      </c>
      <c r="Y1425" s="88" t="str">
        <f t="shared" si="494"/>
        <v/>
      </c>
      <c r="Z1425" s="88" t="str">
        <f t="shared" si="485"/>
        <v/>
      </c>
      <c r="AA1425" s="88" t="str">
        <f t="shared" si="486"/>
        <v/>
      </c>
      <c r="AB1425" s="201" t="str">
        <f t="shared" si="487"/>
        <v/>
      </c>
    </row>
    <row r="1426" spans="5:28" ht="18" customHeight="1">
      <c r="E1426" s="178" t="str">
        <f t="shared" si="488"/>
        <v/>
      </c>
      <c r="F1426" s="204">
        <f t="shared" si="479"/>
        <v>0</v>
      </c>
      <c r="G1426" s="124" t="str">
        <f t="shared" si="480"/>
        <v/>
      </c>
      <c r="H1426" s="124" t="str">
        <f t="shared" si="481"/>
        <v/>
      </c>
      <c r="I1426" s="179">
        <v>58</v>
      </c>
      <c r="J1426" s="150" t="str">
        <f>IF($E1426="","",INDEX('3.サラリースケール'!$R$5:$BH$38,MATCH('7.グレード別年俸表の作成'!$E1426,'3.サラリースケール'!$R$5:$R$38,0),MATCH('7.グレード別年俸表の作成'!$I1426,'3.サラリースケール'!$R$5:$BH$5,0)))</f>
        <v/>
      </c>
      <c r="K1426" s="194" t="str">
        <f t="shared" si="482"/>
        <v/>
      </c>
      <c r="L1426" s="195" t="str">
        <f>IF($J1426="","",VLOOKUP($E1426,'6.モデル年俸表の作成'!$C$6:$F$48,4,0))</f>
        <v/>
      </c>
      <c r="M1426" s="196" t="str">
        <f t="shared" si="489"/>
        <v/>
      </c>
      <c r="N1426" s="197" t="str">
        <f t="shared" si="490"/>
        <v/>
      </c>
      <c r="O1426" s="219" t="str">
        <f t="shared" si="483"/>
        <v/>
      </c>
      <c r="P1426" s="198" t="str">
        <f t="shared" si="491"/>
        <v/>
      </c>
      <c r="Q1426" s="195" t="str">
        <f t="shared" si="492"/>
        <v/>
      </c>
      <c r="R1426" s="187" t="str">
        <f>IF($J1426="","",IF('5.手当・賞与配分の設計'!$O$4=1,ROUNDUP((J1426+$L1426)*$R$5,-1),ROUNDUP(J1426*$R$5,-1)))</f>
        <v/>
      </c>
      <c r="S1426" s="202" t="str">
        <f>IF($J1426="","",IF('5.手当・賞与配分の設計'!$O$4=1,ROUNDUP(($J1426+$L1426)*$U$4*$S$3,-1),ROUNDUP($J1426*$U$4*$S$3,-1)))</f>
        <v/>
      </c>
      <c r="T1426" s="186" t="str">
        <f>IF($J1426="","",IF('5.手当・賞与配分の設計'!$O$4=1,ROUNDUP(($J1426+$L1426)*$U$4*$T$3,-1),ROUNDUP($J1426*$U$4*$T$3,-1)))</f>
        <v/>
      </c>
      <c r="U1426" s="186" t="str">
        <f>IF($J1426="","",IF('5.手当・賞与配分の設計'!$O$4=1,ROUNDUP(($J1426+$L1426)*$U$4*$U$3,-1),ROUNDUP($J1426*$U$4*$U$3,-1)))</f>
        <v/>
      </c>
      <c r="V1426" s="186" t="str">
        <f>IF($J1426="","",IF('5.手当・賞与配分の設計'!$O$4=1,ROUNDUP(($J1426+$L1426)*$U$4*$V$3,-1),ROUNDUP($J1426*$U$4*$V$3,-1)))</f>
        <v/>
      </c>
      <c r="W1426" s="203" t="str">
        <f>IF($J1426="","",IF('5.手当・賞与配分の設計'!$O$4=1,ROUNDUP(($J1426+$L1426)*$U$4*$W$3,-1),ROUNDUP($J1426*$U$4*$W$3,-1)))</f>
        <v/>
      </c>
      <c r="X1426" s="128" t="str">
        <f t="shared" si="493"/>
        <v/>
      </c>
      <c r="Y1426" s="88" t="str">
        <f t="shared" si="494"/>
        <v/>
      </c>
      <c r="Z1426" s="88" t="str">
        <f t="shared" si="485"/>
        <v/>
      </c>
      <c r="AA1426" s="88" t="str">
        <f t="shared" si="486"/>
        <v/>
      </c>
      <c r="AB1426" s="201" t="str">
        <f t="shared" si="487"/>
        <v/>
      </c>
    </row>
    <row r="1427" spans="5:28" ht="18" customHeight="1" thickBot="1">
      <c r="E1427" s="178" t="str">
        <f t="shared" si="488"/>
        <v/>
      </c>
      <c r="F1427" s="204">
        <f t="shared" si="479"/>
        <v>0</v>
      </c>
      <c r="G1427" s="124" t="str">
        <f t="shared" si="480"/>
        <v/>
      </c>
      <c r="H1427" s="124" t="str">
        <f t="shared" si="481"/>
        <v/>
      </c>
      <c r="I1427" s="179">
        <v>59</v>
      </c>
      <c r="J1427" s="205" t="str">
        <f>IF($E1427="","",INDEX('3.サラリースケール'!$R$5:$BH$38,MATCH('7.グレード別年俸表の作成'!$E1427,'3.サラリースケール'!$R$5:$R$38,0),MATCH('7.グレード別年俸表の作成'!$I1427,'3.サラリースケール'!$R$5:$BH$5,0)))</f>
        <v/>
      </c>
      <c r="K1427" s="206" t="str">
        <f t="shared" si="482"/>
        <v/>
      </c>
      <c r="L1427" s="207" t="str">
        <f>IF($J1427="","",VLOOKUP($E1427,'6.モデル年俸表の作成'!$C$6:$F$48,4,0))</f>
        <v/>
      </c>
      <c r="M1427" s="208" t="str">
        <f t="shared" si="489"/>
        <v/>
      </c>
      <c r="N1427" s="209" t="str">
        <f t="shared" si="490"/>
        <v/>
      </c>
      <c r="O1427" s="220" t="str">
        <f t="shared" si="483"/>
        <v/>
      </c>
      <c r="P1427" s="210" t="str">
        <f t="shared" si="491"/>
        <v/>
      </c>
      <c r="Q1427" s="207" t="str">
        <f t="shared" si="492"/>
        <v/>
      </c>
      <c r="R1427" s="211" t="str">
        <f>IF($J1427="","",IF('5.手当・賞与配分の設計'!$O$4=1,ROUNDUP((J1427+$L1427)*$R$5,-1),ROUNDUP(J1427*$R$5,-1)))</f>
        <v/>
      </c>
      <c r="S1427" s="212" t="str">
        <f>IF($J1427="","",IF('5.手当・賞与配分の設計'!$O$4=1,ROUNDUP(($J1427+$L1427)*$U$4*$S$3,-1),ROUNDUP($J1427*$U$4*$S$3,-1)))</f>
        <v/>
      </c>
      <c r="T1427" s="213" t="str">
        <f>IF($J1427="","",IF('5.手当・賞与配分の設計'!$O$4=1,ROUNDUP(($J1427+$L1427)*$U$4*$T$3,-1),ROUNDUP($J1427*$U$4*$T$3,-1)))</f>
        <v/>
      </c>
      <c r="U1427" s="213" t="str">
        <f>IF($J1427="","",IF('5.手当・賞与配分の設計'!$O$4=1,ROUNDUP(($J1427+$L1427)*$U$4*$U$3,-1),ROUNDUP($J1427*$U$4*$U$3,-1)))</f>
        <v/>
      </c>
      <c r="V1427" s="213" t="str">
        <f>IF($J1427="","",IF('5.手当・賞与配分の設計'!$O$4=1,ROUNDUP(($J1427+$L1427)*$U$4*$V$3,-1),ROUNDUP($J1427*$U$4*$V$3,-1)))</f>
        <v/>
      </c>
      <c r="W1427" s="214" t="str">
        <f>IF($J1427="","",IF('5.手当・賞与配分の設計'!$O$4=1,ROUNDUP(($J1427+$L1427)*$U$4*$W$3,-1),ROUNDUP($J1427*$U$4*$W$3,-1)))</f>
        <v/>
      </c>
      <c r="X1427" s="215" t="str">
        <f t="shared" si="493"/>
        <v/>
      </c>
      <c r="Y1427" s="216" t="str">
        <f t="shared" si="494"/>
        <v/>
      </c>
      <c r="Z1427" s="216" t="str">
        <f t="shared" si="485"/>
        <v/>
      </c>
      <c r="AA1427" s="216" t="str">
        <f t="shared" si="486"/>
        <v/>
      </c>
      <c r="AB1427" s="217" t="str">
        <f t="shared" si="487"/>
        <v/>
      </c>
    </row>
    <row r="1428" spans="5:28" ht="9" customHeight="1">
      <c r="M1428" s="99"/>
    </row>
    <row r="1429" spans="5:28" ht="20.100000000000001" customHeight="1" thickBot="1">
      <c r="E1429" s="102"/>
      <c r="F1429" s="102"/>
      <c r="G1429" s="102"/>
      <c r="H1429" s="102"/>
      <c r="L1429" s="102"/>
      <c r="O1429" s="98" t="s">
        <v>95</v>
      </c>
      <c r="S1429" s="218"/>
      <c r="T1429" s="218"/>
    </row>
    <row r="1430" spans="5:28" ht="23.1" customHeight="1" thickBot="1">
      <c r="E1430" s="161" t="s">
        <v>84</v>
      </c>
      <c r="F1430" s="162" t="s">
        <v>29</v>
      </c>
      <c r="G1430" s="537" t="s">
        <v>85</v>
      </c>
      <c r="H1430" s="537" t="s">
        <v>29</v>
      </c>
      <c r="I1430" s="539" t="s">
        <v>92</v>
      </c>
      <c r="J1430" s="543" t="s">
        <v>96</v>
      </c>
      <c r="K1430" s="535" t="s">
        <v>98</v>
      </c>
      <c r="L1430" s="541" t="s">
        <v>94</v>
      </c>
      <c r="M1430" s="531" t="s">
        <v>130</v>
      </c>
      <c r="N1430" s="532"/>
      <c r="O1430" s="163" t="str">
        <f>IF($E1431="","",'5.手当・賞与配分の設計'!$L$4)</f>
        <v/>
      </c>
      <c r="P1430" s="533" t="s">
        <v>89</v>
      </c>
      <c r="Q1430" s="535" t="s">
        <v>90</v>
      </c>
      <c r="R1430" s="164" t="s">
        <v>91</v>
      </c>
      <c r="S1430" s="524" t="s">
        <v>131</v>
      </c>
      <c r="T1430" s="525"/>
      <c r="U1430" s="526" t="str">
        <f>IF($E1431="","",'5.手当・賞与配分の設計'!$O$11)</f>
        <v/>
      </c>
      <c r="V1430" s="527"/>
      <c r="W1430" s="165"/>
      <c r="X1430" s="528" t="s">
        <v>132</v>
      </c>
      <c r="Y1430" s="529"/>
      <c r="Z1430" s="529"/>
      <c r="AA1430" s="529"/>
      <c r="AB1430" s="530"/>
    </row>
    <row r="1431" spans="5:28" ht="27.9" customHeight="1" thickBot="1">
      <c r="E1431" s="168" t="str">
        <f>IF(C$36="","",$C$36)</f>
        <v/>
      </c>
      <c r="F1431" s="162">
        <v>0</v>
      </c>
      <c r="G1431" s="538"/>
      <c r="H1431" s="538"/>
      <c r="I1431" s="540"/>
      <c r="J1431" s="544"/>
      <c r="K1431" s="536"/>
      <c r="L1431" s="542"/>
      <c r="M1431" s="169" t="str">
        <f>IF($E1431="","",VLOOKUP($E1431,'5.手当・賞与配分の設計'!$C$7:$L$48,8,0))</f>
        <v/>
      </c>
      <c r="N1431" s="170" t="s">
        <v>87</v>
      </c>
      <c r="O1431" s="171" t="s">
        <v>88</v>
      </c>
      <c r="P1431" s="534"/>
      <c r="Q1431" s="536"/>
      <c r="R1431" s="400" t="str">
        <f>IF($E1431="","",'5.手当・賞与配分の設計'!$N$11)</f>
        <v/>
      </c>
      <c r="S1431" s="172" t="str">
        <f>IF('5.手当・賞与配分の設計'!$N$16="","",'5.手当・賞与配分の設計'!$N$16)</f>
        <v>S</v>
      </c>
      <c r="T1431" s="173" t="str">
        <f>IF('5.手当・賞与配分の設計'!$N$17="","",'5.手当・賞与配分の設計'!$N$17)</f>
        <v>A</v>
      </c>
      <c r="U1431" s="174" t="str">
        <f>IF('5.手当・賞与配分の設計'!$N$18="","",'5.手当・賞与配分の設計'!$N$18)</f>
        <v>B</v>
      </c>
      <c r="V1431" s="174" t="str">
        <f>IF('5.手当・賞与配分の設計'!$N$19="","",'5.手当・賞与配分の設計'!$N$19)</f>
        <v>C</v>
      </c>
      <c r="W1431" s="175" t="str">
        <f>IF('5.手当・賞与配分の設計'!$N$20="","",'5.手当・賞与配分の設計'!$N$20)</f>
        <v>D</v>
      </c>
      <c r="X1431" s="176" t="str">
        <f>IF($E1431="","",$E1431&amp;"-"&amp;S1431)</f>
        <v/>
      </c>
      <c r="Y1431" s="170" t="str">
        <f>IF($E1431="","",$E1431&amp;"-"&amp;T1431)</f>
        <v/>
      </c>
      <c r="Z1431" s="170" t="str">
        <f>IF($E1431="","",$E1431&amp;"-"&amp;U1431)</f>
        <v/>
      </c>
      <c r="AA1431" s="170" t="str">
        <f>IF($E1431="","",$E1431&amp;"-"&amp;V1431)</f>
        <v/>
      </c>
      <c r="AB1431" s="177" t="str">
        <f>IF($E1431="","",$E1431&amp;"-"&amp;W1431)</f>
        <v/>
      </c>
    </row>
    <row r="1432" spans="5:28" ht="18" customHeight="1">
      <c r="E1432" s="178" t="str">
        <f>IF($E$1431="","",$E$1431)</f>
        <v/>
      </c>
      <c r="F1432" s="124">
        <f t="shared" ref="F1432:F1473" si="495">IF(J1432="",0,IF(AND(J1431&lt;J1432,J1432=J1433),F1431+1,IF(J1432&lt;J1433,F1431+1,F1431)))</f>
        <v>0</v>
      </c>
      <c r="G1432" s="124" t="str">
        <f t="shared" ref="G1432:G1473" si="496">IF(AND(F1432=0,J1432=""),"",IF(AND(F1432=0,J1432&gt;0),1,IF(F1432=0,"",F1432)))</f>
        <v/>
      </c>
      <c r="H1432" s="124" t="str">
        <f t="shared" ref="H1432:H1473" si="497">IF($G1432="","",IF(F1431&lt;F1432,$E1432&amp;"-"&amp;$G1432,""))</f>
        <v/>
      </c>
      <c r="I1432" s="179">
        <v>18</v>
      </c>
      <c r="J1432" s="180" t="str">
        <f>IF($E1432="","",INDEX('3.サラリースケール'!$R$5:$BH$38,MATCH('7.グレード別年俸表の作成'!$E1432,'3.サラリースケール'!$R$5:$R$38,0),MATCH('7.グレード別年俸表の作成'!$I1432,'3.サラリースケール'!$R$5:$BH$5,0)))</f>
        <v/>
      </c>
      <c r="K1432" s="181" t="str">
        <f t="shared" ref="K1432:K1473" si="498">IF($F1432&lt;=1,"",IF($J1431="",0,$J1432-$J1431))</f>
        <v/>
      </c>
      <c r="L1432" s="182" t="str">
        <f>IF($J1432="","",VLOOKUP($E1432,'6.モデル年俸表の作成'!$C$6:$F$48,4,0))</f>
        <v/>
      </c>
      <c r="M1432" s="183" t="str">
        <f>IF($G1432="","",$M$695)</f>
        <v/>
      </c>
      <c r="N1432" s="184" t="str">
        <f>IF($J1432="","",ROUNDUP((J1432*$M1432),-1))</f>
        <v/>
      </c>
      <c r="O1432" s="185" t="str">
        <f t="shared" ref="O1432:O1473" si="499">IF($J1432="","",ROUNDDOWN($N1432/($J1432/$O$4*1.25),0))</f>
        <v/>
      </c>
      <c r="P1432" s="186" t="str">
        <f>IF($J1432="","",$J1432+$L1432+$N1432)</f>
        <v/>
      </c>
      <c r="Q1432" s="182" t="str">
        <f>IF($J1432="","",$P1432*12)</f>
        <v/>
      </c>
      <c r="R1432" s="187" t="str">
        <f>IF($J1432="","",IF('5.手当・賞与配分の設計'!$O$4=1,ROUNDUP((J1432+$L1432)*$R$5,-1),ROUNDUP(J1432*$R$5,-1)))</f>
        <v/>
      </c>
      <c r="S1432" s="188" t="str">
        <f>IF($J1432="","",IF('5.手当・賞与配分の設計'!$O$4=1,ROUNDUP(($J1432+$L1432)*$U$4*$S$3,-1),ROUNDUP($J1432*$U$4*$S$3,-1)))</f>
        <v/>
      </c>
      <c r="T1432" s="189" t="str">
        <f>IF($J1432="","",IF('5.手当・賞与配分の設計'!$O$4=1,ROUNDUP(($J1432+$L1432)*$U$4*$T$3,-1),ROUNDUP($J1432*$U$4*$T$3,-1)))</f>
        <v/>
      </c>
      <c r="U1432" s="189" t="str">
        <f>IF($J1432="","",IF('5.手当・賞与配分の設計'!$O$4=1,ROUNDUP(($J1432+$L1432)*$U$4*$U$3,-1),ROUNDUP($J1432*$U$4*$U$3,-1)))</f>
        <v/>
      </c>
      <c r="V1432" s="189" t="str">
        <f>IF($J1432="","",IF('5.手当・賞与配分の設計'!$O$4=1,ROUNDUP(($J1432+$L1432)*$U$4*$V$3,-1),ROUNDUP($J1432*$U$4*$V$3,-1)))</f>
        <v/>
      </c>
      <c r="W1432" s="190" t="str">
        <f>IF($J1432="","",IF('5.手当・賞与配分の設計'!$O$4=1,ROUNDUP(($J1432+$L1432)*$U$4*$W$3,-1),ROUNDUP($J1432*$U$4*$W$3,-1)))</f>
        <v/>
      </c>
      <c r="X1432" s="191" t="str">
        <f>IF($J1432="","",$Q1432+$R1432+S1432)</f>
        <v/>
      </c>
      <c r="Y1432" s="152" t="str">
        <f t="shared" ref="Y1432:Y1456" si="500">IF($J1432="","",$Q1432+$R1432+T1432)</f>
        <v/>
      </c>
      <c r="Z1432" s="152" t="str">
        <f t="shared" ref="Z1432:Z1473" si="501">IF($J1432="","",$Q1432+$R1432+U1432)</f>
        <v/>
      </c>
      <c r="AA1432" s="152" t="str">
        <f t="shared" ref="AA1432:AA1473" si="502">IF($J1432="","",$Q1432+$R1432+V1432)</f>
        <v/>
      </c>
      <c r="AB1432" s="192" t="str">
        <f t="shared" ref="AB1432:AB1473" si="503">IF($J1432="","",$Q1432+$R1432+W1432)</f>
        <v/>
      </c>
    </row>
    <row r="1433" spans="5:28" ht="18" customHeight="1">
      <c r="E1433" s="178" t="str">
        <f t="shared" ref="E1433:E1473" si="504">IF($E$1431="","",$E$1431)</f>
        <v/>
      </c>
      <c r="F1433" s="124">
        <f t="shared" si="495"/>
        <v>0</v>
      </c>
      <c r="G1433" s="124" t="str">
        <f t="shared" si="496"/>
        <v/>
      </c>
      <c r="H1433" s="124" t="str">
        <f t="shared" si="497"/>
        <v/>
      </c>
      <c r="I1433" s="179">
        <v>19</v>
      </c>
      <c r="J1433" s="180" t="str">
        <f>IF($E1433="","",INDEX('3.サラリースケール'!$R$5:$BH$38,MATCH('7.グレード別年俸表の作成'!$E1433,'3.サラリースケール'!$R$5:$R$38,0),MATCH('7.グレード別年俸表の作成'!$I1433,'3.サラリースケール'!$R$5:$BH$5,0)))</f>
        <v/>
      </c>
      <c r="K1433" s="194" t="str">
        <f t="shared" si="498"/>
        <v/>
      </c>
      <c r="L1433" s="195" t="str">
        <f>IF($J1433="","",VLOOKUP($E1433,'6.モデル年俸表の作成'!$C$6:$F$48,4,0))</f>
        <v/>
      </c>
      <c r="M1433" s="196" t="str">
        <f t="shared" ref="M1433:M1473" si="505">IF($G1433="","",$M$695)</f>
        <v/>
      </c>
      <c r="N1433" s="197" t="str">
        <f t="shared" ref="N1433:N1473" si="506">IF($J1433="","",ROUNDUP((J1433*$M1433),-1))</f>
        <v/>
      </c>
      <c r="O1433" s="219" t="str">
        <f t="shared" si="499"/>
        <v/>
      </c>
      <c r="P1433" s="198" t="str">
        <f t="shared" ref="P1433:P1473" si="507">IF($J1433="","",$J1433+$L1433+$N1433)</f>
        <v/>
      </c>
      <c r="Q1433" s="195" t="str">
        <f t="shared" ref="Q1433:Q1473" si="508">IF($J1433="","",$P1433*12)</f>
        <v/>
      </c>
      <c r="R1433" s="187" t="str">
        <f>IF($J1433="","",IF('5.手当・賞与配分の設計'!$O$4=1,ROUNDUP((J1433+$L1433)*$R$5,-1),ROUNDUP(J1433*$R$5,-1)))</f>
        <v/>
      </c>
      <c r="S1433" s="199" t="str">
        <f>IF($J1433="","",IF('5.手当・賞与配分の設計'!$O$4=1,ROUNDUP(($J1433+$L1433)*$U$4*$S$3,-1),ROUNDUP($J1433*$U$4*$S$3,-1)))</f>
        <v/>
      </c>
      <c r="T1433" s="198" t="str">
        <f>IF($J1433="","",IF('5.手当・賞与配分の設計'!$O$4=1,ROUNDUP(($J1433+$L1433)*$U$4*$T$3,-1),ROUNDUP($J1433*$U$4*$T$3,-1)))</f>
        <v/>
      </c>
      <c r="U1433" s="198" t="str">
        <f>IF($J1433="","",IF('5.手当・賞与配分の設計'!$O$4=1,ROUNDUP(($J1433+$L1433)*$U$4*$U$3,-1),ROUNDUP($J1433*$U$4*$U$3,-1)))</f>
        <v/>
      </c>
      <c r="V1433" s="198" t="str">
        <f>IF($J1433="","",IF('5.手当・賞与配分の設計'!$O$4=1,ROUNDUP(($J1433+$L1433)*$U$4*$V$3,-1),ROUNDUP($J1433*$U$4*$V$3,-1)))</f>
        <v/>
      </c>
      <c r="W1433" s="200" t="str">
        <f>IF($J1433="","",IF('5.手当・賞与配分の設計'!$O$4=1,ROUNDUP(($J1433+$L1433)*$U$4*$W$3,-1),ROUNDUP($J1433*$U$4*$W$3,-1)))</f>
        <v/>
      </c>
      <c r="X1433" s="128" t="str">
        <f>IF($J1433="","",$Q1433+$R1433+S1433)</f>
        <v/>
      </c>
      <c r="Y1433" s="88" t="str">
        <f t="shared" si="500"/>
        <v/>
      </c>
      <c r="Z1433" s="88" t="str">
        <f t="shared" si="501"/>
        <v/>
      </c>
      <c r="AA1433" s="88" t="str">
        <f t="shared" si="502"/>
        <v/>
      </c>
      <c r="AB1433" s="201" t="str">
        <f t="shared" si="503"/>
        <v/>
      </c>
    </row>
    <row r="1434" spans="5:28" ht="18" customHeight="1">
      <c r="E1434" s="178" t="str">
        <f t="shared" si="504"/>
        <v/>
      </c>
      <c r="F1434" s="124">
        <f t="shared" si="495"/>
        <v>0</v>
      </c>
      <c r="G1434" s="124" t="str">
        <f t="shared" si="496"/>
        <v/>
      </c>
      <c r="H1434" s="124" t="str">
        <f t="shared" si="497"/>
        <v/>
      </c>
      <c r="I1434" s="179">
        <v>20</v>
      </c>
      <c r="J1434" s="150" t="str">
        <f>IF($E1434="","",INDEX('3.サラリースケール'!$R$5:$BH$38,MATCH('7.グレード別年俸表の作成'!$E1434,'3.サラリースケール'!$R$5:$R$38,0),MATCH('7.グレード別年俸表の作成'!$I1434,'3.サラリースケール'!$R$5:$BH$5,0)))</f>
        <v/>
      </c>
      <c r="K1434" s="194" t="str">
        <f t="shared" si="498"/>
        <v/>
      </c>
      <c r="L1434" s="195" t="str">
        <f>IF($J1434="","",VLOOKUP($E1434,'6.モデル年俸表の作成'!$C$6:$F$48,4,0))</f>
        <v/>
      </c>
      <c r="M1434" s="196" t="str">
        <f t="shared" si="505"/>
        <v/>
      </c>
      <c r="N1434" s="197" t="str">
        <f t="shared" si="506"/>
        <v/>
      </c>
      <c r="O1434" s="219" t="str">
        <f t="shared" si="499"/>
        <v/>
      </c>
      <c r="P1434" s="198" t="str">
        <f t="shared" si="507"/>
        <v/>
      </c>
      <c r="Q1434" s="195" t="str">
        <f t="shared" si="508"/>
        <v/>
      </c>
      <c r="R1434" s="187" t="str">
        <f>IF($J1434="","",IF('5.手当・賞与配分の設計'!$O$4=1,ROUNDUP((J1434+$L1434)*$R$5,-1),ROUNDUP(J1434*$R$5,-1)))</f>
        <v/>
      </c>
      <c r="S1434" s="199" t="str">
        <f>IF($J1434="","",IF('5.手当・賞与配分の設計'!$O$4=1,ROUNDUP(($J1434+$L1434)*$U$4*$S$3,-1),ROUNDUP($J1434*$U$4*$S$3,-1)))</f>
        <v/>
      </c>
      <c r="T1434" s="198" t="str">
        <f>IF($J1434="","",IF('5.手当・賞与配分の設計'!$O$4=1,ROUNDUP(($J1434+$L1434)*$U$4*$T$3,-1),ROUNDUP($J1434*$U$4*$T$3,-1)))</f>
        <v/>
      </c>
      <c r="U1434" s="198" t="str">
        <f>IF($J1434="","",IF('5.手当・賞与配分の設計'!$O$4=1,ROUNDUP(($J1434+$L1434)*$U$4*$U$3,-1),ROUNDUP($J1434*$U$4*$U$3,-1)))</f>
        <v/>
      </c>
      <c r="V1434" s="198" t="str">
        <f>IF($J1434="","",IF('5.手当・賞与配分の設計'!$O$4=1,ROUNDUP(($J1434+$L1434)*$U$4*$V$3,-1),ROUNDUP($J1434*$U$4*$V$3,-1)))</f>
        <v/>
      </c>
      <c r="W1434" s="200" t="str">
        <f>IF($J1434="","",IF('5.手当・賞与配分の設計'!$O$4=1,ROUNDUP(($J1434+$L1434)*$U$4*$W$3,-1),ROUNDUP($J1434*$U$4*$W$3,-1)))</f>
        <v/>
      </c>
      <c r="X1434" s="128" t="str">
        <f>IF($J1434="","",$Q1434+$R1434+S1434)</f>
        <v/>
      </c>
      <c r="Y1434" s="88" t="str">
        <f t="shared" si="500"/>
        <v/>
      </c>
      <c r="Z1434" s="88" t="str">
        <f t="shared" si="501"/>
        <v/>
      </c>
      <c r="AA1434" s="88" t="str">
        <f t="shared" si="502"/>
        <v/>
      </c>
      <c r="AB1434" s="201" t="str">
        <f t="shared" si="503"/>
        <v/>
      </c>
    </row>
    <row r="1435" spans="5:28" ht="18" customHeight="1">
      <c r="E1435" s="178" t="str">
        <f t="shared" si="504"/>
        <v/>
      </c>
      <c r="F1435" s="124">
        <f t="shared" si="495"/>
        <v>0</v>
      </c>
      <c r="G1435" s="124" t="str">
        <f t="shared" si="496"/>
        <v/>
      </c>
      <c r="H1435" s="124" t="str">
        <f t="shared" si="497"/>
        <v/>
      </c>
      <c r="I1435" s="179">
        <v>21</v>
      </c>
      <c r="J1435" s="150" t="str">
        <f>IF($E1435="","",INDEX('3.サラリースケール'!$R$5:$BH$38,MATCH('7.グレード別年俸表の作成'!$E1435,'3.サラリースケール'!$R$5:$R$38,0),MATCH('7.グレード別年俸表の作成'!$I1435,'3.サラリースケール'!$R$5:$BH$5,0)))</f>
        <v/>
      </c>
      <c r="K1435" s="194" t="str">
        <f t="shared" si="498"/>
        <v/>
      </c>
      <c r="L1435" s="195" t="str">
        <f>IF($J1435="","",VLOOKUP($E1435,'6.モデル年俸表の作成'!$C$6:$F$48,4,0))</f>
        <v/>
      </c>
      <c r="M1435" s="196" t="str">
        <f t="shared" si="505"/>
        <v/>
      </c>
      <c r="N1435" s="197" t="str">
        <f t="shared" si="506"/>
        <v/>
      </c>
      <c r="O1435" s="219" t="str">
        <f t="shared" si="499"/>
        <v/>
      </c>
      <c r="P1435" s="198" t="str">
        <f t="shared" si="507"/>
        <v/>
      </c>
      <c r="Q1435" s="195" t="str">
        <f t="shared" si="508"/>
        <v/>
      </c>
      <c r="R1435" s="187" t="str">
        <f>IF($J1435="","",IF('5.手当・賞与配分の設計'!$O$4=1,ROUNDUP((J1435+$L1435)*$R$5,-1),ROUNDUP(J1435*$R$5,-1)))</f>
        <v/>
      </c>
      <c r="S1435" s="202" t="str">
        <f>IF($J1435="","",IF('5.手当・賞与配分の設計'!$O$4=1,ROUNDUP(($J1435+$L1435)*$U$4*$S$3,-1),ROUNDUP($J1435*$U$4*$S$3,-1)))</f>
        <v/>
      </c>
      <c r="T1435" s="186" t="str">
        <f>IF($J1435="","",IF('5.手当・賞与配分の設計'!$O$4=1,ROUNDUP(($J1435+$L1435)*$U$4*$T$3,-1),ROUNDUP($J1435*$U$4*$T$3,-1)))</f>
        <v/>
      </c>
      <c r="U1435" s="186" t="str">
        <f>IF($J1435="","",IF('5.手当・賞与配分の設計'!$O$4=1,ROUNDUP(($J1435+$L1435)*$U$4*$U$3,-1),ROUNDUP($J1435*$U$4*$U$3,-1)))</f>
        <v/>
      </c>
      <c r="V1435" s="186" t="str">
        <f>IF($J1435="","",IF('5.手当・賞与配分の設計'!$O$4=1,ROUNDUP(($J1435+$L1435)*$U$4*$V$3,-1),ROUNDUP($J1435*$U$4*$V$3,-1)))</f>
        <v/>
      </c>
      <c r="W1435" s="203" t="str">
        <f>IF($J1435="","",IF('5.手当・賞与配分の設計'!$O$4=1,ROUNDUP(($J1435+$L1435)*$U$4*$W$3,-1),ROUNDUP($J1435*$U$4*$W$3,-1)))</f>
        <v/>
      </c>
      <c r="X1435" s="128" t="str">
        <f t="shared" ref="X1435:X1473" si="509">IF($J1435="","",$Q1435+$R1435+S1435)</f>
        <v/>
      </c>
      <c r="Y1435" s="88" t="str">
        <f t="shared" si="500"/>
        <v/>
      </c>
      <c r="Z1435" s="88" t="str">
        <f t="shared" si="501"/>
        <v/>
      </c>
      <c r="AA1435" s="88" t="str">
        <f t="shared" si="502"/>
        <v/>
      </c>
      <c r="AB1435" s="201" t="str">
        <f t="shared" si="503"/>
        <v/>
      </c>
    </row>
    <row r="1436" spans="5:28" ht="18" customHeight="1">
      <c r="E1436" s="178" t="str">
        <f t="shared" si="504"/>
        <v/>
      </c>
      <c r="F1436" s="124">
        <f t="shared" si="495"/>
        <v>0</v>
      </c>
      <c r="G1436" s="124" t="str">
        <f t="shared" si="496"/>
        <v/>
      </c>
      <c r="H1436" s="124" t="str">
        <f t="shared" si="497"/>
        <v/>
      </c>
      <c r="I1436" s="179">
        <v>22</v>
      </c>
      <c r="J1436" s="150" t="str">
        <f>IF($E1436="","",INDEX('3.サラリースケール'!$R$5:$BH$38,MATCH('7.グレード別年俸表の作成'!$E1436,'3.サラリースケール'!$R$5:$R$38,0),MATCH('7.グレード別年俸表の作成'!$I1436,'3.サラリースケール'!$R$5:$BH$5,0)))</f>
        <v/>
      </c>
      <c r="K1436" s="194" t="str">
        <f t="shared" si="498"/>
        <v/>
      </c>
      <c r="L1436" s="195" t="str">
        <f>IF($J1436="","",VLOOKUP($E1436,'6.モデル年俸表の作成'!$C$6:$F$48,4,0))</f>
        <v/>
      </c>
      <c r="M1436" s="196" t="str">
        <f t="shared" si="505"/>
        <v/>
      </c>
      <c r="N1436" s="197" t="str">
        <f t="shared" si="506"/>
        <v/>
      </c>
      <c r="O1436" s="219" t="str">
        <f t="shared" si="499"/>
        <v/>
      </c>
      <c r="P1436" s="198" t="str">
        <f t="shared" si="507"/>
        <v/>
      </c>
      <c r="Q1436" s="195" t="str">
        <f t="shared" si="508"/>
        <v/>
      </c>
      <c r="R1436" s="187" t="str">
        <f>IF($J1436="","",IF('5.手当・賞与配分の設計'!$O$4=1,ROUNDUP((J1436+$L1436)*$R$5,-1),ROUNDUP(J1436*$R$5,-1)))</f>
        <v/>
      </c>
      <c r="S1436" s="202" t="str">
        <f>IF($J1436="","",IF('5.手当・賞与配分の設計'!$O$4=1,ROUNDUP(($J1436+$L1436)*$U$4*$S$3,-1),ROUNDUP($J1436*$U$4*$S$3,-1)))</f>
        <v/>
      </c>
      <c r="T1436" s="186" t="str">
        <f>IF($J1436="","",IF('5.手当・賞与配分の設計'!$O$4=1,ROUNDUP(($J1436+$L1436)*$U$4*$T$3,-1),ROUNDUP($J1436*$U$4*$T$3,-1)))</f>
        <v/>
      </c>
      <c r="U1436" s="186" t="str">
        <f>IF($J1436="","",IF('5.手当・賞与配分の設計'!$O$4=1,ROUNDUP(($J1436+$L1436)*$U$4*$U$3,-1),ROUNDUP($J1436*$U$4*$U$3,-1)))</f>
        <v/>
      </c>
      <c r="V1436" s="186" t="str">
        <f>IF($J1436="","",IF('5.手当・賞与配分の設計'!$O$4=1,ROUNDUP(($J1436+$L1436)*$U$4*$V$3,-1),ROUNDUP($J1436*$U$4*$V$3,-1)))</f>
        <v/>
      </c>
      <c r="W1436" s="203" t="str">
        <f>IF($J1436="","",IF('5.手当・賞与配分の設計'!$O$4=1,ROUNDUP(($J1436+$L1436)*$U$4*$W$3,-1),ROUNDUP($J1436*$U$4*$W$3,-1)))</f>
        <v/>
      </c>
      <c r="X1436" s="128" t="str">
        <f t="shared" si="509"/>
        <v/>
      </c>
      <c r="Y1436" s="88" t="str">
        <f t="shared" si="500"/>
        <v/>
      </c>
      <c r="Z1436" s="88" t="str">
        <f t="shared" si="501"/>
        <v/>
      </c>
      <c r="AA1436" s="88" t="str">
        <f t="shared" si="502"/>
        <v/>
      </c>
      <c r="AB1436" s="201" t="str">
        <f t="shared" si="503"/>
        <v/>
      </c>
    </row>
    <row r="1437" spans="5:28" ht="18" customHeight="1">
      <c r="E1437" s="178" t="str">
        <f t="shared" si="504"/>
        <v/>
      </c>
      <c r="F1437" s="124">
        <f t="shared" si="495"/>
        <v>0</v>
      </c>
      <c r="G1437" s="124" t="str">
        <f t="shared" si="496"/>
        <v/>
      </c>
      <c r="H1437" s="124" t="str">
        <f t="shared" si="497"/>
        <v/>
      </c>
      <c r="I1437" s="179">
        <v>23</v>
      </c>
      <c r="J1437" s="150" t="str">
        <f>IF($E1437="","",INDEX('3.サラリースケール'!$R$5:$BH$38,MATCH('7.グレード別年俸表の作成'!$E1437,'3.サラリースケール'!$R$5:$R$38,0),MATCH('7.グレード別年俸表の作成'!$I1437,'3.サラリースケール'!$R$5:$BH$5,0)))</f>
        <v/>
      </c>
      <c r="K1437" s="194" t="str">
        <f t="shared" si="498"/>
        <v/>
      </c>
      <c r="L1437" s="195" t="str">
        <f>IF($J1437="","",VLOOKUP($E1437,'6.モデル年俸表の作成'!$C$6:$F$48,4,0))</f>
        <v/>
      </c>
      <c r="M1437" s="196" t="str">
        <f t="shared" si="505"/>
        <v/>
      </c>
      <c r="N1437" s="197" t="str">
        <f t="shared" si="506"/>
        <v/>
      </c>
      <c r="O1437" s="219" t="str">
        <f>IF($J1437="","",ROUNDDOWN($N1437/($J1437/$O$4*1.25),0))</f>
        <v/>
      </c>
      <c r="P1437" s="198" t="str">
        <f t="shared" si="507"/>
        <v/>
      </c>
      <c r="Q1437" s="195" t="str">
        <f t="shared" si="508"/>
        <v/>
      </c>
      <c r="R1437" s="187" t="str">
        <f>IF($J1437="","",IF('5.手当・賞与配分の設計'!$O$4=1,ROUNDUP((J1437+$L1437)*$R$5,-1),ROUNDUP(J1437*$R$5,-1)))</f>
        <v/>
      </c>
      <c r="S1437" s="202" t="str">
        <f>IF($J1437="","",IF('5.手当・賞与配分の設計'!$O$4=1,ROUNDUP(($J1437+$L1437)*$U$4*$S$3,-1),ROUNDUP($J1437*$U$4*$S$3,-1)))</f>
        <v/>
      </c>
      <c r="T1437" s="186" t="str">
        <f>IF($J1437="","",IF('5.手当・賞与配分の設計'!$O$4=1,ROUNDUP(($J1437+$L1437)*$U$4*$T$3,-1),ROUNDUP($J1437*$U$4*$T$3,-1)))</f>
        <v/>
      </c>
      <c r="U1437" s="186" t="str">
        <f>IF($J1437="","",IF('5.手当・賞与配分の設計'!$O$4=1,ROUNDUP(($J1437+$L1437)*$U$4*$U$3,-1),ROUNDUP($J1437*$U$4*$U$3,-1)))</f>
        <v/>
      </c>
      <c r="V1437" s="186" t="str">
        <f>IF($J1437="","",IF('5.手当・賞与配分の設計'!$O$4=1,ROUNDUP(($J1437+$L1437)*$U$4*$V$3,-1),ROUNDUP($J1437*$U$4*$V$3,-1)))</f>
        <v/>
      </c>
      <c r="W1437" s="203" t="str">
        <f>IF($J1437="","",IF('5.手当・賞与配分の設計'!$O$4=1,ROUNDUP(($J1437+$L1437)*$U$4*$W$3,-1),ROUNDUP($J1437*$U$4*$W$3,-1)))</f>
        <v/>
      </c>
      <c r="X1437" s="128" t="str">
        <f t="shared" si="509"/>
        <v/>
      </c>
      <c r="Y1437" s="88" t="str">
        <f t="shared" si="500"/>
        <v/>
      </c>
      <c r="Z1437" s="88" t="str">
        <f t="shared" si="501"/>
        <v/>
      </c>
      <c r="AA1437" s="88" t="str">
        <f t="shared" si="502"/>
        <v/>
      </c>
      <c r="AB1437" s="201" t="str">
        <f t="shared" si="503"/>
        <v/>
      </c>
    </row>
    <row r="1438" spans="5:28" ht="18" customHeight="1">
      <c r="E1438" s="178" t="str">
        <f t="shared" si="504"/>
        <v/>
      </c>
      <c r="F1438" s="124">
        <f t="shared" si="495"/>
        <v>0</v>
      </c>
      <c r="G1438" s="124" t="str">
        <f t="shared" si="496"/>
        <v/>
      </c>
      <c r="H1438" s="124" t="str">
        <f t="shared" si="497"/>
        <v/>
      </c>
      <c r="I1438" s="179">
        <v>24</v>
      </c>
      <c r="J1438" s="150" t="str">
        <f>IF($E1438="","",INDEX('3.サラリースケール'!$R$5:$BH$38,MATCH('7.グレード別年俸表の作成'!$E1438,'3.サラリースケール'!$R$5:$R$38,0),MATCH('7.グレード別年俸表の作成'!$I1438,'3.サラリースケール'!$R$5:$BH$5,0)))</f>
        <v/>
      </c>
      <c r="K1438" s="194" t="str">
        <f t="shared" si="498"/>
        <v/>
      </c>
      <c r="L1438" s="195" t="str">
        <f>IF($J1438="","",VLOOKUP($E1438,'6.モデル年俸表の作成'!$C$6:$F$48,4,0))</f>
        <v/>
      </c>
      <c r="M1438" s="196" t="str">
        <f t="shared" si="505"/>
        <v/>
      </c>
      <c r="N1438" s="197" t="str">
        <f t="shared" si="506"/>
        <v/>
      </c>
      <c r="O1438" s="219" t="str">
        <f t="shared" si="499"/>
        <v/>
      </c>
      <c r="P1438" s="198" t="str">
        <f t="shared" si="507"/>
        <v/>
      </c>
      <c r="Q1438" s="195" t="str">
        <f t="shared" si="508"/>
        <v/>
      </c>
      <c r="R1438" s="187" t="str">
        <f>IF($J1438="","",IF('5.手当・賞与配分の設計'!$O$4=1,ROUNDUP((J1438+$L1438)*$R$5,-1),ROUNDUP(J1438*$R$5,-1)))</f>
        <v/>
      </c>
      <c r="S1438" s="202" t="str">
        <f>IF($J1438="","",IF('5.手当・賞与配分の設計'!$O$4=1,ROUNDUP(($J1438+$L1438)*$U$4*$S$3,-1),ROUNDUP($J1438*$U$4*$S$3,-1)))</f>
        <v/>
      </c>
      <c r="T1438" s="186" t="str">
        <f>IF($J1438="","",IF('5.手当・賞与配分の設計'!$O$4=1,ROUNDUP(($J1438+$L1438)*$U$4*$T$3,-1),ROUNDUP($J1438*$U$4*$T$3,-1)))</f>
        <v/>
      </c>
      <c r="U1438" s="186" t="str">
        <f>IF($J1438="","",IF('5.手当・賞与配分の設計'!$O$4=1,ROUNDUP(($J1438+$L1438)*$U$4*$U$3,-1),ROUNDUP($J1438*$U$4*$U$3,-1)))</f>
        <v/>
      </c>
      <c r="V1438" s="186" t="str">
        <f>IF($J1438="","",IF('5.手当・賞与配分の設計'!$O$4=1,ROUNDUP(($J1438+$L1438)*$U$4*$V$3,-1),ROUNDUP($J1438*$U$4*$V$3,-1)))</f>
        <v/>
      </c>
      <c r="W1438" s="203" t="str">
        <f>IF($J1438="","",IF('5.手当・賞与配分の設計'!$O$4=1,ROUNDUP(($J1438+$L1438)*$U$4*$W$3,-1),ROUNDUP($J1438*$U$4*$W$3,-1)))</f>
        <v/>
      </c>
      <c r="X1438" s="128" t="str">
        <f t="shared" si="509"/>
        <v/>
      </c>
      <c r="Y1438" s="88" t="str">
        <f t="shared" si="500"/>
        <v/>
      </c>
      <c r="Z1438" s="88" t="str">
        <f t="shared" si="501"/>
        <v/>
      </c>
      <c r="AA1438" s="88" t="str">
        <f t="shared" si="502"/>
        <v/>
      </c>
      <c r="AB1438" s="201" t="str">
        <f t="shared" si="503"/>
        <v/>
      </c>
    </row>
    <row r="1439" spans="5:28" ht="18" customHeight="1">
      <c r="E1439" s="178" t="str">
        <f t="shared" si="504"/>
        <v/>
      </c>
      <c r="F1439" s="124">
        <f t="shared" si="495"/>
        <v>0</v>
      </c>
      <c r="G1439" s="124" t="str">
        <f t="shared" si="496"/>
        <v/>
      </c>
      <c r="H1439" s="124" t="str">
        <f t="shared" si="497"/>
        <v/>
      </c>
      <c r="I1439" s="179">
        <v>25</v>
      </c>
      <c r="J1439" s="150" t="str">
        <f>IF($E1439="","",INDEX('3.サラリースケール'!$R$5:$BH$38,MATCH('7.グレード別年俸表の作成'!$E1439,'3.サラリースケール'!$R$5:$R$38,0),MATCH('7.グレード別年俸表の作成'!$I1439,'3.サラリースケール'!$R$5:$BH$5,0)))</f>
        <v/>
      </c>
      <c r="K1439" s="194" t="str">
        <f t="shared" si="498"/>
        <v/>
      </c>
      <c r="L1439" s="195" t="str">
        <f>IF($J1439="","",VLOOKUP($E1439,'6.モデル年俸表の作成'!$C$6:$F$48,4,0))</f>
        <v/>
      </c>
      <c r="M1439" s="196" t="str">
        <f t="shared" si="505"/>
        <v/>
      </c>
      <c r="N1439" s="197" t="str">
        <f t="shared" si="506"/>
        <v/>
      </c>
      <c r="O1439" s="219" t="str">
        <f t="shared" si="499"/>
        <v/>
      </c>
      <c r="P1439" s="198" t="str">
        <f t="shared" si="507"/>
        <v/>
      </c>
      <c r="Q1439" s="195" t="str">
        <f t="shared" si="508"/>
        <v/>
      </c>
      <c r="R1439" s="187" t="str">
        <f>IF($J1439="","",IF('5.手当・賞与配分の設計'!$O$4=1,ROUNDUP((J1439+$L1439)*$R$5,-1),ROUNDUP(J1439*$R$5,-1)))</f>
        <v/>
      </c>
      <c r="S1439" s="202" t="str">
        <f>IF($J1439="","",IF('5.手当・賞与配分の設計'!$O$4=1,ROUNDUP(($J1439+$L1439)*$U$4*$S$3,-1),ROUNDUP($J1439*$U$4*$S$3,-1)))</f>
        <v/>
      </c>
      <c r="T1439" s="186" t="str">
        <f>IF($J1439="","",IF('5.手当・賞与配分の設計'!$O$4=1,ROUNDUP(($J1439+$L1439)*$U$4*$T$3,-1),ROUNDUP($J1439*$U$4*$T$3,-1)))</f>
        <v/>
      </c>
      <c r="U1439" s="186" t="str">
        <f>IF($J1439="","",IF('5.手当・賞与配分の設計'!$O$4=1,ROUNDUP(($J1439+$L1439)*$U$4*$U$3,-1),ROUNDUP($J1439*$U$4*$U$3,-1)))</f>
        <v/>
      </c>
      <c r="V1439" s="186" t="str">
        <f>IF($J1439="","",IF('5.手当・賞与配分の設計'!$O$4=1,ROUNDUP(($J1439+$L1439)*$U$4*$V$3,-1),ROUNDUP($J1439*$U$4*$V$3,-1)))</f>
        <v/>
      </c>
      <c r="W1439" s="203" t="str">
        <f>IF($J1439="","",IF('5.手当・賞与配分の設計'!$O$4=1,ROUNDUP(($J1439+$L1439)*$U$4*$W$3,-1),ROUNDUP($J1439*$U$4*$W$3,-1)))</f>
        <v/>
      </c>
      <c r="X1439" s="128" t="str">
        <f t="shared" si="509"/>
        <v/>
      </c>
      <c r="Y1439" s="88" t="str">
        <f t="shared" si="500"/>
        <v/>
      </c>
      <c r="Z1439" s="88" t="str">
        <f t="shared" si="501"/>
        <v/>
      </c>
      <c r="AA1439" s="88" t="str">
        <f t="shared" si="502"/>
        <v/>
      </c>
      <c r="AB1439" s="201" t="str">
        <f t="shared" si="503"/>
        <v/>
      </c>
    </row>
    <row r="1440" spans="5:28" ht="18" customHeight="1">
      <c r="E1440" s="178" t="str">
        <f t="shared" si="504"/>
        <v/>
      </c>
      <c r="F1440" s="124">
        <f t="shared" si="495"/>
        <v>0</v>
      </c>
      <c r="G1440" s="124" t="str">
        <f t="shared" si="496"/>
        <v/>
      </c>
      <c r="H1440" s="124" t="str">
        <f t="shared" si="497"/>
        <v/>
      </c>
      <c r="I1440" s="179">
        <v>26</v>
      </c>
      <c r="J1440" s="150" t="str">
        <f>IF($E1440="","",INDEX('3.サラリースケール'!$R$5:$BH$38,MATCH('7.グレード別年俸表の作成'!$E1440,'3.サラリースケール'!$R$5:$R$38,0),MATCH('7.グレード別年俸表の作成'!$I1440,'3.サラリースケール'!$R$5:$BH$5,0)))</f>
        <v/>
      </c>
      <c r="K1440" s="194" t="str">
        <f t="shared" si="498"/>
        <v/>
      </c>
      <c r="L1440" s="195" t="str">
        <f>IF($J1440="","",VLOOKUP($E1440,'6.モデル年俸表の作成'!$C$6:$F$48,4,0))</f>
        <v/>
      </c>
      <c r="M1440" s="196" t="str">
        <f t="shared" si="505"/>
        <v/>
      </c>
      <c r="N1440" s="197" t="str">
        <f t="shared" si="506"/>
        <v/>
      </c>
      <c r="O1440" s="219" t="str">
        <f t="shared" si="499"/>
        <v/>
      </c>
      <c r="P1440" s="198" t="str">
        <f t="shared" si="507"/>
        <v/>
      </c>
      <c r="Q1440" s="195" t="str">
        <f t="shared" si="508"/>
        <v/>
      </c>
      <c r="R1440" s="187" t="str">
        <f>IF($J1440="","",IF('5.手当・賞与配分の設計'!$O$4=1,ROUNDUP((J1440+$L1440)*$R$5,-1),ROUNDUP(J1440*$R$5,-1)))</f>
        <v/>
      </c>
      <c r="S1440" s="202" t="str">
        <f>IF($J1440="","",IF('5.手当・賞与配分の設計'!$O$4=1,ROUNDUP(($J1440+$L1440)*$U$4*$S$3,-1),ROUNDUP($J1440*$U$4*$S$3,-1)))</f>
        <v/>
      </c>
      <c r="T1440" s="186" t="str">
        <f>IF($J1440="","",IF('5.手当・賞与配分の設計'!$O$4=1,ROUNDUP(($J1440+$L1440)*$U$4*$T$3,-1),ROUNDUP($J1440*$U$4*$T$3,-1)))</f>
        <v/>
      </c>
      <c r="U1440" s="186" t="str">
        <f>IF($J1440="","",IF('5.手当・賞与配分の設計'!$O$4=1,ROUNDUP(($J1440+$L1440)*$U$4*$U$3,-1),ROUNDUP($J1440*$U$4*$U$3,-1)))</f>
        <v/>
      </c>
      <c r="V1440" s="186" t="str">
        <f>IF($J1440="","",IF('5.手当・賞与配分の設計'!$O$4=1,ROUNDUP(($J1440+$L1440)*$U$4*$V$3,-1),ROUNDUP($J1440*$U$4*$V$3,-1)))</f>
        <v/>
      </c>
      <c r="W1440" s="203" t="str">
        <f>IF($J1440="","",IF('5.手当・賞与配分の設計'!$O$4=1,ROUNDUP(($J1440+$L1440)*$U$4*$W$3,-1),ROUNDUP($J1440*$U$4*$W$3,-1)))</f>
        <v/>
      </c>
      <c r="X1440" s="128" t="str">
        <f t="shared" si="509"/>
        <v/>
      </c>
      <c r="Y1440" s="88" t="str">
        <f t="shared" si="500"/>
        <v/>
      </c>
      <c r="Z1440" s="88" t="str">
        <f t="shared" si="501"/>
        <v/>
      </c>
      <c r="AA1440" s="88" t="str">
        <f t="shared" si="502"/>
        <v/>
      </c>
      <c r="AB1440" s="201" t="str">
        <f t="shared" si="503"/>
        <v/>
      </c>
    </row>
    <row r="1441" spans="5:28" ht="18" customHeight="1">
      <c r="E1441" s="178" t="str">
        <f t="shared" si="504"/>
        <v/>
      </c>
      <c r="F1441" s="124">
        <f t="shared" si="495"/>
        <v>0</v>
      </c>
      <c r="G1441" s="124" t="str">
        <f t="shared" si="496"/>
        <v/>
      </c>
      <c r="H1441" s="124" t="str">
        <f t="shared" si="497"/>
        <v/>
      </c>
      <c r="I1441" s="179">
        <v>27</v>
      </c>
      <c r="J1441" s="150" t="str">
        <f>IF($E1441="","",INDEX('3.サラリースケール'!$R$5:$BH$38,MATCH('7.グレード別年俸表の作成'!$E1441,'3.サラリースケール'!$R$5:$R$38,0),MATCH('7.グレード別年俸表の作成'!$I1441,'3.サラリースケール'!$R$5:$BH$5,0)))</f>
        <v/>
      </c>
      <c r="K1441" s="194" t="str">
        <f t="shared" si="498"/>
        <v/>
      </c>
      <c r="L1441" s="195" t="str">
        <f>IF($J1441="","",VLOOKUP($E1441,'6.モデル年俸表の作成'!$C$6:$F$48,4,0))</f>
        <v/>
      </c>
      <c r="M1441" s="196" t="str">
        <f t="shared" si="505"/>
        <v/>
      </c>
      <c r="N1441" s="197" t="str">
        <f t="shared" si="506"/>
        <v/>
      </c>
      <c r="O1441" s="219" t="str">
        <f t="shared" si="499"/>
        <v/>
      </c>
      <c r="P1441" s="198" t="str">
        <f t="shared" si="507"/>
        <v/>
      </c>
      <c r="Q1441" s="195" t="str">
        <f t="shared" si="508"/>
        <v/>
      </c>
      <c r="R1441" s="187" t="str">
        <f>IF($J1441="","",IF('5.手当・賞与配分の設計'!$O$4=1,ROUNDUP((J1441+$L1441)*$R$5,-1),ROUNDUP(J1441*$R$5,-1)))</f>
        <v/>
      </c>
      <c r="S1441" s="202" t="str">
        <f>IF($J1441="","",IF('5.手当・賞与配分の設計'!$O$4=1,ROUNDUP(($J1441+$L1441)*$U$4*$S$3,-1),ROUNDUP($J1441*$U$4*$S$3,-1)))</f>
        <v/>
      </c>
      <c r="T1441" s="186" t="str">
        <f>IF($J1441="","",IF('5.手当・賞与配分の設計'!$O$4=1,ROUNDUP(($J1441+$L1441)*$U$4*$T$3,-1),ROUNDUP($J1441*$U$4*$T$3,-1)))</f>
        <v/>
      </c>
      <c r="U1441" s="186" t="str">
        <f>IF($J1441="","",IF('5.手当・賞与配分の設計'!$O$4=1,ROUNDUP(($J1441+$L1441)*$U$4*$U$3,-1),ROUNDUP($J1441*$U$4*$U$3,-1)))</f>
        <v/>
      </c>
      <c r="V1441" s="186" t="str">
        <f>IF($J1441="","",IF('5.手当・賞与配分の設計'!$O$4=1,ROUNDUP(($J1441+$L1441)*$U$4*$V$3,-1),ROUNDUP($J1441*$U$4*$V$3,-1)))</f>
        <v/>
      </c>
      <c r="W1441" s="203" t="str">
        <f>IF($J1441="","",IF('5.手当・賞与配分の設計'!$O$4=1,ROUNDUP(($J1441+$L1441)*$U$4*$W$3,-1),ROUNDUP($J1441*$U$4*$W$3,-1)))</f>
        <v/>
      </c>
      <c r="X1441" s="128" t="str">
        <f t="shared" si="509"/>
        <v/>
      </c>
      <c r="Y1441" s="88" t="str">
        <f t="shared" si="500"/>
        <v/>
      </c>
      <c r="Z1441" s="88" t="str">
        <f t="shared" si="501"/>
        <v/>
      </c>
      <c r="AA1441" s="88" t="str">
        <f t="shared" si="502"/>
        <v/>
      </c>
      <c r="AB1441" s="201" t="str">
        <f t="shared" si="503"/>
        <v/>
      </c>
    </row>
    <row r="1442" spans="5:28" ht="18" customHeight="1">
      <c r="E1442" s="178" t="str">
        <f t="shared" si="504"/>
        <v/>
      </c>
      <c r="F1442" s="124">
        <f t="shared" si="495"/>
        <v>0</v>
      </c>
      <c r="G1442" s="124" t="str">
        <f t="shared" si="496"/>
        <v/>
      </c>
      <c r="H1442" s="124" t="str">
        <f t="shared" si="497"/>
        <v/>
      </c>
      <c r="I1442" s="179">
        <v>28</v>
      </c>
      <c r="J1442" s="150" t="str">
        <f>IF($E1442="","",INDEX('3.サラリースケール'!$R$5:$BH$38,MATCH('7.グレード別年俸表の作成'!$E1442,'3.サラリースケール'!$R$5:$R$38,0),MATCH('7.グレード別年俸表の作成'!$I1442,'3.サラリースケール'!$R$5:$BH$5,0)))</f>
        <v/>
      </c>
      <c r="K1442" s="194" t="str">
        <f t="shared" si="498"/>
        <v/>
      </c>
      <c r="L1442" s="195" t="str">
        <f>IF($J1442="","",VLOOKUP($E1442,'6.モデル年俸表の作成'!$C$6:$F$48,4,0))</f>
        <v/>
      </c>
      <c r="M1442" s="196" t="str">
        <f t="shared" si="505"/>
        <v/>
      </c>
      <c r="N1442" s="197" t="str">
        <f t="shared" si="506"/>
        <v/>
      </c>
      <c r="O1442" s="219" t="str">
        <f t="shared" si="499"/>
        <v/>
      </c>
      <c r="P1442" s="198" t="str">
        <f t="shared" si="507"/>
        <v/>
      </c>
      <c r="Q1442" s="195" t="str">
        <f t="shared" si="508"/>
        <v/>
      </c>
      <c r="R1442" s="187" t="str">
        <f>IF($J1442="","",IF('5.手当・賞与配分の設計'!$O$4=1,ROUNDUP((J1442+$L1442)*$R$5,-1),ROUNDUP(J1442*$R$5,-1)))</f>
        <v/>
      </c>
      <c r="S1442" s="202" t="str">
        <f>IF($J1442="","",IF('5.手当・賞与配分の設計'!$O$4=1,ROUNDUP(($J1442+$L1442)*$U$4*$S$3,-1),ROUNDUP($J1442*$U$4*$S$3,-1)))</f>
        <v/>
      </c>
      <c r="T1442" s="186" t="str">
        <f>IF($J1442="","",IF('5.手当・賞与配分の設計'!$O$4=1,ROUNDUP(($J1442+$L1442)*$U$4*$T$3,-1),ROUNDUP($J1442*$U$4*$T$3,-1)))</f>
        <v/>
      </c>
      <c r="U1442" s="186" t="str">
        <f>IF($J1442="","",IF('5.手当・賞与配分の設計'!$O$4=1,ROUNDUP(($J1442+$L1442)*$U$4*$U$3,-1),ROUNDUP($J1442*$U$4*$U$3,-1)))</f>
        <v/>
      </c>
      <c r="V1442" s="186" t="str">
        <f>IF($J1442="","",IF('5.手当・賞与配分の設計'!$O$4=1,ROUNDUP(($J1442+$L1442)*$U$4*$V$3,-1),ROUNDUP($J1442*$U$4*$V$3,-1)))</f>
        <v/>
      </c>
      <c r="W1442" s="203" t="str">
        <f>IF($J1442="","",IF('5.手当・賞与配分の設計'!$O$4=1,ROUNDUP(($J1442+$L1442)*$U$4*$W$3,-1),ROUNDUP($J1442*$U$4*$W$3,-1)))</f>
        <v/>
      </c>
      <c r="X1442" s="128" t="str">
        <f t="shared" si="509"/>
        <v/>
      </c>
      <c r="Y1442" s="88" t="str">
        <f t="shared" si="500"/>
        <v/>
      </c>
      <c r="Z1442" s="88" t="str">
        <f t="shared" si="501"/>
        <v/>
      </c>
      <c r="AA1442" s="88" t="str">
        <f t="shared" si="502"/>
        <v/>
      </c>
      <c r="AB1442" s="201" t="str">
        <f t="shared" si="503"/>
        <v/>
      </c>
    </row>
    <row r="1443" spans="5:28" ht="18" customHeight="1">
      <c r="E1443" s="178" t="str">
        <f t="shared" si="504"/>
        <v/>
      </c>
      <c r="F1443" s="124">
        <f t="shared" si="495"/>
        <v>0</v>
      </c>
      <c r="G1443" s="124" t="str">
        <f t="shared" si="496"/>
        <v/>
      </c>
      <c r="H1443" s="124" t="str">
        <f t="shared" si="497"/>
        <v/>
      </c>
      <c r="I1443" s="179">
        <v>29</v>
      </c>
      <c r="J1443" s="150" t="str">
        <f>IF($E1443="","",INDEX('3.サラリースケール'!$R$5:$BH$38,MATCH('7.グレード別年俸表の作成'!$E1443,'3.サラリースケール'!$R$5:$R$38,0),MATCH('7.グレード別年俸表の作成'!$I1443,'3.サラリースケール'!$R$5:$BH$5,0)))</f>
        <v/>
      </c>
      <c r="K1443" s="194" t="str">
        <f t="shared" si="498"/>
        <v/>
      </c>
      <c r="L1443" s="195" t="str">
        <f>IF($J1443="","",VLOOKUP($E1443,'6.モデル年俸表の作成'!$C$6:$F$48,4,0))</f>
        <v/>
      </c>
      <c r="M1443" s="196" t="str">
        <f t="shared" si="505"/>
        <v/>
      </c>
      <c r="N1443" s="197" t="str">
        <f t="shared" si="506"/>
        <v/>
      </c>
      <c r="O1443" s="219" t="str">
        <f t="shared" si="499"/>
        <v/>
      </c>
      <c r="P1443" s="198" t="str">
        <f t="shared" si="507"/>
        <v/>
      </c>
      <c r="Q1443" s="195" t="str">
        <f t="shared" si="508"/>
        <v/>
      </c>
      <c r="R1443" s="187" t="str">
        <f>IF($J1443="","",IF('5.手当・賞与配分の設計'!$O$4=1,ROUNDUP((J1443+$L1443)*$R$5,-1),ROUNDUP(J1443*$R$5,-1)))</f>
        <v/>
      </c>
      <c r="S1443" s="202" t="str">
        <f>IF($J1443="","",IF('5.手当・賞与配分の設計'!$O$4=1,ROUNDUP(($J1443+$L1443)*$U$4*$S$3,-1),ROUNDUP($J1443*$U$4*$S$3,-1)))</f>
        <v/>
      </c>
      <c r="T1443" s="186" t="str">
        <f>IF($J1443="","",IF('5.手当・賞与配分の設計'!$O$4=1,ROUNDUP(($J1443+$L1443)*$U$4*$T$3,-1),ROUNDUP($J1443*$U$4*$T$3,-1)))</f>
        <v/>
      </c>
      <c r="U1443" s="186" t="str">
        <f>IF($J1443="","",IF('5.手当・賞与配分の設計'!$O$4=1,ROUNDUP(($J1443+$L1443)*$U$4*$U$3,-1),ROUNDUP($J1443*$U$4*$U$3,-1)))</f>
        <v/>
      </c>
      <c r="V1443" s="186" t="str">
        <f>IF($J1443="","",IF('5.手当・賞与配分の設計'!$O$4=1,ROUNDUP(($J1443+$L1443)*$U$4*$V$3,-1),ROUNDUP($J1443*$U$4*$V$3,-1)))</f>
        <v/>
      </c>
      <c r="W1443" s="203" t="str">
        <f>IF($J1443="","",IF('5.手当・賞与配分の設計'!$O$4=1,ROUNDUP(($J1443+$L1443)*$U$4*$W$3,-1),ROUNDUP($J1443*$U$4*$W$3,-1)))</f>
        <v/>
      </c>
      <c r="X1443" s="128" t="str">
        <f t="shared" si="509"/>
        <v/>
      </c>
      <c r="Y1443" s="88" t="str">
        <f t="shared" si="500"/>
        <v/>
      </c>
      <c r="Z1443" s="88" t="str">
        <f t="shared" si="501"/>
        <v/>
      </c>
      <c r="AA1443" s="88" t="str">
        <f t="shared" si="502"/>
        <v/>
      </c>
      <c r="AB1443" s="201" t="str">
        <f t="shared" si="503"/>
        <v/>
      </c>
    </row>
    <row r="1444" spans="5:28" ht="18" customHeight="1">
      <c r="E1444" s="178" t="str">
        <f t="shared" si="504"/>
        <v/>
      </c>
      <c r="F1444" s="124">
        <f t="shared" si="495"/>
        <v>0</v>
      </c>
      <c r="G1444" s="124" t="str">
        <f t="shared" si="496"/>
        <v/>
      </c>
      <c r="H1444" s="124" t="str">
        <f t="shared" si="497"/>
        <v/>
      </c>
      <c r="I1444" s="179">
        <v>30</v>
      </c>
      <c r="J1444" s="150" t="str">
        <f>IF($E1444="","",INDEX('3.サラリースケール'!$R$5:$BH$38,MATCH('7.グレード別年俸表の作成'!$E1444,'3.サラリースケール'!$R$5:$R$38,0),MATCH('7.グレード別年俸表の作成'!$I1444,'3.サラリースケール'!$R$5:$BH$5,0)))</f>
        <v/>
      </c>
      <c r="K1444" s="194" t="str">
        <f t="shared" si="498"/>
        <v/>
      </c>
      <c r="L1444" s="195" t="str">
        <f>IF($J1444="","",VLOOKUP($E1444,'6.モデル年俸表の作成'!$C$6:$F$48,4,0))</f>
        <v/>
      </c>
      <c r="M1444" s="196" t="str">
        <f t="shared" si="505"/>
        <v/>
      </c>
      <c r="N1444" s="197" t="str">
        <f t="shared" si="506"/>
        <v/>
      </c>
      <c r="O1444" s="219" t="str">
        <f t="shared" si="499"/>
        <v/>
      </c>
      <c r="P1444" s="198" t="str">
        <f t="shared" si="507"/>
        <v/>
      </c>
      <c r="Q1444" s="195" t="str">
        <f t="shared" si="508"/>
        <v/>
      </c>
      <c r="R1444" s="187" t="str">
        <f>IF($J1444="","",IF('5.手当・賞与配分の設計'!$O$4=1,ROUNDUP((J1444+$L1444)*$R$5,-1),ROUNDUP(J1444*$R$5,-1)))</f>
        <v/>
      </c>
      <c r="S1444" s="202" t="str">
        <f>IF($J1444="","",IF('5.手当・賞与配分の設計'!$O$4=1,ROUNDUP(($J1444+$L1444)*$U$4*$S$3,-1),ROUNDUP($J1444*$U$4*$S$3,-1)))</f>
        <v/>
      </c>
      <c r="T1444" s="186" t="str">
        <f>IF($J1444="","",IF('5.手当・賞与配分の設計'!$O$4=1,ROUNDUP(($J1444+$L1444)*$U$4*$T$3,-1),ROUNDUP($J1444*$U$4*$T$3,-1)))</f>
        <v/>
      </c>
      <c r="U1444" s="186" t="str">
        <f>IF($J1444="","",IF('5.手当・賞与配分の設計'!$O$4=1,ROUNDUP(($J1444+$L1444)*$U$4*$U$3,-1),ROUNDUP($J1444*$U$4*$U$3,-1)))</f>
        <v/>
      </c>
      <c r="V1444" s="186" t="str">
        <f>IF($J1444="","",IF('5.手当・賞与配分の設計'!$O$4=1,ROUNDUP(($J1444+$L1444)*$U$4*$V$3,-1),ROUNDUP($J1444*$U$4*$V$3,-1)))</f>
        <v/>
      </c>
      <c r="W1444" s="203" t="str">
        <f>IF($J1444="","",IF('5.手当・賞与配分の設計'!$O$4=1,ROUNDUP(($J1444+$L1444)*$U$4*$W$3,-1),ROUNDUP($J1444*$U$4*$W$3,-1)))</f>
        <v/>
      </c>
      <c r="X1444" s="128" t="str">
        <f t="shared" si="509"/>
        <v/>
      </c>
      <c r="Y1444" s="88" t="str">
        <f t="shared" si="500"/>
        <v/>
      </c>
      <c r="Z1444" s="88" t="str">
        <f t="shared" si="501"/>
        <v/>
      </c>
      <c r="AA1444" s="88" t="str">
        <f t="shared" si="502"/>
        <v/>
      </c>
      <c r="AB1444" s="201" t="str">
        <f t="shared" si="503"/>
        <v/>
      </c>
    </row>
    <row r="1445" spans="5:28" ht="18" customHeight="1">
      <c r="E1445" s="178" t="str">
        <f t="shared" si="504"/>
        <v/>
      </c>
      <c r="F1445" s="124">
        <f t="shared" si="495"/>
        <v>0</v>
      </c>
      <c r="G1445" s="124" t="str">
        <f t="shared" si="496"/>
        <v/>
      </c>
      <c r="H1445" s="124" t="str">
        <f t="shared" si="497"/>
        <v/>
      </c>
      <c r="I1445" s="179">
        <v>31</v>
      </c>
      <c r="J1445" s="150" t="str">
        <f>IF($E1445="","",INDEX('3.サラリースケール'!$R$5:$BH$38,MATCH('7.グレード別年俸表の作成'!$E1445,'3.サラリースケール'!$R$5:$R$38,0),MATCH('7.グレード別年俸表の作成'!$I1445,'3.サラリースケール'!$R$5:$BH$5,0)))</f>
        <v/>
      </c>
      <c r="K1445" s="194" t="str">
        <f t="shared" si="498"/>
        <v/>
      </c>
      <c r="L1445" s="195" t="str">
        <f>IF($J1445="","",VLOOKUP($E1445,'6.モデル年俸表の作成'!$C$6:$F$48,4,0))</f>
        <v/>
      </c>
      <c r="M1445" s="196" t="str">
        <f t="shared" si="505"/>
        <v/>
      </c>
      <c r="N1445" s="197" t="str">
        <f t="shared" si="506"/>
        <v/>
      </c>
      <c r="O1445" s="219" t="str">
        <f t="shared" si="499"/>
        <v/>
      </c>
      <c r="P1445" s="198" t="str">
        <f t="shared" si="507"/>
        <v/>
      </c>
      <c r="Q1445" s="195" t="str">
        <f t="shared" si="508"/>
        <v/>
      </c>
      <c r="R1445" s="187" t="str">
        <f>IF($J1445="","",IF('5.手当・賞与配分の設計'!$O$4=1,ROUNDUP((J1445+$L1445)*$R$5,-1),ROUNDUP(J1445*$R$5,-1)))</f>
        <v/>
      </c>
      <c r="S1445" s="202" t="str">
        <f>IF($J1445="","",IF('5.手当・賞与配分の設計'!$O$4=1,ROUNDUP(($J1445+$L1445)*$U$4*$S$3,-1),ROUNDUP($J1445*$U$4*$S$3,-1)))</f>
        <v/>
      </c>
      <c r="T1445" s="186" t="str">
        <f>IF($J1445="","",IF('5.手当・賞与配分の設計'!$O$4=1,ROUNDUP(($J1445+$L1445)*$U$4*$T$3,-1),ROUNDUP($J1445*$U$4*$T$3,-1)))</f>
        <v/>
      </c>
      <c r="U1445" s="186" t="str">
        <f>IF($J1445="","",IF('5.手当・賞与配分の設計'!$O$4=1,ROUNDUP(($J1445+$L1445)*$U$4*$U$3,-1),ROUNDUP($J1445*$U$4*$U$3,-1)))</f>
        <v/>
      </c>
      <c r="V1445" s="186" t="str">
        <f>IF($J1445="","",IF('5.手当・賞与配分の設計'!$O$4=1,ROUNDUP(($J1445+$L1445)*$U$4*$V$3,-1),ROUNDUP($J1445*$U$4*$V$3,-1)))</f>
        <v/>
      </c>
      <c r="W1445" s="203" t="str">
        <f>IF($J1445="","",IF('5.手当・賞与配分の設計'!$O$4=1,ROUNDUP(($J1445+$L1445)*$U$4*$W$3,-1),ROUNDUP($J1445*$U$4*$W$3,-1)))</f>
        <v/>
      </c>
      <c r="X1445" s="128" t="str">
        <f t="shared" si="509"/>
        <v/>
      </c>
      <c r="Y1445" s="88" t="str">
        <f t="shared" si="500"/>
        <v/>
      </c>
      <c r="Z1445" s="88" t="str">
        <f t="shared" si="501"/>
        <v/>
      </c>
      <c r="AA1445" s="88" t="str">
        <f t="shared" si="502"/>
        <v/>
      </c>
      <c r="AB1445" s="201" t="str">
        <f t="shared" si="503"/>
        <v/>
      </c>
    </row>
    <row r="1446" spans="5:28" ht="18" customHeight="1">
      <c r="E1446" s="178" t="str">
        <f t="shared" si="504"/>
        <v/>
      </c>
      <c r="F1446" s="124">
        <f t="shared" si="495"/>
        <v>0</v>
      </c>
      <c r="G1446" s="124" t="str">
        <f t="shared" si="496"/>
        <v/>
      </c>
      <c r="H1446" s="124" t="str">
        <f t="shared" si="497"/>
        <v/>
      </c>
      <c r="I1446" s="179">
        <v>32</v>
      </c>
      <c r="J1446" s="150" t="str">
        <f>IF($E1446="","",INDEX('3.サラリースケール'!$R$5:$BH$38,MATCH('7.グレード別年俸表の作成'!$E1446,'3.サラリースケール'!$R$5:$R$38,0),MATCH('7.グレード別年俸表の作成'!$I1446,'3.サラリースケール'!$R$5:$BH$5,0)))</f>
        <v/>
      </c>
      <c r="K1446" s="194" t="str">
        <f t="shared" si="498"/>
        <v/>
      </c>
      <c r="L1446" s="195" t="str">
        <f>IF($J1446="","",VLOOKUP($E1446,'6.モデル年俸表の作成'!$C$6:$F$48,4,0))</f>
        <v/>
      </c>
      <c r="M1446" s="196" t="str">
        <f t="shared" si="505"/>
        <v/>
      </c>
      <c r="N1446" s="197" t="str">
        <f t="shared" si="506"/>
        <v/>
      </c>
      <c r="O1446" s="219" t="str">
        <f t="shared" si="499"/>
        <v/>
      </c>
      <c r="P1446" s="198" t="str">
        <f t="shared" si="507"/>
        <v/>
      </c>
      <c r="Q1446" s="195" t="str">
        <f t="shared" si="508"/>
        <v/>
      </c>
      <c r="R1446" s="187" t="str">
        <f>IF($J1446="","",IF('5.手当・賞与配分の設計'!$O$4=1,ROUNDUP((J1446+$L1446)*$R$5,-1),ROUNDUP(J1446*$R$5,-1)))</f>
        <v/>
      </c>
      <c r="S1446" s="202" t="str">
        <f>IF($J1446="","",IF('5.手当・賞与配分の設計'!$O$4=1,ROUNDUP(($J1446+$L1446)*$U$4*$S$3,-1),ROUNDUP($J1446*$U$4*$S$3,-1)))</f>
        <v/>
      </c>
      <c r="T1446" s="186" t="str">
        <f>IF($J1446="","",IF('5.手当・賞与配分の設計'!$O$4=1,ROUNDUP(($J1446+$L1446)*$U$4*$T$3,-1),ROUNDUP($J1446*$U$4*$T$3,-1)))</f>
        <v/>
      </c>
      <c r="U1446" s="186" t="str">
        <f>IF($J1446="","",IF('5.手当・賞与配分の設計'!$O$4=1,ROUNDUP(($J1446+$L1446)*$U$4*$U$3,-1),ROUNDUP($J1446*$U$4*$U$3,-1)))</f>
        <v/>
      </c>
      <c r="V1446" s="186" t="str">
        <f>IF($J1446="","",IF('5.手当・賞与配分の設計'!$O$4=1,ROUNDUP(($J1446+$L1446)*$U$4*$V$3,-1),ROUNDUP($J1446*$U$4*$V$3,-1)))</f>
        <v/>
      </c>
      <c r="W1446" s="203" t="str">
        <f>IF($J1446="","",IF('5.手当・賞与配分の設計'!$O$4=1,ROUNDUP(($J1446+$L1446)*$U$4*$W$3,-1),ROUNDUP($J1446*$U$4*$W$3,-1)))</f>
        <v/>
      </c>
      <c r="X1446" s="128" t="str">
        <f t="shared" si="509"/>
        <v/>
      </c>
      <c r="Y1446" s="88" t="str">
        <f t="shared" si="500"/>
        <v/>
      </c>
      <c r="Z1446" s="88" t="str">
        <f t="shared" si="501"/>
        <v/>
      </c>
      <c r="AA1446" s="88" t="str">
        <f t="shared" si="502"/>
        <v/>
      </c>
      <c r="AB1446" s="201" t="str">
        <f t="shared" si="503"/>
        <v/>
      </c>
    </row>
    <row r="1447" spans="5:28" ht="18" customHeight="1">
      <c r="E1447" s="178" t="str">
        <f t="shared" si="504"/>
        <v/>
      </c>
      <c r="F1447" s="124">
        <f t="shared" si="495"/>
        <v>0</v>
      </c>
      <c r="G1447" s="124" t="str">
        <f t="shared" si="496"/>
        <v/>
      </c>
      <c r="H1447" s="124" t="str">
        <f t="shared" si="497"/>
        <v/>
      </c>
      <c r="I1447" s="179">
        <v>33</v>
      </c>
      <c r="J1447" s="150" t="str">
        <f>IF($E1447="","",INDEX('3.サラリースケール'!$R$5:$BH$38,MATCH('7.グレード別年俸表の作成'!$E1447,'3.サラリースケール'!$R$5:$R$38,0),MATCH('7.グレード別年俸表の作成'!$I1447,'3.サラリースケール'!$R$5:$BH$5,0)))</f>
        <v/>
      </c>
      <c r="K1447" s="194" t="str">
        <f t="shared" si="498"/>
        <v/>
      </c>
      <c r="L1447" s="195" t="str">
        <f>IF($J1447="","",VLOOKUP($E1447,'6.モデル年俸表の作成'!$C$6:$F$48,4,0))</f>
        <v/>
      </c>
      <c r="M1447" s="196" t="str">
        <f t="shared" si="505"/>
        <v/>
      </c>
      <c r="N1447" s="197" t="str">
        <f t="shared" si="506"/>
        <v/>
      </c>
      <c r="O1447" s="219" t="str">
        <f t="shared" si="499"/>
        <v/>
      </c>
      <c r="P1447" s="198" t="str">
        <f t="shared" si="507"/>
        <v/>
      </c>
      <c r="Q1447" s="195" t="str">
        <f t="shared" si="508"/>
        <v/>
      </c>
      <c r="R1447" s="187" t="str">
        <f>IF($J1447="","",IF('5.手当・賞与配分の設計'!$O$4=1,ROUNDUP((J1447+$L1447)*$R$5,-1),ROUNDUP(J1447*$R$5,-1)))</f>
        <v/>
      </c>
      <c r="S1447" s="202" t="str">
        <f>IF($J1447="","",IF('5.手当・賞与配分の設計'!$O$4=1,ROUNDUP(($J1447+$L1447)*$U$4*$S$3,-1),ROUNDUP($J1447*$U$4*$S$3,-1)))</f>
        <v/>
      </c>
      <c r="T1447" s="186" t="str">
        <f>IF($J1447="","",IF('5.手当・賞与配分の設計'!$O$4=1,ROUNDUP(($J1447+$L1447)*$U$4*$T$3,-1),ROUNDUP($J1447*$U$4*$T$3,-1)))</f>
        <v/>
      </c>
      <c r="U1447" s="186" t="str">
        <f>IF($J1447="","",IF('5.手当・賞与配分の設計'!$O$4=1,ROUNDUP(($J1447+$L1447)*$U$4*$U$3,-1),ROUNDUP($J1447*$U$4*$U$3,-1)))</f>
        <v/>
      </c>
      <c r="V1447" s="186" t="str">
        <f>IF($J1447="","",IF('5.手当・賞与配分の設計'!$O$4=1,ROUNDUP(($J1447+$L1447)*$U$4*$V$3,-1),ROUNDUP($J1447*$U$4*$V$3,-1)))</f>
        <v/>
      </c>
      <c r="W1447" s="203" t="str">
        <f>IF($J1447="","",IF('5.手当・賞与配分の設計'!$O$4=1,ROUNDUP(($J1447+$L1447)*$U$4*$W$3,-1),ROUNDUP($J1447*$U$4*$W$3,-1)))</f>
        <v/>
      </c>
      <c r="X1447" s="128" t="str">
        <f t="shared" si="509"/>
        <v/>
      </c>
      <c r="Y1447" s="88" t="str">
        <f t="shared" si="500"/>
        <v/>
      </c>
      <c r="Z1447" s="88" t="str">
        <f t="shared" si="501"/>
        <v/>
      </c>
      <c r="AA1447" s="88" t="str">
        <f t="shared" si="502"/>
        <v/>
      </c>
      <c r="AB1447" s="201" t="str">
        <f t="shared" si="503"/>
        <v/>
      </c>
    </row>
    <row r="1448" spans="5:28" ht="18" customHeight="1">
      <c r="E1448" s="178" t="str">
        <f t="shared" si="504"/>
        <v/>
      </c>
      <c r="F1448" s="124">
        <f t="shared" si="495"/>
        <v>0</v>
      </c>
      <c r="G1448" s="124" t="str">
        <f t="shared" si="496"/>
        <v/>
      </c>
      <c r="H1448" s="124" t="str">
        <f t="shared" si="497"/>
        <v/>
      </c>
      <c r="I1448" s="179">
        <v>34</v>
      </c>
      <c r="J1448" s="150" t="str">
        <f>IF($E1448="","",INDEX('3.サラリースケール'!$R$5:$BH$38,MATCH('7.グレード別年俸表の作成'!$E1448,'3.サラリースケール'!$R$5:$R$38,0),MATCH('7.グレード別年俸表の作成'!$I1448,'3.サラリースケール'!$R$5:$BH$5,0)))</f>
        <v/>
      </c>
      <c r="K1448" s="194" t="str">
        <f t="shared" si="498"/>
        <v/>
      </c>
      <c r="L1448" s="195" t="str">
        <f>IF($J1448="","",VLOOKUP($E1448,'6.モデル年俸表の作成'!$C$6:$F$48,4,0))</f>
        <v/>
      </c>
      <c r="M1448" s="196" t="str">
        <f t="shared" si="505"/>
        <v/>
      </c>
      <c r="N1448" s="197" t="str">
        <f t="shared" si="506"/>
        <v/>
      </c>
      <c r="O1448" s="219" t="str">
        <f t="shared" si="499"/>
        <v/>
      </c>
      <c r="P1448" s="198" t="str">
        <f t="shared" si="507"/>
        <v/>
      </c>
      <c r="Q1448" s="195" t="str">
        <f t="shared" si="508"/>
        <v/>
      </c>
      <c r="R1448" s="187" t="str">
        <f>IF($J1448="","",IF('5.手当・賞与配分の設計'!$O$4=1,ROUNDUP((J1448+$L1448)*$R$5,-1),ROUNDUP(J1448*$R$5,-1)))</f>
        <v/>
      </c>
      <c r="S1448" s="202" t="str">
        <f>IF($J1448="","",IF('5.手当・賞与配分の設計'!$O$4=1,ROUNDUP(($J1448+$L1448)*$U$4*$S$3,-1),ROUNDUP($J1448*$U$4*$S$3,-1)))</f>
        <v/>
      </c>
      <c r="T1448" s="186" t="str">
        <f>IF($J1448="","",IF('5.手当・賞与配分の設計'!$O$4=1,ROUNDUP(($J1448+$L1448)*$U$4*$T$3,-1),ROUNDUP($J1448*$U$4*$T$3,-1)))</f>
        <v/>
      </c>
      <c r="U1448" s="186" t="str">
        <f>IF($J1448="","",IF('5.手当・賞与配分の設計'!$O$4=1,ROUNDUP(($J1448+$L1448)*$U$4*$U$3,-1),ROUNDUP($J1448*$U$4*$U$3,-1)))</f>
        <v/>
      </c>
      <c r="V1448" s="186" t="str">
        <f>IF($J1448="","",IF('5.手当・賞与配分の設計'!$O$4=1,ROUNDUP(($J1448+$L1448)*$U$4*$V$3,-1),ROUNDUP($J1448*$U$4*$V$3,-1)))</f>
        <v/>
      </c>
      <c r="W1448" s="203" t="str">
        <f>IF($J1448="","",IF('5.手当・賞与配分の設計'!$O$4=1,ROUNDUP(($J1448+$L1448)*$U$4*$W$3,-1),ROUNDUP($J1448*$U$4*$W$3,-1)))</f>
        <v/>
      </c>
      <c r="X1448" s="128" t="str">
        <f t="shared" si="509"/>
        <v/>
      </c>
      <c r="Y1448" s="88" t="str">
        <f t="shared" si="500"/>
        <v/>
      </c>
      <c r="Z1448" s="88" t="str">
        <f t="shared" si="501"/>
        <v/>
      </c>
      <c r="AA1448" s="88" t="str">
        <f t="shared" si="502"/>
        <v/>
      </c>
      <c r="AB1448" s="201" t="str">
        <f t="shared" si="503"/>
        <v/>
      </c>
    </row>
    <row r="1449" spans="5:28" ht="18" customHeight="1">
      <c r="E1449" s="178" t="str">
        <f t="shared" si="504"/>
        <v/>
      </c>
      <c r="F1449" s="124">
        <f t="shared" si="495"/>
        <v>0</v>
      </c>
      <c r="G1449" s="124" t="str">
        <f t="shared" si="496"/>
        <v/>
      </c>
      <c r="H1449" s="124" t="str">
        <f t="shared" si="497"/>
        <v/>
      </c>
      <c r="I1449" s="179">
        <v>35</v>
      </c>
      <c r="J1449" s="150" t="str">
        <f>IF($E1449="","",INDEX('3.サラリースケール'!$R$5:$BH$38,MATCH('7.グレード別年俸表の作成'!$E1449,'3.サラリースケール'!$R$5:$R$38,0),MATCH('7.グレード別年俸表の作成'!$I1449,'3.サラリースケール'!$R$5:$BH$5,0)))</f>
        <v/>
      </c>
      <c r="K1449" s="194" t="str">
        <f t="shared" si="498"/>
        <v/>
      </c>
      <c r="L1449" s="195" t="str">
        <f>IF($J1449="","",VLOOKUP($E1449,'6.モデル年俸表の作成'!$C$6:$F$48,4,0))</f>
        <v/>
      </c>
      <c r="M1449" s="196" t="str">
        <f t="shared" si="505"/>
        <v/>
      </c>
      <c r="N1449" s="197" t="str">
        <f t="shared" si="506"/>
        <v/>
      </c>
      <c r="O1449" s="219" t="str">
        <f t="shared" si="499"/>
        <v/>
      </c>
      <c r="P1449" s="198" t="str">
        <f t="shared" si="507"/>
        <v/>
      </c>
      <c r="Q1449" s="195" t="str">
        <f t="shared" si="508"/>
        <v/>
      </c>
      <c r="R1449" s="187" t="str">
        <f>IF($J1449="","",IF('5.手当・賞与配分の設計'!$O$4=1,ROUNDUP((J1449+$L1449)*$R$5,-1),ROUNDUP(J1449*$R$5,-1)))</f>
        <v/>
      </c>
      <c r="S1449" s="202" t="str">
        <f>IF($J1449="","",IF('5.手当・賞与配分の設計'!$O$4=1,ROUNDUP(($J1449+$L1449)*$U$4*$S$3,-1),ROUNDUP($J1449*$U$4*$S$3,-1)))</f>
        <v/>
      </c>
      <c r="T1449" s="186" t="str">
        <f>IF($J1449="","",IF('5.手当・賞与配分の設計'!$O$4=1,ROUNDUP(($J1449+$L1449)*$U$4*$T$3,-1),ROUNDUP($J1449*$U$4*$T$3,-1)))</f>
        <v/>
      </c>
      <c r="U1449" s="186" t="str">
        <f>IF($J1449="","",IF('5.手当・賞与配分の設計'!$O$4=1,ROUNDUP(($J1449+$L1449)*$U$4*$U$3,-1),ROUNDUP($J1449*$U$4*$U$3,-1)))</f>
        <v/>
      </c>
      <c r="V1449" s="186" t="str">
        <f>IF($J1449="","",IF('5.手当・賞与配分の設計'!$O$4=1,ROUNDUP(($J1449+$L1449)*$U$4*$V$3,-1),ROUNDUP($J1449*$U$4*$V$3,-1)))</f>
        <v/>
      </c>
      <c r="W1449" s="203" t="str">
        <f>IF($J1449="","",IF('5.手当・賞与配分の設計'!$O$4=1,ROUNDUP(($J1449+$L1449)*$U$4*$W$3,-1),ROUNDUP($J1449*$U$4*$W$3,-1)))</f>
        <v/>
      </c>
      <c r="X1449" s="128" t="str">
        <f t="shared" si="509"/>
        <v/>
      </c>
      <c r="Y1449" s="88" t="str">
        <f t="shared" si="500"/>
        <v/>
      </c>
      <c r="Z1449" s="88" t="str">
        <f t="shared" si="501"/>
        <v/>
      </c>
      <c r="AA1449" s="88" t="str">
        <f t="shared" si="502"/>
        <v/>
      </c>
      <c r="AB1449" s="201" t="str">
        <f t="shared" si="503"/>
        <v/>
      </c>
    </row>
    <row r="1450" spans="5:28" ht="18" customHeight="1">
      <c r="E1450" s="178" t="str">
        <f t="shared" si="504"/>
        <v/>
      </c>
      <c r="F1450" s="124">
        <f t="shared" si="495"/>
        <v>0</v>
      </c>
      <c r="G1450" s="124" t="str">
        <f t="shared" si="496"/>
        <v/>
      </c>
      <c r="H1450" s="124" t="str">
        <f t="shared" si="497"/>
        <v/>
      </c>
      <c r="I1450" s="179">
        <v>36</v>
      </c>
      <c r="J1450" s="150" t="str">
        <f>IF($E1450="","",INDEX('3.サラリースケール'!$R$5:$BH$38,MATCH('7.グレード別年俸表の作成'!$E1450,'3.サラリースケール'!$R$5:$R$38,0),MATCH('7.グレード別年俸表の作成'!$I1450,'3.サラリースケール'!$R$5:$BH$5,0)))</f>
        <v/>
      </c>
      <c r="K1450" s="194" t="str">
        <f t="shared" si="498"/>
        <v/>
      </c>
      <c r="L1450" s="195" t="str">
        <f>IF($J1450="","",VLOOKUP($E1450,'6.モデル年俸表の作成'!$C$6:$F$48,4,0))</f>
        <v/>
      </c>
      <c r="M1450" s="196" t="str">
        <f t="shared" si="505"/>
        <v/>
      </c>
      <c r="N1450" s="197" t="str">
        <f t="shared" si="506"/>
        <v/>
      </c>
      <c r="O1450" s="219" t="str">
        <f t="shared" si="499"/>
        <v/>
      </c>
      <c r="P1450" s="198" t="str">
        <f t="shared" si="507"/>
        <v/>
      </c>
      <c r="Q1450" s="195" t="str">
        <f t="shared" si="508"/>
        <v/>
      </c>
      <c r="R1450" s="187" t="str">
        <f>IF($J1450="","",IF('5.手当・賞与配分の設計'!$O$4=1,ROUNDUP((J1450+$L1450)*$R$5,-1),ROUNDUP(J1450*$R$5,-1)))</f>
        <v/>
      </c>
      <c r="S1450" s="202" t="str">
        <f>IF($J1450="","",IF('5.手当・賞与配分の設計'!$O$4=1,ROUNDUP(($J1450+$L1450)*$U$4*$S$3,-1),ROUNDUP($J1450*$U$4*$S$3,-1)))</f>
        <v/>
      </c>
      <c r="T1450" s="186" t="str">
        <f>IF($J1450="","",IF('5.手当・賞与配分の設計'!$O$4=1,ROUNDUP(($J1450+$L1450)*$U$4*$T$3,-1),ROUNDUP($J1450*$U$4*$T$3,-1)))</f>
        <v/>
      </c>
      <c r="U1450" s="186" t="str">
        <f>IF($J1450="","",IF('5.手当・賞与配分の設計'!$O$4=1,ROUNDUP(($J1450+$L1450)*$U$4*$U$3,-1),ROUNDUP($J1450*$U$4*$U$3,-1)))</f>
        <v/>
      </c>
      <c r="V1450" s="186" t="str">
        <f>IF($J1450="","",IF('5.手当・賞与配分の設計'!$O$4=1,ROUNDUP(($J1450+$L1450)*$U$4*$V$3,-1),ROUNDUP($J1450*$U$4*$V$3,-1)))</f>
        <v/>
      </c>
      <c r="W1450" s="203" t="str">
        <f>IF($J1450="","",IF('5.手当・賞与配分の設計'!$O$4=1,ROUNDUP(($J1450+$L1450)*$U$4*$W$3,-1),ROUNDUP($J1450*$U$4*$W$3,-1)))</f>
        <v/>
      </c>
      <c r="X1450" s="128" t="str">
        <f t="shared" si="509"/>
        <v/>
      </c>
      <c r="Y1450" s="88" t="str">
        <f t="shared" si="500"/>
        <v/>
      </c>
      <c r="Z1450" s="88" t="str">
        <f t="shared" si="501"/>
        <v/>
      </c>
      <c r="AA1450" s="88" t="str">
        <f t="shared" si="502"/>
        <v/>
      </c>
      <c r="AB1450" s="201" t="str">
        <f t="shared" si="503"/>
        <v/>
      </c>
    </row>
    <row r="1451" spans="5:28" ht="18" customHeight="1">
      <c r="E1451" s="178" t="str">
        <f t="shared" si="504"/>
        <v/>
      </c>
      <c r="F1451" s="124">
        <f t="shared" si="495"/>
        <v>0</v>
      </c>
      <c r="G1451" s="124" t="str">
        <f t="shared" si="496"/>
        <v/>
      </c>
      <c r="H1451" s="124" t="str">
        <f t="shared" si="497"/>
        <v/>
      </c>
      <c r="I1451" s="179">
        <v>37</v>
      </c>
      <c r="J1451" s="150" t="str">
        <f>IF($E1451="","",INDEX('3.サラリースケール'!$R$5:$BH$38,MATCH('7.グレード別年俸表の作成'!$E1451,'3.サラリースケール'!$R$5:$R$38,0),MATCH('7.グレード別年俸表の作成'!$I1451,'3.サラリースケール'!$R$5:$BH$5,0)))</f>
        <v/>
      </c>
      <c r="K1451" s="194" t="str">
        <f t="shared" si="498"/>
        <v/>
      </c>
      <c r="L1451" s="195" t="str">
        <f>IF($J1451="","",VLOOKUP($E1451,'6.モデル年俸表の作成'!$C$6:$F$48,4,0))</f>
        <v/>
      </c>
      <c r="M1451" s="196" t="str">
        <f t="shared" si="505"/>
        <v/>
      </c>
      <c r="N1451" s="197" t="str">
        <f t="shared" si="506"/>
        <v/>
      </c>
      <c r="O1451" s="219" t="str">
        <f t="shared" si="499"/>
        <v/>
      </c>
      <c r="P1451" s="198" t="str">
        <f t="shared" si="507"/>
        <v/>
      </c>
      <c r="Q1451" s="195" t="str">
        <f t="shared" si="508"/>
        <v/>
      </c>
      <c r="R1451" s="187" t="str">
        <f>IF($J1451="","",IF('5.手当・賞与配分の設計'!$O$4=1,ROUNDUP((J1451+$L1451)*$R$5,-1),ROUNDUP(J1451*$R$5,-1)))</f>
        <v/>
      </c>
      <c r="S1451" s="202" t="str">
        <f>IF($J1451="","",IF('5.手当・賞与配分の設計'!$O$4=1,ROUNDUP(($J1451+$L1451)*$U$4*$S$3,-1),ROUNDUP($J1451*$U$4*$S$3,-1)))</f>
        <v/>
      </c>
      <c r="T1451" s="186" t="str">
        <f>IF($J1451="","",IF('5.手当・賞与配分の設計'!$O$4=1,ROUNDUP(($J1451+$L1451)*$U$4*$T$3,-1),ROUNDUP($J1451*$U$4*$T$3,-1)))</f>
        <v/>
      </c>
      <c r="U1451" s="186" t="str">
        <f>IF($J1451="","",IF('5.手当・賞与配分の設計'!$O$4=1,ROUNDUP(($J1451+$L1451)*$U$4*$U$3,-1),ROUNDUP($J1451*$U$4*$U$3,-1)))</f>
        <v/>
      </c>
      <c r="V1451" s="186" t="str">
        <f>IF($J1451="","",IF('5.手当・賞与配分の設計'!$O$4=1,ROUNDUP(($J1451+$L1451)*$U$4*$V$3,-1),ROUNDUP($J1451*$U$4*$V$3,-1)))</f>
        <v/>
      </c>
      <c r="W1451" s="203" t="str">
        <f>IF($J1451="","",IF('5.手当・賞与配分の設計'!$O$4=1,ROUNDUP(($J1451+$L1451)*$U$4*$W$3,-1),ROUNDUP($J1451*$U$4*$W$3,-1)))</f>
        <v/>
      </c>
      <c r="X1451" s="128" t="str">
        <f t="shared" si="509"/>
        <v/>
      </c>
      <c r="Y1451" s="88" t="str">
        <f t="shared" si="500"/>
        <v/>
      </c>
      <c r="Z1451" s="88" t="str">
        <f t="shared" si="501"/>
        <v/>
      </c>
      <c r="AA1451" s="88" t="str">
        <f t="shared" si="502"/>
        <v/>
      </c>
      <c r="AB1451" s="201" t="str">
        <f t="shared" si="503"/>
        <v/>
      </c>
    </row>
    <row r="1452" spans="5:28" ht="18" customHeight="1">
      <c r="E1452" s="178" t="str">
        <f t="shared" si="504"/>
        <v/>
      </c>
      <c r="F1452" s="124">
        <f t="shared" si="495"/>
        <v>0</v>
      </c>
      <c r="G1452" s="124" t="str">
        <f t="shared" si="496"/>
        <v/>
      </c>
      <c r="H1452" s="124" t="str">
        <f t="shared" si="497"/>
        <v/>
      </c>
      <c r="I1452" s="179">
        <v>38</v>
      </c>
      <c r="J1452" s="150" t="str">
        <f>IF($E1452="","",INDEX('3.サラリースケール'!$R$5:$BH$38,MATCH('7.グレード別年俸表の作成'!$E1452,'3.サラリースケール'!$R$5:$R$38,0),MATCH('7.グレード別年俸表の作成'!$I1452,'3.サラリースケール'!$R$5:$BH$5,0)))</f>
        <v/>
      </c>
      <c r="K1452" s="194" t="str">
        <f t="shared" si="498"/>
        <v/>
      </c>
      <c r="L1452" s="195" t="str">
        <f>IF($J1452="","",VLOOKUP($E1452,'6.モデル年俸表の作成'!$C$6:$F$48,4,0))</f>
        <v/>
      </c>
      <c r="M1452" s="196" t="str">
        <f t="shared" si="505"/>
        <v/>
      </c>
      <c r="N1452" s="197" t="str">
        <f t="shared" si="506"/>
        <v/>
      </c>
      <c r="O1452" s="219" t="str">
        <f t="shared" si="499"/>
        <v/>
      </c>
      <c r="P1452" s="198" t="str">
        <f t="shared" si="507"/>
        <v/>
      </c>
      <c r="Q1452" s="195" t="str">
        <f t="shared" si="508"/>
        <v/>
      </c>
      <c r="R1452" s="187" t="str">
        <f>IF($J1452="","",IF('5.手当・賞与配分の設計'!$O$4=1,ROUNDUP((J1452+$L1452)*$R$5,-1),ROUNDUP(J1452*$R$5,-1)))</f>
        <v/>
      </c>
      <c r="S1452" s="202" t="str">
        <f>IF($J1452="","",IF('5.手当・賞与配分の設計'!$O$4=1,ROUNDUP(($J1452+$L1452)*$U$4*$S$3,-1),ROUNDUP($J1452*$U$4*$S$3,-1)))</f>
        <v/>
      </c>
      <c r="T1452" s="186" t="str">
        <f>IF($J1452="","",IF('5.手当・賞与配分の設計'!$O$4=1,ROUNDUP(($J1452+$L1452)*$U$4*$T$3,-1),ROUNDUP($J1452*$U$4*$T$3,-1)))</f>
        <v/>
      </c>
      <c r="U1452" s="186" t="str">
        <f>IF($J1452="","",IF('5.手当・賞与配分の設計'!$O$4=1,ROUNDUP(($J1452+$L1452)*$U$4*$U$3,-1),ROUNDUP($J1452*$U$4*$U$3,-1)))</f>
        <v/>
      </c>
      <c r="V1452" s="186" t="str">
        <f>IF($J1452="","",IF('5.手当・賞与配分の設計'!$O$4=1,ROUNDUP(($J1452+$L1452)*$U$4*$V$3,-1),ROUNDUP($J1452*$U$4*$V$3,-1)))</f>
        <v/>
      </c>
      <c r="W1452" s="203" t="str">
        <f>IF($J1452="","",IF('5.手当・賞与配分の設計'!$O$4=1,ROUNDUP(($J1452+$L1452)*$U$4*$W$3,-1),ROUNDUP($J1452*$U$4*$W$3,-1)))</f>
        <v/>
      </c>
      <c r="X1452" s="128" t="str">
        <f t="shared" si="509"/>
        <v/>
      </c>
      <c r="Y1452" s="88" t="str">
        <f t="shared" si="500"/>
        <v/>
      </c>
      <c r="Z1452" s="88" t="str">
        <f t="shared" si="501"/>
        <v/>
      </c>
      <c r="AA1452" s="88" t="str">
        <f t="shared" si="502"/>
        <v/>
      </c>
      <c r="AB1452" s="201" t="str">
        <f t="shared" si="503"/>
        <v/>
      </c>
    </row>
    <row r="1453" spans="5:28" ht="18" customHeight="1">
      <c r="E1453" s="178" t="str">
        <f t="shared" si="504"/>
        <v/>
      </c>
      <c r="F1453" s="124">
        <f t="shared" si="495"/>
        <v>0</v>
      </c>
      <c r="G1453" s="124" t="str">
        <f t="shared" si="496"/>
        <v/>
      </c>
      <c r="H1453" s="124" t="str">
        <f t="shared" si="497"/>
        <v/>
      </c>
      <c r="I1453" s="179">
        <v>39</v>
      </c>
      <c r="J1453" s="150" t="str">
        <f>IF($E1453="","",INDEX('3.サラリースケール'!$R$5:$BH$38,MATCH('7.グレード別年俸表の作成'!$E1453,'3.サラリースケール'!$R$5:$R$38,0),MATCH('7.グレード別年俸表の作成'!$I1453,'3.サラリースケール'!$R$5:$BH$5,0)))</f>
        <v/>
      </c>
      <c r="K1453" s="194" t="str">
        <f t="shared" si="498"/>
        <v/>
      </c>
      <c r="L1453" s="195" t="str">
        <f>IF($J1453="","",VLOOKUP($E1453,'6.モデル年俸表の作成'!$C$6:$F$48,4,0))</f>
        <v/>
      </c>
      <c r="M1453" s="196" t="str">
        <f t="shared" si="505"/>
        <v/>
      </c>
      <c r="N1453" s="197" t="str">
        <f t="shared" si="506"/>
        <v/>
      </c>
      <c r="O1453" s="219" t="str">
        <f t="shared" si="499"/>
        <v/>
      </c>
      <c r="P1453" s="198" t="str">
        <f t="shared" si="507"/>
        <v/>
      </c>
      <c r="Q1453" s="195" t="str">
        <f t="shared" si="508"/>
        <v/>
      </c>
      <c r="R1453" s="187" t="str">
        <f>IF($J1453="","",IF('5.手当・賞与配分の設計'!$O$4=1,ROUNDUP((J1453+$L1453)*$R$5,-1),ROUNDUP(J1453*$R$5,-1)))</f>
        <v/>
      </c>
      <c r="S1453" s="202" t="str">
        <f>IF($J1453="","",IF('5.手当・賞与配分の設計'!$O$4=1,ROUNDUP(($J1453+$L1453)*$U$4*$S$3,-1),ROUNDUP($J1453*$U$4*$S$3,-1)))</f>
        <v/>
      </c>
      <c r="T1453" s="186" t="str">
        <f>IF($J1453="","",IF('5.手当・賞与配分の設計'!$O$4=1,ROUNDUP(($J1453+$L1453)*$U$4*$T$3,-1),ROUNDUP($J1453*$U$4*$T$3,-1)))</f>
        <v/>
      </c>
      <c r="U1453" s="186" t="str">
        <f>IF($J1453="","",IF('5.手当・賞与配分の設計'!$O$4=1,ROUNDUP(($J1453+$L1453)*$U$4*$U$3,-1),ROUNDUP($J1453*$U$4*$U$3,-1)))</f>
        <v/>
      </c>
      <c r="V1453" s="186" t="str">
        <f>IF($J1453="","",IF('5.手当・賞与配分の設計'!$O$4=1,ROUNDUP(($J1453+$L1453)*$U$4*$V$3,-1),ROUNDUP($J1453*$U$4*$V$3,-1)))</f>
        <v/>
      </c>
      <c r="W1453" s="203" t="str">
        <f>IF($J1453="","",IF('5.手当・賞与配分の設計'!$O$4=1,ROUNDUP(($J1453+$L1453)*$U$4*$W$3,-1),ROUNDUP($J1453*$U$4*$W$3,-1)))</f>
        <v/>
      </c>
      <c r="X1453" s="128" t="str">
        <f t="shared" si="509"/>
        <v/>
      </c>
      <c r="Y1453" s="88" t="str">
        <f t="shared" si="500"/>
        <v/>
      </c>
      <c r="Z1453" s="88" t="str">
        <f t="shared" si="501"/>
        <v/>
      </c>
      <c r="AA1453" s="88" t="str">
        <f t="shared" si="502"/>
        <v/>
      </c>
      <c r="AB1453" s="201" t="str">
        <f t="shared" si="503"/>
        <v/>
      </c>
    </row>
    <row r="1454" spans="5:28" ht="18" customHeight="1">
      <c r="E1454" s="178" t="str">
        <f t="shared" si="504"/>
        <v/>
      </c>
      <c r="F1454" s="124">
        <f t="shared" si="495"/>
        <v>0</v>
      </c>
      <c r="G1454" s="124" t="str">
        <f t="shared" si="496"/>
        <v/>
      </c>
      <c r="H1454" s="124" t="str">
        <f t="shared" si="497"/>
        <v/>
      </c>
      <c r="I1454" s="179">
        <v>40</v>
      </c>
      <c r="J1454" s="150" t="str">
        <f>IF($E1454="","",INDEX('3.サラリースケール'!$R$5:$BH$38,MATCH('7.グレード別年俸表の作成'!$E1454,'3.サラリースケール'!$R$5:$R$38,0),MATCH('7.グレード別年俸表の作成'!$I1454,'3.サラリースケール'!$R$5:$BH$5,0)))</f>
        <v/>
      </c>
      <c r="K1454" s="194" t="str">
        <f t="shared" si="498"/>
        <v/>
      </c>
      <c r="L1454" s="195" t="str">
        <f>IF($J1454="","",VLOOKUP($E1454,'6.モデル年俸表の作成'!$C$6:$F$48,4,0))</f>
        <v/>
      </c>
      <c r="M1454" s="196" t="str">
        <f t="shared" si="505"/>
        <v/>
      </c>
      <c r="N1454" s="197" t="str">
        <f t="shared" si="506"/>
        <v/>
      </c>
      <c r="O1454" s="219" t="str">
        <f t="shared" si="499"/>
        <v/>
      </c>
      <c r="P1454" s="198" t="str">
        <f t="shared" si="507"/>
        <v/>
      </c>
      <c r="Q1454" s="195" t="str">
        <f t="shared" si="508"/>
        <v/>
      </c>
      <c r="R1454" s="187" t="str">
        <f>IF($J1454="","",IF('5.手当・賞与配分の設計'!$O$4=1,ROUNDUP((J1454+$L1454)*$R$5,-1),ROUNDUP(J1454*$R$5,-1)))</f>
        <v/>
      </c>
      <c r="S1454" s="202" t="str">
        <f>IF($J1454="","",IF('5.手当・賞与配分の設計'!$O$4=1,ROUNDUP(($J1454+$L1454)*$U$4*$S$3,-1),ROUNDUP($J1454*$U$4*$S$3,-1)))</f>
        <v/>
      </c>
      <c r="T1454" s="186" t="str">
        <f>IF($J1454="","",IF('5.手当・賞与配分の設計'!$O$4=1,ROUNDUP(($J1454+$L1454)*$U$4*$T$3,-1),ROUNDUP($J1454*$U$4*$T$3,-1)))</f>
        <v/>
      </c>
      <c r="U1454" s="186" t="str">
        <f>IF($J1454="","",IF('5.手当・賞与配分の設計'!$O$4=1,ROUNDUP(($J1454+$L1454)*$U$4*$U$3,-1),ROUNDUP($J1454*$U$4*$U$3,-1)))</f>
        <v/>
      </c>
      <c r="V1454" s="186" t="str">
        <f>IF($J1454="","",IF('5.手当・賞与配分の設計'!$O$4=1,ROUNDUP(($J1454+$L1454)*$U$4*$V$3,-1),ROUNDUP($J1454*$U$4*$V$3,-1)))</f>
        <v/>
      </c>
      <c r="W1454" s="203" t="str">
        <f>IF($J1454="","",IF('5.手当・賞与配分の設計'!$O$4=1,ROUNDUP(($J1454+$L1454)*$U$4*$W$3,-1),ROUNDUP($J1454*$U$4*$W$3,-1)))</f>
        <v/>
      </c>
      <c r="X1454" s="128" t="str">
        <f t="shared" si="509"/>
        <v/>
      </c>
      <c r="Y1454" s="88" t="str">
        <f t="shared" si="500"/>
        <v/>
      </c>
      <c r="Z1454" s="88" t="str">
        <f t="shared" si="501"/>
        <v/>
      </c>
      <c r="AA1454" s="88" t="str">
        <f t="shared" si="502"/>
        <v/>
      </c>
      <c r="AB1454" s="201" t="str">
        <f t="shared" si="503"/>
        <v/>
      </c>
    </row>
    <row r="1455" spans="5:28" ht="18" customHeight="1">
      <c r="E1455" s="178" t="str">
        <f t="shared" si="504"/>
        <v/>
      </c>
      <c r="F1455" s="124">
        <f t="shared" si="495"/>
        <v>0</v>
      </c>
      <c r="G1455" s="124" t="str">
        <f t="shared" si="496"/>
        <v/>
      </c>
      <c r="H1455" s="124" t="str">
        <f t="shared" si="497"/>
        <v/>
      </c>
      <c r="I1455" s="179">
        <v>41</v>
      </c>
      <c r="J1455" s="150" t="str">
        <f>IF($E1455="","",INDEX('3.サラリースケール'!$R$5:$BH$38,MATCH('7.グレード別年俸表の作成'!$E1455,'3.サラリースケール'!$R$5:$R$38,0),MATCH('7.グレード別年俸表の作成'!$I1455,'3.サラリースケール'!$R$5:$BH$5,0)))</f>
        <v/>
      </c>
      <c r="K1455" s="194" t="str">
        <f t="shared" si="498"/>
        <v/>
      </c>
      <c r="L1455" s="195" t="str">
        <f>IF($J1455="","",VLOOKUP($E1455,'6.モデル年俸表の作成'!$C$6:$F$48,4,0))</f>
        <v/>
      </c>
      <c r="M1455" s="196" t="str">
        <f t="shared" si="505"/>
        <v/>
      </c>
      <c r="N1455" s="197" t="str">
        <f t="shared" si="506"/>
        <v/>
      </c>
      <c r="O1455" s="219" t="str">
        <f t="shared" si="499"/>
        <v/>
      </c>
      <c r="P1455" s="198" t="str">
        <f t="shared" si="507"/>
        <v/>
      </c>
      <c r="Q1455" s="195" t="str">
        <f t="shared" si="508"/>
        <v/>
      </c>
      <c r="R1455" s="187" t="str">
        <f>IF($J1455="","",IF('5.手当・賞与配分の設計'!$O$4=1,ROUNDUP((J1455+$L1455)*$R$5,-1),ROUNDUP(J1455*$R$5,-1)))</f>
        <v/>
      </c>
      <c r="S1455" s="202" t="str">
        <f>IF($J1455="","",IF('5.手当・賞与配分の設計'!$O$4=1,ROUNDUP(($J1455+$L1455)*$U$4*$S$3,-1),ROUNDUP($J1455*$U$4*$S$3,-1)))</f>
        <v/>
      </c>
      <c r="T1455" s="186" t="str">
        <f>IF($J1455="","",IF('5.手当・賞与配分の設計'!$O$4=1,ROUNDUP(($J1455+$L1455)*$U$4*$T$3,-1),ROUNDUP($J1455*$U$4*$T$3,-1)))</f>
        <v/>
      </c>
      <c r="U1455" s="186" t="str">
        <f>IF($J1455="","",IF('5.手当・賞与配分の設計'!$O$4=1,ROUNDUP(($J1455+$L1455)*$U$4*$U$3,-1),ROUNDUP($J1455*$U$4*$U$3,-1)))</f>
        <v/>
      </c>
      <c r="V1455" s="186" t="str">
        <f>IF($J1455="","",IF('5.手当・賞与配分の設計'!$O$4=1,ROUNDUP(($J1455+$L1455)*$U$4*$V$3,-1),ROUNDUP($J1455*$U$4*$V$3,-1)))</f>
        <v/>
      </c>
      <c r="W1455" s="203" t="str">
        <f>IF($J1455="","",IF('5.手当・賞与配分の設計'!$O$4=1,ROUNDUP(($J1455+$L1455)*$U$4*$W$3,-1),ROUNDUP($J1455*$U$4*$W$3,-1)))</f>
        <v/>
      </c>
      <c r="X1455" s="128" t="str">
        <f t="shared" si="509"/>
        <v/>
      </c>
      <c r="Y1455" s="88" t="str">
        <f t="shared" si="500"/>
        <v/>
      </c>
      <c r="Z1455" s="88" t="str">
        <f t="shared" si="501"/>
        <v/>
      </c>
      <c r="AA1455" s="88" t="str">
        <f t="shared" si="502"/>
        <v/>
      </c>
      <c r="AB1455" s="201" t="str">
        <f t="shared" si="503"/>
        <v/>
      </c>
    </row>
    <row r="1456" spans="5:28" ht="18" customHeight="1">
      <c r="E1456" s="178" t="str">
        <f t="shared" si="504"/>
        <v/>
      </c>
      <c r="F1456" s="124">
        <f t="shared" si="495"/>
        <v>0</v>
      </c>
      <c r="G1456" s="124" t="str">
        <f t="shared" si="496"/>
        <v/>
      </c>
      <c r="H1456" s="124" t="str">
        <f t="shared" si="497"/>
        <v/>
      </c>
      <c r="I1456" s="179">
        <v>42</v>
      </c>
      <c r="J1456" s="150" t="str">
        <f>IF($E1456="","",INDEX('3.サラリースケール'!$R$5:$BH$38,MATCH('7.グレード別年俸表の作成'!$E1456,'3.サラリースケール'!$R$5:$R$38,0),MATCH('7.グレード別年俸表の作成'!$I1456,'3.サラリースケール'!$R$5:$BH$5,0)))</f>
        <v/>
      </c>
      <c r="K1456" s="194" t="str">
        <f t="shared" si="498"/>
        <v/>
      </c>
      <c r="L1456" s="195" t="str">
        <f>IF($J1456="","",VLOOKUP($E1456,'6.モデル年俸表の作成'!$C$6:$F$48,4,0))</f>
        <v/>
      </c>
      <c r="M1456" s="196" t="str">
        <f t="shared" si="505"/>
        <v/>
      </c>
      <c r="N1456" s="197" t="str">
        <f t="shared" si="506"/>
        <v/>
      </c>
      <c r="O1456" s="219" t="str">
        <f t="shared" si="499"/>
        <v/>
      </c>
      <c r="P1456" s="198" t="str">
        <f t="shared" si="507"/>
        <v/>
      </c>
      <c r="Q1456" s="195" t="str">
        <f t="shared" si="508"/>
        <v/>
      </c>
      <c r="R1456" s="187" t="str">
        <f>IF($J1456="","",IF('5.手当・賞与配分の設計'!$O$4=1,ROUNDUP((J1456+$L1456)*$R$5,-1),ROUNDUP(J1456*$R$5,-1)))</f>
        <v/>
      </c>
      <c r="S1456" s="202" t="str">
        <f>IF($J1456="","",IF('5.手当・賞与配分の設計'!$O$4=1,ROUNDUP(($J1456+$L1456)*$U$4*$S$3,-1),ROUNDUP($J1456*$U$4*$S$3,-1)))</f>
        <v/>
      </c>
      <c r="T1456" s="186" t="str">
        <f>IF($J1456="","",IF('5.手当・賞与配分の設計'!$O$4=1,ROUNDUP(($J1456+$L1456)*$U$4*$T$3,-1),ROUNDUP($J1456*$U$4*$T$3,-1)))</f>
        <v/>
      </c>
      <c r="U1456" s="186" t="str">
        <f>IF($J1456="","",IF('5.手当・賞与配分の設計'!$O$4=1,ROUNDUP(($J1456+$L1456)*$U$4*$U$3,-1),ROUNDUP($J1456*$U$4*$U$3,-1)))</f>
        <v/>
      </c>
      <c r="V1456" s="186" t="str">
        <f>IF($J1456="","",IF('5.手当・賞与配分の設計'!$O$4=1,ROUNDUP(($J1456+$L1456)*$U$4*$V$3,-1),ROUNDUP($J1456*$U$4*$V$3,-1)))</f>
        <v/>
      </c>
      <c r="W1456" s="203" t="str">
        <f>IF($J1456="","",IF('5.手当・賞与配分の設計'!$O$4=1,ROUNDUP(($J1456+$L1456)*$U$4*$W$3,-1),ROUNDUP($J1456*$U$4*$W$3,-1)))</f>
        <v/>
      </c>
      <c r="X1456" s="128" t="str">
        <f t="shared" si="509"/>
        <v/>
      </c>
      <c r="Y1456" s="88" t="str">
        <f t="shared" si="500"/>
        <v/>
      </c>
      <c r="Z1456" s="88" t="str">
        <f t="shared" si="501"/>
        <v/>
      </c>
      <c r="AA1456" s="88" t="str">
        <f t="shared" si="502"/>
        <v/>
      </c>
      <c r="AB1456" s="201" t="str">
        <f t="shared" si="503"/>
        <v/>
      </c>
    </row>
    <row r="1457" spans="5:28" ht="18" customHeight="1">
      <c r="E1457" s="178" t="str">
        <f t="shared" si="504"/>
        <v/>
      </c>
      <c r="F1457" s="204">
        <f t="shared" si="495"/>
        <v>0</v>
      </c>
      <c r="G1457" s="124" t="str">
        <f t="shared" si="496"/>
        <v/>
      </c>
      <c r="H1457" s="124" t="str">
        <f t="shared" si="497"/>
        <v/>
      </c>
      <c r="I1457" s="179">
        <v>43</v>
      </c>
      <c r="J1457" s="150" t="str">
        <f>IF($E1457="","",INDEX('3.サラリースケール'!$R$5:$BH$38,MATCH('7.グレード別年俸表の作成'!$E1457,'3.サラリースケール'!$R$5:$R$38,0),MATCH('7.グレード別年俸表の作成'!$I1457,'3.サラリースケール'!$R$5:$BH$5,0)))</f>
        <v/>
      </c>
      <c r="K1457" s="194" t="str">
        <f t="shared" si="498"/>
        <v/>
      </c>
      <c r="L1457" s="195" t="str">
        <f>IF($J1457="","",VLOOKUP($E1457,'6.モデル年俸表の作成'!$C$6:$F$48,4,0))</f>
        <v/>
      </c>
      <c r="M1457" s="196" t="str">
        <f t="shared" si="505"/>
        <v/>
      </c>
      <c r="N1457" s="197" t="str">
        <f t="shared" si="506"/>
        <v/>
      </c>
      <c r="O1457" s="219" t="str">
        <f t="shared" si="499"/>
        <v/>
      </c>
      <c r="P1457" s="198" t="str">
        <f t="shared" si="507"/>
        <v/>
      </c>
      <c r="Q1457" s="195" t="str">
        <f t="shared" si="508"/>
        <v/>
      </c>
      <c r="R1457" s="187" t="str">
        <f>IF($J1457="","",IF('5.手当・賞与配分の設計'!$O$4=1,ROUNDUP((J1457+$L1457)*$R$5,-1),ROUNDUP(J1457*$R$5,-1)))</f>
        <v/>
      </c>
      <c r="S1457" s="202" t="str">
        <f>IF($J1457="","",IF('5.手当・賞与配分の設計'!$O$4=1,ROUNDUP(($J1457+$L1457)*$U$4*$S$3,-1),ROUNDUP($J1457*$U$4*$S$3,-1)))</f>
        <v/>
      </c>
      <c r="T1457" s="186" t="str">
        <f>IF($J1457="","",IF('5.手当・賞与配分の設計'!$O$4=1,ROUNDUP(($J1457+$L1457)*$U$4*$T$3,-1),ROUNDUP($J1457*$U$4*$T$3,-1)))</f>
        <v/>
      </c>
      <c r="U1457" s="186" t="str">
        <f>IF($J1457="","",IF('5.手当・賞与配分の設計'!$O$4=1,ROUNDUP(($J1457+$L1457)*$U$4*$U$3,-1),ROUNDUP($J1457*$U$4*$U$3,-1)))</f>
        <v/>
      </c>
      <c r="V1457" s="186" t="str">
        <f>IF($J1457="","",IF('5.手当・賞与配分の設計'!$O$4=1,ROUNDUP(($J1457+$L1457)*$U$4*$V$3,-1),ROUNDUP($J1457*$U$4*$V$3,-1)))</f>
        <v/>
      </c>
      <c r="W1457" s="203" t="str">
        <f>IF($J1457="","",IF('5.手当・賞与配分の設計'!$O$4=1,ROUNDUP(($J1457+$L1457)*$U$4*$W$3,-1),ROUNDUP($J1457*$U$4*$W$3,-1)))</f>
        <v/>
      </c>
      <c r="X1457" s="128" t="str">
        <f t="shared" si="509"/>
        <v/>
      </c>
      <c r="Y1457" s="88" t="str">
        <f>IF($J1457="","",$Q1457+$R1457+T1457)</f>
        <v/>
      </c>
      <c r="Z1457" s="88" t="str">
        <f t="shared" si="501"/>
        <v/>
      </c>
      <c r="AA1457" s="88" t="str">
        <f t="shared" si="502"/>
        <v/>
      </c>
      <c r="AB1457" s="201" t="str">
        <f t="shared" si="503"/>
        <v/>
      </c>
    </row>
    <row r="1458" spans="5:28" ht="18" customHeight="1">
      <c r="E1458" s="178" t="str">
        <f t="shared" si="504"/>
        <v/>
      </c>
      <c r="F1458" s="204">
        <f t="shared" si="495"/>
        <v>0</v>
      </c>
      <c r="G1458" s="124" t="str">
        <f t="shared" si="496"/>
        <v/>
      </c>
      <c r="H1458" s="124" t="str">
        <f t="shared" si="497"/>
        <v/>
      </c>
      <c r="I1458" s="179">
        <v>44</v>
      </c>
      <c r="J1458" s="150" t="str">
        <f>IF($E1458="","",INDEX('3.サラリースケール'!$R$5:$BH$38,MATCH('7.グレード別年俸表の作成'!$E1458,'3.サラリースケール'!$R$5:$R$38,0),MATCH('7.グレード別年俸表の作成'!$I1458,'3.サラリースケール'!$R$5:$BH$5,0)))</f>
        <v/>
      </c>
      <c r="K1458" s="194" t="str">
        <f t="shared" si="498"/>
        <v/>
      </c>
      <c r="L1458" s="195" t="str">
        <f>IF($J1458="","",VLOOKUP($E1458,'6.モデル年俸表の作成'!$C$6:$F$48,4,0))</f>
        <v/>
      </c>
      <c r="M1458" s="196" t="str">
        <f t="shared" si="505"/>
        <v/>
      </c>
      <c r="N1458" s="197" t="str">
        <f t="shared" si="506"/>
        <v/>
      </c>
      <c r="O1458" s="219" t="str">
        <f t="shared" si="499"/>
        <v/>
      </c>
      <c r="P1458" s="198" t="str">
        <f t="shared" si="507"/>
        <v/>
      </c>
      <c r="Q1458" s="195" t="str">
        <f t="shared" si="508"/>
        <v/>
      </c>
      <c r="R1458" s="187" t="str">
        <f>IF($J1458="","",IF('5.手当・賞与配分の設計'!$O$4=1,ROUNDUP((J1458+$L1458)*$R$5,-1),ROUNDUP(J1458*$R$5,-1)))</f>
        <v/>
      </c>
      <c r="S1458" s="202" t="str">
        <f>IF($J1458="","",IF('5.手当・賞与配分の設計'!$O$4=1,ROUNDUP(($J1458+$L1458)*$U$4*$S$3,-1),ROUNDUP($J1458*$U$4*$S$3,-1)))</f>
        <v/>
      </c>
      <c r="T1458" s="186" t="str">
        <f>IF($J1458="","",IF('5.手当・賞与配分の設計'!$O$4=1,ROUNDUP(($J1458+$L1458)*$U$4*$T$3,-1),ROUNDUP($J1458*$U$4*$T$3,-1)))</f>
        <v/>
      </c>
      <c r="U1458" s="186" t="str">
        <f>IF($J1458="","",IF('5.手当・賞与配分の設計'!$O$4=1,ROUNDUP(($J1458+$L1458)*$U$4*$U$3,-1),ROUNDUP($J1458*$U$4*$U$3,-1)))</f>
        <v/>
      </c>
      <c r="V1458" s="186" t="str">
        <f>IF($J1458="","",IF('5.手当・賞与配分の設計'!$O$4=1,ROUNDUP(($J1458+$L1458)*$U$4*$V$3,-1),ROUNDUP($J1458*$U$4*$V$3,-1)))</f>
        <v/>
      </c>
      <c r="W1458" s="203" t="str">
        <f>IF($J1458="","",IF('5.手当・賞与配分の設計'!$O$4=1,ROUNDUP(($J1458+$L1458)*$U$4*$W$3,-1),ROUNDUP($J1458*$U$4*$W$3,-1)))</f>
        <v/>
      </c>
      <c r="X1458" s="128" t="str">
        <f t="shared" si="509"/>
        <v/>
      </c>
      <c r="Y1458" s="88" t="str">
        <f t="shared" ref="Y1458:Y1473" si="510">IF($J1458="","",$Q1458+$R1458+T1458)</f>
        <v/>
      </c>
      <c r="Z1458" s="88" t="str">
        <f t="shared" si="501"/>
        <v/>
      </c>
      <c r="AA1458" s="88" t="str">
        <f t="shared" si="502"/>
        <v/>
      </c>
      <c r="AB1458" s="201" t="str">
        <f t="shared" si="503"/>
        <v/>
      </c>
    </row>
    <row r="1459" spans="5:28" ht="18" customHeight="1">
      <c r="E1459" s="178" t="str">
        <f t="shared" si="504"/>
        <v/>
      </c>
      <c r="F1459" s="204">
        <f t="shared" si="495"/>
        <v>0</v>
      </c>
      <c r="G1459" s="124" t="str">
        <f t="shared" si="496"/>
        <v/>
      </c>
      <c r="H1459" s="124" t="str">
        <f t="shared" si="497"/>
        <v/>
      </c>
      <c r="I1459" s="179">
        <v>45</v>
      </c>
      <c r="J1459" s="150" t="str">
        <f>IF($E1459="","",INDEX('3.サラリースケール'!$R$5:$BH$38,MATCH('7.グレード別年俸表の作成'!$E1459,'3.サラリースケール'!$R$5:$R$38,0),MATCH('7.グレード別年俸表の作成'!$I1459,'3.サラリースケール'!$R$5:$BH$5,0)))</f>
        <v/>
      </c>
      <c r="K1459" s="194" t="str">
        <f t="shared" si="498"/>
        <v/>
      </c>
      <c r="L1459" s="195" t="str">
        <f>IF($J1459="","",VLOOKUP($E1459,'6.モデル年俸表の作成'!$C$6:$F$48,4,0))</f>
        <v/>
      </c>
      <c r="M1459" s="196" t="str">
        <f t="shared" si="505"/>
        <v/>
      </c>
      <c r="N1459" s="197" t="str">
        <f t="shared" si="506"/>
        <v/>
      </c>
      <c r="O1459" s="219" t="str">
        <f t="shared" si="499"/>
        <v/>
      </c>
      <c r="P1459" s="198" t="str">
        <f t="shared" si="507"/>
        <v/>
      </c>
      <c r="Q1459" s="195" t="str">
        <f t="shared" si="508"/>
        <v/>
      </c>
      <c r="R1459" s="187" t="str">
        <f>IF($J1459="","",IF('5.手当・賞与配分の設計'!$O$4=1,ROUNDUP((J1459+$L1459)*$R$5,-1),ROUNDUP(J1459*$R$5,-1)))</f>
        <v/>
      </c>
      <c r="S1459" s="202" t="str">
        <f>IF($J1459="","",IF('5.手当・賞与配分の設計'!$O$4=1,ROUNDUP(($J1459+$L1459)*$U$4*$S$3,-1),ROUNDUP($J1459*$U$4*$S$3,-1)))</f>
        <v/>
      </c>
      <c r="T1459" s="186" t="str">
        <f>IF($J1459="","",IF('5.手当・賞与配分の設計'!$O$4=1,ROUNDUP(($J1459+$L1459)*$U$4*$T$3,-1),ROUNDUP($J1459*$U$4*$T$3,-1)))</f>
        <v/>
      </c>
      <c r="U1459" s="186" t="str">
        <f>IF($J1459="","",IF('5.手当・賞与配分の設計'!$O$4=1,ROUNDUP(($J1459+$L1459)*$U$4*$U$3,-1),ROUNDUP($J1459*$U$4*$U$3,-1)))</f>
        <v/>
      </c>
      <c r="V1459" s="186" t="str">
        <f>IF($J1459="","",IF('5.手当・賞与配分の設計'!$O$4=1,ROUNDUP(($J1459+$L1459)*$U$4*$V$3,-1),ROUNDUP($J1459*$U$4*$V$3,-1)))</f>
        <v/>
      </c>
      <c r="W1459" s="203" t="str">
        <f>IF($J1459="","",IF('5.手当・賞与配分の設計'!$O$4=1,ROUNDUP(($J1459+$L1459)*$U$4*$W$3,-1),ROUNDUP($J1459*$U$4*$W$3,-1)))</f>
        <v/>
      </c>
      <c r="X1459" s="128" t="str">
        <f t="shared" si="509"/>
        <v/>
      </c>
      <c r="Y1459" s="88" t="str">
        <f t="shared" si="510"/>
        <v/>
      </c>
      <c r="Z1459" s="88" t="str">
        <f t="shared" si="501"/>
        <v/>
      </c>
      <c r="AA1459" s="88" t="str">
        <f t="shared" si="502"/>
        <v/>
      </c>
      <c r="AB1459" s="201" t="str">
        <f t="shared" si="503"/>
        <v/>
      </c>
    </row>
    <row r="1460" spans="5:28" ht="18" customHeight="1">
      <c r="E1460" s="178" t="str">
        <f t="shared" si="504"/>
        <v/>
      </c>
      <c r="F1460" s="204">
        <f t="shared" si="495"/>
        <v>0</v>
      </c>
      <c r="G1460" s="124" t="str">
        <f t="shared" si="496"/>
        <v/>
      </c>
      <c r="H1460" s="124" t="str">
        <f t="shared" si="497"/>
        <v/>
      </c>
      <c r="I1460" s="179">
        <v>46</v>
      </c>
      <c r="J1460" s="150" t="str">
        <f>IF($E1460="","",INDEX('3.サラリースケール'!$R$5:$BH$38,MATCH('7.グレード別年俸表の作成'!$E1460,'3.サラリースケール'!$R$5:$R$38,0),MATCH('7.グレード別年俸表の作成'!$I1460,'3.サラリースケール'!$R$5:$BH$5,0)))</f>
        <v/>
      </c>
      <c r="K1460" s="194" t="str">
        <f t="shared" si="498"/>
        <v/>
      </c>
      <c r="L1460" s="195" t="str">
        <f>IF($J1460="","",VLOOKUP($E1460,'6.モデル年俸表の作成'!$C$6:$F$48,4,0))</f>
        <v/>
      </c>
      <c r="M1460" s="196" t="str">
        <f t="shared" si="505"/>
        <v/>
      </c>
      <c r="N1460" s="197" t="str">
        <f t="shared" si="506"/>
        <v/>
      </c>
      <c r="O1460" s="219" t="str">
        <f t="shared" si="499"/>
        <v/>
      </c>
      <c r="P1460" s="198" t="str">
        <f t="shared" si="507"/>
        <v/>
      </c>
      <c r="Q1460" s="195" t="str">
        <f t="shared" si="508"/>
        <v/>
      </c>
      <c r="R1460" s="187" t="str">
        <f>IF($J1460="","",IF('5.手当・賞与配分の設計'!$O$4=1,ROUNDUP((J1460+$L1460)*$R$5,-1),ROUNDUP(J1460*$R$5,-1)))</f>
        <v/>
      </c>
      <c r="S1460" s="202" t="str">
        <f>IF($J1460="","",IF('5.手当・賞与配分の設計'!$O$4=1,ROUNDUP(($J1460+$L1460)*$U$4*$S$3,-1),ROUNDUP($J1460*$U$4*$S$3,-1)))</f>
        <v/>
      </c>
      <c r="T1460" s="186" t="str">
        <f>IF($J1460="","",IF('5.手当・賞与配分の設計'!$O$4=1,ROUNDUP(($J1460+$L1460)*$U$4*$T$3,-1),ROUNDUP($J1460*$U$4*$T$3,-1)))</f>
        <v/>
      </c>
      <c r="U1460" s="186" t="str">
        <f>IF($J1460="","",IF('5.手当・賞与配分の設計'!$O$4=1,ROUNDUP(($J1460+$L1460)*$U$4*$U$3,-1),ROUNDUP($J1460*$U$4*$U$3,-1)))</f>
        <v/>
      </c>
      <c r="V1460" s="186" t="str">
        <f>IF($J1460="","",IF('5.手当・賞与配分の設計'!$O$4=1,ROUNDUP(($J1460+$L1460)*$U$4*$V$3,-1),ROUNDUP($J1460*$U$4*$V$3,-1)))</f>
        <v/>
      </c>
      <c r="W1460" s="203" t="str">
        <f>IF($J1460="","",IF('5.手当・賞与配分の設計'!$O$4=1,ROUNDUP(($J1460+$L1460)*$U$4*$W$3,-1),ROUNDUP($J1460*$U$4*$W$3,-1)))</f>
        <v/>
      </c>
      <c r="X1460" s="128" t="str">
        <f t="shared" si="509"/>
        <v/>
      </c>
      <c r="Y1460" s="88" t="str">
        <f t="shared" si="510"/>
        <v/>
      </c>
      <c r="Z1460" s="88" t="str">
        <f t="shared" si="501"/>
        <v/>
      </c>
      <c r="AA1460" s="88" t="str">
        <f t="shared" si="502"/>
        <v/>
      </c>
      <c r="AB1460" s="201" t="str">
        <f t="shared" si="503"/>
        <v/>
      </c>
    </row>
    <row r="1461" spans="5:28" ht="18" customHeight="1">
      <c r="E1461" s="178" t="str">
        <f t="shared" si="504"/>
        <v/>
      </c>
      <c r="F1461" s="204">
        <f t="shared" si="495"/>
        <v>0</v>
      </c>
      <c r="G1461" s="124" t="str">
        <f t="shared" si="496"/>
        <v/>
      </c>
      <c r="H1461" s="124" t="str">
        <f t="shared" si="497"/>
        <v/>
      </c>
      <c r="I1461" s="179">
        <v>47</v>
      </c>
      <c r="J1461" s="150" t="str">
        <f>IF($E1461="","",INDEX('3.サラリースケール'!$R$5:$BH$38,MATCH('7.グレード別年俸表の作成'!$E1461,'3.サラリースケール'!$R$5:$R$38,0),MATCH('7.グレード別年俸表の作成'!$I1461,'3.サラリースケール'!$R$5:$BH$5,0)))</f>
        <v/>
      </c>
      <c r="K1461" s="194" t="str">
        <f t="shared" si="498"/>
        <v/>
      </c>
      <c r="L1461" s="195" t="str">
        <f>IF($J1461="","",VLOOKUP($E1461,'6.モデル年俸表の作成'!$C$6:$F$48,4,0))</f>
        <v/>
      </c>
      <c r="M1461" s="196" t="str">
        <f t="shared" si="505"/>
        <v/>
      </c>
      <c r="N1461" s="197" t="str">
        <f t="shared" si="506"/>
        <v/>
      </c>
      <c r="O1461" s="219" t="str">
        <f t="shared" si="499"/>
        <v/>
      </c>
      <c r="P1461" s="198" t="str">
        <f t="shared" si="507"/>
        <v/>
      </c>
      <c r="Q1461" s="195" t="str">
        <f t="shared" si="508"/>
        <v/>
      </c>
      <c r="R1461" s="187" t="str">
        <f>IF($J1461="","",IF('5.手当・賞与配分の設計'!$O$4=1,ROUNDUP((J1461+$L1461)*$R$5,-1),ROUNDUP(J1461*$R$5,-1)))</f>
        <v/>
      </c>
      <c r="S1461" s="202" t="str">
        <f>IF($J1461="","",IF('5.手当・賞与配分の設計'!$O$4=1,ROUNDUP(($J1461+$L1461)*$U$4*$S$3,-1),ROUNDUP($J1461*$U$4*$S$3,-1)))</f>
        <v/>
      </c>
      <c r="T1461" s="186" t="str">
        <f>IF($J1461="","",IF('5.手当・賞与配分の設計'!$O$4=1,ROUNDUP(($J1461+$L1461)*$U$4*$T$3,-1),ROUNDUP($J1461*$U$4*$T$3,-1)))</f>
        <v/>
      </c>
      <c r="U1461" s="186" t="str">
        <f>IF($J1461="","",IF('5.手当・賞与配分の設計'!$O$4=1,ROUNDUP(($J1461+$L1461)*$U$4*$U$3,-1),ROUNDUP($J1461*$U$4*$U$3,-1)))</f>
        <v/>
      </c>
      <c r="V1461" s="186" t="str">
        <f>IF($J1461="","",IF('5.手当・賞与配分の設計'!$O$4=1,ROUNDUP(($J1461+$L1461)*$U$4*$V$3,-1),ROUNDUP($J1461*$U$4*$V$3,-1)))</f>
        <v/>
      </c>
      <c r="W1461" s="203" t="str">
        <f>IF($J1461="","",IF('5.手当・賞与配分の設計'!$O$4=1,ROUNDUP(($J1461+$L1461)*$U$4*$W$3,-1),ROUNDUP($J1461*$U$4*$W$3,-1)))</f>
        <v/>
      </c>
      <c r="X1461" s="128" t="str">
        <f t="shared" si="509"/>
        <v/>
      </c>
      <c r="Y1461" s="88" t="str">
        <f t="shared" si="510"/>
        <v/>
      </c>
      <c r="Z1461" s="88" t="str">
        <f t="shared" si="501"/>
        <v/>
      </c>
      <c r="AA1461" s="88" t="str">
        <f t="shared" si="502"/>
        <v/>
      </c>
      <c r="AB1461" s="201" t="str">
        <f t="shared" si="503"/>
        <v/>
      </c>
    </row>
    <row r="1462" spans="5:28" ht="18" customHeight="1">
      <c r="E1462" s="178" t="str">
        <f t="shared" si="504"/>
        <v/>
      </c>
      <c r="F1462" s="204">
        <f t="shared" si="495"/>
        <v>0</v>
      </c>
      <c r="G1462" s="124" t="str">
        <f t="shared" si="496"/>
        <v/>
      </c>
      <c r="H1462" s="124" t="str">
        <f t="shared" si="497"/>
        <v/>
      </c>
      <c r="I1462" s="179">
        <v>48</v>
      </c>
      <c r="J1462" s="150" t="str">
        <f>IF($E1462="","",INDEX('3.サラリースケール'!$R$5:$BH$38,MATCH('7.グレード別年俸表の作成'!$E1462,'3.サラリースケール'!$R$5:$R$38,0),MATCH('7.グレード別年俸表の作成'!$I1462,'3.サラリースケール'!$R$5:$BH$5,0)))</f>
        <v/>
      </c>
      <c r="K1462" s="194" t="str">
        <f t="shared" si="498"/>
        <v/>
      </c>
      <c r="L1462" s="195" t="str">
        <f>IF($J1462="","",VLOOKUP($E1462,'6.モデル年俸表の作成'!$C$6:$F$48,4,0))</f>
        <v/>
      </c>
      <c r="M1462" s="196" t="str">
        <f t="shared" si="505"/>
        <v/>
      </c>
      <c r="N1462" s="197" t="str">
        <f t="shared" si="506"/>
        <v/>
      </c>
      <c r="O1462" s="219" t="str">
        <f t="shared" si="499"/>
        <v/>
      </c>
      <c r="P1462" s="198" t="str">
        <f t="shared" si="507"/>
        <v/>
      </c>
      <c r="Q1462" s="195" t="str">
        <f t="shared" si="508"/>
        <v/>
      </c>
      <c r="R1462" s="187" t="str">
        <f>IF($J1462="","",IF('5.手当・賞与配分の設計'!$O$4=1,ROUNDUP((J1462+$L1462)*$R$5,-1),ROUNDUP(J1462*$R$5,-1)))</f>
        <v/>
      </c>
      <c r="S1462" s="202" t="str">
        <f>IF($J1462="","",IF('5.手当・賞与配分の設計'!$O$4=1,ROUNDUP(($J1462+$L1462)*$U$4*$S$3,-1),ROUNDUP($J1462*$U$4*$S$3,-1)))</f>
        <v/>
      </c>
      <c r="T1462" s="186" t="str">
        <f>IF($J1462="","",IF('5.手当・賞与配分の設計'!$O$4=1,ROUNDUP(($J1462+$L1462)*$U$4*$T$3,-1),ROUNDUP($J1462*$U$4*$T$3,-1)))</f>
        <v/>
      </c>
      <c r="U1462" s="186" t="str">
        <f>IF($J1462="","",IF('5.手当・賞与配分の設計'!$O$4=1,ROUNDUP(($J1462+$L1462)*$U$4*$U$3,-1),ROUNDUP($J1462*$U$4*$U$3,-1)))</f>
        <v/>
      </c>
      <c r="V1462" s="186" t="str">
        <f>IF($J1462="","",IF('5.手当・賞与配分の設計'!$O$4=1,ROUNDUP(($J1462+$L1462)*$U$4*$V$3,-1),ROUNDUP($J1462*$U$4*$V$3,-1)))</f>
        <v/>
      </c>
      <c r="W1462" s="203" t="str">
        <f>IF($J1462="","",IF('5.手当・賞与配分の設計'!$O$4=1,ROUNDUP(($J1462+$L1462)*$U$4*$W$3,-1),ROUNDUP($J1462*$U$4*$W$3,-1)))</f>
        <v/>
      </c>
      <c r="X1462" s="128" t="str">
        <f t="shared" si="509"/>
        <v/>
      </c>
      <c r="Y1462" s="88" t="str">
        <f t="shared" si="510"/>
        <v/>
      </c>
      <c r="Z1462" s="88" t="str">
        <f t="shared" si="501"/>
        <v/>
      </c>
      <c r="AA1462" s="88" t="str">
        <f t="shared" si="502"/>
        <v/>
      </c>
      <c r="AB1462" s="201" t="str">
        <f t="shared" si="503"/>
        <v/>
      </c>
    </row>
    <row r="1463" spans="5:28" ht="18" customHeight="1">
      <c r="E1463" s="178" t="str">
        <f t="shared" si="504"/>
        <v/>
      </c>
      <c r="F1463" s="204">
        <f t="shared" si="495"/>
        <v>0</v>
      </c>
      <c r="G1463" s="124" t="str">
        <f t="shared" si="496"/>
        <v/>
      </c>
      <c r="H1463" s="124" t="str">
        <f t="shared" si="497"/>
        <v/>
      </c>
      <c r="I1463" s="179">
        <v>49</v>
      </c>
      <c r="J1463" s="150" t="str">
        <f>IF($E1463="","",INDEX('3.サラリースケール'!$R$5:$BH$38,MATCH('7.グレード別年俸表の作成'!$E1463,'3.サラリースケール'!$R$5:$R$38,0),MATCH('7.グレード別年俸表の作成'!$I1463,'3.サラリースケール'!$R$5:$BH$5,0)))</f>
        <v/>
      </c>
      <c r="K1463" s="194" t="str">
        <f t="shared" si="498"/>
        <v/>
      </c>
      <c r="L1463" s="195" t="str">
        <f>IF($J1463="","",VLOOKUP($E1463,'6.モデル年俸表の作成'!$C$6:$F$48,4,0))</f>
        <v/>
      </c>
      <c r="M1463" s="196" t="str">
        <f t="shared" si="505"/>
        <v/>
      </c>
      <c r="N1463" s="197" t="str">
        <f t="shared" si="506"/>
        <v/>
      </c>
      <c r="O1463" s="219" t="str">
        <f t="shared" si="499"/>
        <v/>
      </c>
      <c r="P1463" s="198" t="str">
        <f t="shared" si="507"/>
        <v/>
      </c>
      <c r="Q1463" s="195" t="str">
        <f t="shared" si="508"/>
        <v/>
      </c>
      <c r="R1463" s="187" t="str">
        <f>IF($J1463="","",IF('5.手当・賞与配分の設計'!$O$4=1,ROUNDUP((J1463+$L1463)*$R$5,-1),ROUNDUP(J1463*$R$5,-1)))</f>
        <v/>
      </c>
      <c r="S1463" s="202" t="str">
        <f>IF($J1463="","",IF('5.手当・賞与配分の設計'!$O$4=1,ROUNDUP(($J1463+$L1463)*$U$4*$S$3,-1),ROUNDUP($J1463*$U$4*$S$3,-1)))</f>
        <v/>
      </c>
      <c r="T1463" s="186" t="str">
        <f>IF($J1463="","",IF('5.手当・賞与配分の設計'!$O$4=1,ROUNDUP(($J1463+$L1463)*$U$4*$T$3,-1),ROUNDUP($J1463*$U$4*$T$3,-1)))</f>
        <v/>
      </c>
      <c r="U1463" s="186" t="str">
        <f>IF($J1463="","",IF('5.手当・賞与配分の設計'!$O$4=1,ROUNDUP(($J1463+$L1463)*$U$4*$U$3,-1),ROUNDUP($J1463*$U$4*$U$3,-1)))</f>
        <v/>
      </c>
      <c r="V1463" s="186" t="str">
        <f>IF($J1463="","",IF('5.手当・賞与配分の設計'!$O$4=1,ROUNDUP(($J1463+$L1463)*$U$4*$V$3,-1),ROUNDUP($J1463*$U$4*$V$3,-1)))</f>
        <v/>
      </c>
      <c r="W1463" s="203" t="str">
        <f>IF($J1463="","",IF('5.手当・賞与配分の設計'!$O$4=1,ROUNDUP(($J1463+$L1463)*$U$4*$W$3,-1),ROUNDUP($J1463*$U$4*$W$3,-1)))</f>
        <v/>
      </c>
      <c r="X1463" s="128" t="str">
        <f t="shared" si="509"/>
        <v/>
      </c>
      <c r="Y1463" s="88" t="str">
        <f t="shared" si="510"/>
        <v/>
      </c>
      <c r="Z1463" s="88" t="str">
        <f t="shared" si="501"/>
        <v/>
      </c>
      <c r="AA1463" s="88" t="str">
        <f t="shared" si="502"/>
        <v/>
      </c>
      <c r="AB1463" s="201" t="str">
        <f t="shared" si="503"/>
        <v/>
      </c>
    </row>
    <row r="1464" spans="5:28" ht="18" customHeight="1">
      <c r="E1464" s="178" t="str">
        <f t="shared" si="504"/>
        <v/>
      </c>
      <c r="F1464" s="204">
        <f t="shared" si="495"/>
        <v>0</v>
      </c>
      <c r="G1464" s="124" t="str">
        <f t="shared" si="496"/>
        <v/>
      </c>
      <c r="H1464" s="124" t="str">
        <f t="shared" si="497"/>
        <v/>
      </c>
      <c r="I1464" s="179">
        <v>50</v>
      </c>
      <c r="J1464" s="150" t="str">
        <f>IF($E1464="","",INDEX('3.サラリースケール'!$R$5:$BH$38,MATCH('7.グレード別年俸表の作成'!$E1464,'3.サラリースケール'!$R$5:$R$38,0),MATCH('7.グレード別年俸表の作成'!$I1464,'3.サラリースケール'!$R$5:$BH$5,0)))</f>
        <v/>
      </c>
      <c r="K1464" s="194" t="str">
        <f t="shared" si="498"/>
        <v/>
      </c>
      <c r="L1464" s="195" t="str">
        <f>IF($J1464="","",VLOOKUP($E1464,'6.モデル年俸表の作成'!$C$6:$F$48,4,0))</f>
        <v/>
      </c>
      <c r="M1464" s="196" t="str">
        <f t="shared" si="505"/>
        <v/>
      </c>
      <c r="N1464" s="197" t="str">
        <f t="shared" si="506"/>
        <v/>
      </c>
      <c r="O1464" s="219" t="str">
        <f t="shared" si="499"/>
        <v/>
      </c>
      <c r="P1464" s="198" t="str">
        <f t="shared" si="507"/>
        <v/>
      </c>
      <c r="Q1464" s="195" t="str">
        <f t="shared" si="508"/>
        <v/>
      </c>
      <c r="R1464" s="187" t="str">
        <f>IF($J1464="","",IF('5.手当・賞与配分の設計'!$O$4=1,ROUNDUP((J1464+$L1464)*$R$5,-1),ROUNDUP(J1464*$R$5,-1)))</f>
        <v/>
      </c>
      <c r="S1464" s="202" t="str">
        <f>IF($J1464="","",IF('5.手当・賞与配分の設計'!$O$4=1,ROUNDUP(($J1464+$L1464)*$U$4*$S$3,-1),ROUNDUP($J1464*$U$4*$S$3,-1)))</f>
        <v/>
      </c>
      <c r="T1464" s="186" t="str">
        <f>IF($J1464="","",IF('5.手当・賞与配分の設計'!$O$4=1,ROUNDUP(($J1464+$L1464)*$U$4*$T$3,-1),ROUNDUP($J1464*$U$4*$T$3,-1)))</f>
        <v/>
      </c>
      <c r="U1464" s="186" t="str">
        <f>IF($J1464="","",IF('5.手当・賞与配分の設計'!$O$4=1,ROUNDUP(($J1464+$L1464)*$U$4*$U$3,-1),ROUNDUP($J1464*$U$4*$U$3,-1)))</f>
        <v/>
      </c>
      <c r="V1464" s="186" t="str">
        <f>IF($J1464="","",IF('5.手当・賞与配分の設計'!$O$4=1,ROUNDUP(($J1464+$L1464)*$U$4*$V$3,-1),ROUNDUP($J1464*$U$4*$V$3,-1)))</f>
        <v/>
      </c>
      <c r="W1464" s="203" t="str">
        <f>IF($J1464="","",IF('5.手当・賞与配分の設計'!$O$4=1,ROUNDUP(($J1464+$L1464)*$U$4*$W$3,-1),ROUNDUP($J1464*$U$4*$W$3,-1)))</f>
        <v/>
      </c>
      <c r="X1464" s="128" t="str">
        <f t="shared" si="509"/>
        <v/>
      </c>
      <c r="Y1464" s="88" t="str">
        <f t="shared" si="510"/>
        <v/>
      </c>
      <c r="Z1464" s="88" t="str">
        <f t="shared" si="501"/>
        <v/>
      </c>
      <c r="AA1464" s="88" t="str">
        <f t="shared" si="502"/>
        <v/>
      </c>
      <c r="AB1464" s="201" t="str">
        <f t="shared" si="503"/>
        <v/>
      </c>
    </row>
    <row r="1465" spans="5:28" ht="18" customHeight="1">
      <c r="E1465" s="178" t="str">
        <f t="shared" si="504"/>
        <v/>
      </c>
      <c r="F1465" s="204">
        <f t="shared" si="495"/>
        <v>0</v>
      </c>
      <c r="G1465" s="124" t="str">
        <f t="shared" si="496"/>
        <v/>
      </c>
      <c r="H1465" s="124" t="str">
        <f t="shared" si="497"/>
        <v/>
      </c>
      <c r="I1465" s="179">
        <v>51</v>
      </c>
      <c r="J1465" s="150" t="str">
        <f>IF($E1465="","",INDEX('3.サラリースケール'!$R$5:$BH$38,MATCH('7.グレード別年俸表の作成'!$E1465,'3.サラリースケール'!$R$5:$R$38,0),MATCH('7.グレード別年俸表の作成'!$I1465,'3.サラリースケール'!$R$5:$BH$5,0)))</f>
        <v/>
      </c>
      <c r="K1465" s="194" t="str">
        <f t="shared" si="498"/>
        <v/>
      </c>
      <c r="L1465" s="195" t="str">
        <f>IF($J1465="","",VLOOKUP($E1465,'6.モデル年俸表の作成'!$C$6:$F$48,4,0))</f>
        <v/>
      </c>
      <c r="M1465" s="196" t="str">
        <f t="shared" si="505"/>
        <v/>
      </c>
      <c r="N1465" s="197" t="str">
        <f t="shared" si="506"/>
        <v/>
      </c>
      <c r="O1465" s="219" t="str">
        <f t="shared" si="499"/>
        <v/>
      </c>
      <c r="P1465" s="198" t="str">
        <f t="shared" si="507"/>
        <v/>
      </c>
      <c r="Q1465" s="195" t="str">
        <f t="shared" si="508"/>
        <v/>
      </c>
      <c r="R1465" s="187" t="str">
        <f>IF($J1465="","",IF('5.手当・賞与配分の設計'!$O$4=1,ROUNDUP((J1465+$L1465)*$R$5,-1),ROUNDUP(J1465*$R$5,-1)))</f>
        <v/>
      </c>
      <c r="S1465" s="202" t="str">
        <f>IF($J1465="","",IF('5.手当・賞与配分の設計'!$O$4=1,ROUNDUP(($J1465+$L1465)*$U$4*$S$3,-1),ROUNDUP($J1465*$U$4*$S$3,-1)))</f>
        <v/>
      </c>
      <c r="T1465" s="186" t="str">
        <f>IF($J1465="","",IF('5.手当・賞与配分の設計'!$O$4=1,ROUNDUP(($J1465+$L1465)*$U$4*$T$3,-1),ROUNDUP($J1465*$U$4*$T$3,-1)))</f>
        <v/>
      </c>
      <c r="U1465" s="186" t="str">
        <f>IF($J1465="","",IF('5.手当・賞与配分の設計'!$O$4=1,ROUNDUP(($J1465+$L1465)*$U$4*$U$3,-1),ROUNDUP($J1465*$U$4*$U$3,-1)))</f>
        <v/>
      </c>
      <c r="V1465" s="186" t="str">
        <f>IF($J1465="","",IF('5.手当・賞与配分の設計'!$O$4=1,ROUNDUP(($J1465+$L1465)*$U$4*$V$3,-1),ROUNDUP($J1465*$U$4*$V$3,-1)))</f>
        <v/>
      </c>
      <c r="W1465" s="203" t="str">
        <f>IF($J1465="","",IF('5.手当・賞与配分の設計'!$O$4=1,ROUNDUP(($J1465+$L1465)*$U$4*$W$3,-1),ROUNDUP($J1465*$U$4*$W$3,-1)))</f>
        <v/>
      </c>
      <c r="X1465" s="128" t="str">
        <f t="shared" si="509"/>
        <v/>
      </c>
      <c r="Y1465" s="88" t="str">
        <f t="shared" si="510"/>
        <v/>
      </c>
      <c r="Z1465" s="88" t="str">
        <f t="shared" si="501"/>
        <v/>
      </c>
      <c r="AA1465" s="88" t="str">
        <f t="shared" si="502"/>
        <v/>
      </c>
      <c r="AB1465" s="201" t="str">
        <f t="shared" si="503"/>
        <v/>
      </c>
    </row>
    <row r="1466" spans="5:28" ht="18" customHeight="1">
      <c r="E1466" s="178" t="str">
        <f t="shared" si="504"/>
        <v/>
      </c>
      <c r="F1466" s="204">
        <f t="shared" si="495"/>
        <v>0</v>
      </c>
      <c r="G1466" s="124" t="str">
        <f t="shared" si="496"/>
        <v/>
      </c>
      <c r="H1466" s="124" t="str">
        <f t="shared" si="497"/>
        <v/>
      </c>
      <c r="I1466" s="179">
        <v>52</v>
      </c>
      <c r="J1466" s="150" t="str">
        <f>IF($E1466="","",INDEX('3.サラリースケール'!$R$5:$BH$38,MATCH('7.グレード別年俸表の作成'!$E1466,'3.サラリースケール'!$R$5:$R$38,0),MATCH('7.グレード別年俸表の作成'!$I1466,'3.サラリースケール'!$R$5:$BH$5,0)))</f>
        <v/>
      </c>
      <c r="K1466" s="194" t="str">
        <f t="shared" si="498"/>
        <v/>
      </c>
      <c r="L1466" s="195" t="str">
        <f>IF($J1466="","",VLOOKUP($E1466,'6.モデル年俸表の作成'!$C$6:$F$48,4,0))</f>
        <v/>
      </c>
      <c r="M1466" s="196" t="str">
        <f t="shared" si="505"/>
        <v/>
      </c>
      <c r="N1466" s="197" t="str">
        <f t="shared" si="506"/>
        <v/>
      </c>
      <c r="O1466" s="219" t="str">
        <f t="shared" si="499"/>
        <v/>
      </c>
      <c r="P1466" s="198" t="str">
        <f t="shared" si="507"/>
        <v/>
      </c>
      <c r="Q1466" s="195" t="str">
        <f t="shared" si="508"/>
        <v/>
      </c>
      <c r="R1466" s="187" t="str">
        <f>IF($J1466="","",IF('5.手当・賞与配分の設計'!$O$4=1,ROUNDUP((J1466+$L1466)*$R$5,-1),ROUNDUP(J1466*$R$5,-1)))</f>
        <v/>
      </c>
      <c r="S1466" s="202" t="str">
        <f>IF($J1466="","",IF('5.手当・賞与配分の設計'!$O$4=1,ROUNDUP(($J1466+$L1466)*$U$4*$S$3,-1),ROUNDUP($J1466*$U$4*$S$3,-1)))</f>
        <v/>
      </c>
      <c r="T1466" s="186" t="str">
        <f>IF($J1466="","",IF('5.手当・賞与配分の設計'!$O$4=1,ROUNDUP(($J1466+$L1466)*$U$4*$T$3,-1),ROUNDUP($J1466*$U$4*$T$3,-1)))</f>
        <v/>
      </c>
      <c r="U1466" s="186" t="str">
        <f>IF($J1466="","",IF('5.手当・賞与配分の設計'!$O$4=1,ROUNDUP(($J1466+$L1466)*$U$4*$U$3,-1),ROUNDUP($J1466*$U$4*$U$3,-1)))</f>
        <v/>
      </c>
      <c r="V1466" s="186" t="str">
        <f>IF($J1466="","",IF('5.手当・賞与配分の設計'!$O$4=1,ROUNDUP(($J1466+$L1466)*$U$4*$V$3,-1),ROUNDUP($J1466*$U$4*$V$3,-1)))</f>
        <v/>
      </c>
      <c r="W1466" s="203" t="str">
        <f>IF($J1466="","",IF('5.手当・賞与配分の設計'!$O$4=1,ROUNDUP(($J1466+$L1466)*$U$4*$W$3,-1),ROUNDUP($J1466*$U$4*$W$3,-1)))</f>
        <v/>
      </c>
      <c r="X1466" s="128" t="str">
        <f t="shared" si="509"/>
        <v/>
      </c>
      <c r="Y1466" s="88" t="str">
        <f t="shared" si="510"/>
        <v/>
      </c>
      <c r="Z1466" s="88" t="str">
        <f t="shared" si="501"/>
        <v/>
      </c>
      <c r="AA1466" s="88" t="str">
        <f t="shared" si="502"/>
        <v/>
      </c>
      <c r="AB1466" s="201" t="str">
        <f t="shared" si="503"/>
        <v/>
      </c>
    </row>
    <row r="1467" spans="5:28" ht="18" customHeight="1">
      <c r="E1467" s="178" t="str">
        <f t="shared" si="504"/>
        <v/>
      </c>
      <c r="F1467" s="204">
        <f t="shared" si="495"/>
        <v>0</v>
      </c>
      <c r="G1467" s="124" t="str">
        <f t="shared" si="496"/>
        <v/>
      </c>
      <c r="H1467" s="124" t="str">
        <f t="shared" si="497"/>
        <v/>
      </c>
      <c r="I1467" s="179">
        <v>53</v>
      </c>
      <c r="J1467" s="150" t="str">
        <f>IF($E1467="","",INDEX('3.サラリースケール'!$R$5:$BH$38,MATCH('7.グレード別年俸表の作成'!$E1467,'3.サラリースケール'!$R$5:$R$38,0),MATCH('7.グレード別年俸表の作成'!$I1467,'3.サラリースケール'!$R$5:$BH$5,0)))</f>
        <v/>
      </c>
      <c r="K1467" s="194" t="str">
        <f t="shared" si="498"/>
        <v/>
      </c>
      <c r="L1467" s="195" t="str">
        <f>IF($J1467="","",VLOOKUP($E1467,'6.モデル年俸表の作成'!$C$6:$F$48,4,0))</f>
        <v/>
      </c>
      <c r="M1467" s="196" t="str">
        <f t="shared" si="505"/>
        <v/>
      </c>
      <c r="N1467" s="197" t="str">
        <f t="shared" si="506"/>
        <v/>
      </c>
      <c r="O1467" s="219" t="str">
        <f t="shared" si="499"/>
        <v/>
      </c>
      <c r="P1467" s="198" t="str">
        <f t="shared" si="507"/>
        <v/>
      </c>
      <c r="Q1467" s="195" t="str">
        <f t="shared" si="508"/>
        <v/>
      </c>
      <c r="R1467" s="187" t="str">
        <f>IF($J1467="","",IF('5.手当・賞与配分の設計'!$O$4=1,ROUNDUP((J1467+$L1467)*$R$5,-1),ROUNDUP(J1467*$R$5,-1)))</f>
        <v/>
      </c>
      <c r="S1467" s="202" t="str">
        <f>IF($J1467="","",IF('5.手当・賞与配分の設計'!$O$4=1,ROUNDUP(($J1467+$L1467)*$U$4*$S$3,-1),ROUNDUP($J1467*$U$4*$S$3,-1)))</f>
        <v/>
      </c>
      <c r="T1467" s="186" t="str">
        <f>IF($J1467="","",IF('5.手当・賞与配分の設計'!$O$4=1,ROUNDUP(($J1467+$L1467)*$U$4*$T$3,-1),ROUNDUP($J1467*$U$4*$T$3,-1)))</f>
        <v/>
      </c>
      <c r="U1467" s="186" t="str">
        <f>IF($J1467="","",IF('5.手当・賞与配分の設計'!$O$4=1,ROUNDUP(($J1467+$L1467)*$U$4*$U$3,-1),ROUNDUP($J1467*$U$4*$U$3,-1)))</f>
        <v/>
      </c>
      <c r="V1467" s="186" t="str">
        <f>IF($J1467="","",IF('5.手当・賞与配分の設計'!$O$4=1,ROUNDUP(($J1467+$L1467)*$U$4*$V$3,-1),ROUNDUP($J1467*$U$4*$V$3,-1)))</f>
        <v/>
      </c>
      <c r="W1467" s="203" t="str">
        <f>IF($J1467="","",IF('5.手当・賞与配分の設計'!$O$4=1,ROUNDUP(($J1467+$L1467)*$U$4*$W$3,-1),ROUNDUP($J1467*$U$4*$W$3,-1)))</f>
        <v/>
      </c>
      <c r="X1467" s="128" t="str">
        <f t="shared" si="509"/>
        <v/>
      </c>
      <c r="Y1467" s="88" t="str">
        <f t="shared" si="510"/>
        <v/>
      </c>
      <c r="Z1467" s="88" t="str">
        <f t="shared" si="501"/>
        <v/>
      </c>
      <c r="AA1467" s="88" t="str">
        <f t="shared" si="502"/>
        <v/>
      </c>
      <c r="AB1467" s="201" t="str">
        <f t="shared" si="503"/>
        <v/>
      </c>
    </row>
    <row r="1468" spans="5:28" ht="18" customHeight="1">
      <c r="E1468" s="178" t="str">
        <f t="shared" si="504"/>
        <v/>
      </c>
      <c r="F1468" s="204">
        <f t="shared" si="495"/>
        <v>0</v>
      </c>
      <c r="G1468" s="124" t="str">
        <f t="shared" si="496"/>
        <v/>
      </c>
      <c r="H1468" s="124" t="str">
        <f t="shared" si="497"/>
        <v/>
      </c>
      <c r="I1468" s="179">
        <v>54</v>
      </c>
      <c r="J1468" s="150" t="str">
        <f>IF($E1468="","",INDEX('3.サラリースケール'!$R$5:$BH$38,MATCH('7.グレード別年俸表の作成'!$E1468,'3.サラリースケール'!$R$5:$R$38,0),MATCH('7.グレード別年俸表の作成'!$I1468,'3.サラリースケール'!$R$5:$BH$5,0)))</f>
        <v/>
      </c>
      <c r="K1468" s="194" t="str">
        <f t="shared" si="498"/>
        <v/>
      </c>
      <c r="L1468" s="195" t="str">
        <f>IF($J1468="","",VLOOKUP($E1468,'6.モデル年俸表の作成'!$C$6:$F$48,4,0))</f>
        <v/>
      </c>
      <c r="M1468" s="196" t="str">
        <f t="shared" si="505"/>
        <v/>
      </c>
      <c r="N1468" s="197" t="str">
        <f t="shared" si="506"/>
        <v/>
      </c>
      <c r="O1468" s="219" t="str">
        <f t="shared" si="499"/>
        <v/>
      </c>
      <c r="P1468" s="198" t="str">
        <f t="shared" si="507"/>
        <v/>
      </c>
      <c r="Q1468" s="195" t="str">
        <f t="shared" si="508"/>
        <v/>
      </c>
      <c r="R1468" s="187" t="str">
        <f>IF($J1468="","",IF('5.手当・賞与配分の設計'!$O$4=1,ROUNDUP((J1468+$L1468)*$R$5,-1),ROUNDUP(J1468*$R$5,-1)))</f>
        <v/>
      </c>
      <c r="S1468" s="202" t="str">
        <f>IF($J1468="","",IF('5.手当・賞与配分の設計'!$O$4=1,ROUNDUP(($J1468+$L1468)*$U$4*$S$3,-1),ROUNDUP($J1468*$U$4*$S$3,-1)))</f>
        <v/>
      </c>
      <c r="T1468" s="186" t="str">
        <f>IF($J1468="","",IF('5.手当・賞与配分の設計'!$O$4=1,ROUNDUP(($J1468+$L1468)*$U$4*$T$3,-1),ROUNDUP($J1468*$U$4*$T$3,-1)))</f>
        <v/>
      </c>
      <c r="U1468" s="186" t="str">
        <f>IF($J1468="","",IF('5.手当・賞与配分の設計'!$O$4=1,ROUNDUP(($J1468+$L1468)*$U$4*$U$3,-1),ROUNDUP($J1468*$U$4*$U$3,-1)))</f>
        <v/>
      </c>
      <c r="V1468" s="186" t="str">
        <f>IF($J1468="","",IF('5.手当・賞与配分の設計'!$O$4=1,ROUNDUP(($J1468+$L1468)*$U$4*$V$3,-1),ROUNDUP($J1468*$U$4*$V$3,-1)))</f>
        <v/>
      </c>
      <c r="W1468" s="203" t="str">
        <f>IF($J1468="","",IF('5.手当・賞与配分の設計'!$O$4=1,ROUNDUP(($J1468+$L1468)*$U$4*$W$3,-1),ROUNDUP($J1468*$U$4*$W$3,-1)))</f>
        <v/>
      </c>
      <c r="X1468" s="128" t="str">
        <f t="shared" si="509"/>
        <v/>
      </c>
      <c r="Y1468" s="88" t="str">
        <f t="shared" si="510"/>
        <v/>
      </c>
      <c r="Z1468" s="88" t="str">
        <f t="shared" si="501"/>
        <v/>
      </c>
      <c r="AA1468" s="88" t="str">
        <f t="shared" si="502"/>
        <v/>
      </c>
      <c r="AB1468" s="201" t="str">
        <f t="shared" si="503"/>
        <v/>
      </c>
    </row>
    <row r="1469" spans="5:28" ht="18" customHeight="1">
      <c r="E1469" s="178" t="str">
        <f t="shared" si="504"/>
        <v/>
      </c>
      <c r="F1469" s="204">
        <f t="shared" si="495"/>
        <v>0</v>
      </c>
      <c r="G1469" s="124" t="str">
        <f t="shared" si="496"/>
        <v/>
      </c>
      <c r="H1469" s="124" t="str">
        <f t="shared" si="497"/>
        <v/>
      </c>
      <c r="I1469" s="179">
        <v>55</v>
      </c>
      <c r="J1469" s="150" t="str">
        <f>IF($E1469="","",INDEX('3.サラリースケール'!$R$5:$BH$38,MATCH('7.グレード別年俸表の作成'!$E1469,'3.サラリースケール'!$R$5:$R$38,0),MATCH('7.グレード別年俸表の作成'!$I1469,'3.サラリースケール'!$R$5:$BH$5,0)))</f>
        <v/>
      </c>
      <c r="K1469" s="194" t="str">
        <f t="shared" si="498"/>
        <v/>
      </c>
      <c r="L1469" s="195" t="str">
        <f>IF($J1469="","",VLOOKUP($E1469,'6.モデル年俸表の作成'!$C$6:$F$48,4,0))</f>
        <v/>
      </c>
      <c r="M1469" s="196" t="str">
        <f t="shared" si="505"/>
        <v/>
      </c>
      <c r="N1469" s="197" t="str">
        <f t="shared" si="506"/>
        <v/>
      </c>
      <c r="O1469" s="219" t="str">
        <f t="shared" si="499"/>
        <v/>
      </c>
      <c r="P1469" s="198" t="str">
        <f t="shared" si="507"/>
        <v/>
      </c>
      <c r="Q1469" s="195" t="str">
        <f t="shared" si="508"/>
        <v/>
      </c>
      <c r="R1469" s="187" t="str">
        <f>IF($J1469="","",IF('5.手当・賞与配分の設計'!$O$4=1,ROUNDUP((J1469+$L1469)*$R$5,-1),ROUNDUP(J1469*$R$5,-1)))</f>
        <v/>
      </c>
      <c r="S1469" s="202" t="str">
        <f>IF($J1469="","",IF('5.手当・賞与配分の設計'!$O$4=1,ROUNDUP(($J1469+$L1469)*$U$4*$S$3,-1),ROUNDUP($J1469*$U$4*$S$3,-1)))</f>
        <v/>
      </c>
      <c r="T1469" s="186" t="str">
        <f>IF($J1469="","",IF('5.手当・賞与配分の設計'!$O$4=1,ROUNDUP(($J1469+$L1469)*$U$4*$T$3,-1),ROUNDUP($J1469*$U$4*$T$3,-1)))</f>
        <v/>
      </c>
      <c r="U1469" s="186" t="str">
        <f>IF($J1469="","",IF('5.手当・賞与配分の設計'!$O$4=1,ROUNDUP(($J1469+$L1469)*$U$4*$U$3,-1),ROUNDUP($J1469*$U$4*$U$3,-1)))</f>
        <v/>
      </c>
      <c r="V1469" s="186" t="str">
        <f>IF($J1469="","",IF('5.手当・賞与配分の設計'!$O$4=1,ROUNDUP(($J1469+$L1469)*$U$4*$V$3,-1),ROUNDUP($J1469*$U$4*$V$3,-1)))</f>
        <v/>
      </c>
      <c r="W1469" s="203" t="str">
        <f>IF($J1469="","",IF('5.手当・賞与配分の設計'!$O$4=1,ROUNDUP(($J1469+$L1469)*$U$4*$W$3,-1),ROUNDUP($J1469*$U$4*$W$3,-1)))</f>
        <v/>
      </c>
      <c r="X1469" s="128" t="str">
        <f t="shared" si="509"/>
        <v/>
      </c>
      <c r="Y1469" s="88" t="str">
        <f t="shared" si="510"/>
        <v/>
      </c>
      <c r="Z1469" s="88" t="str">
        <f t="shared" si="501"/>
        <v/>
      </c>
      <c r="AA1469" s="88" t="str">
        <f t="shared" si="502"/>
        <v/>
      </c>
      <c r="AB1469" s="201" t="str">
        <f t="shared" si="503"/>
        <v/>
      </c>
    </row>
    <row r="1470" spans="5:28" ht="18" customHeight="1">
      <c r="E1470" s="178" t="str">
        <f t="shared" si="504"/>
        <v/>
      </c>
      <c r="F1470" s="204">
        <f t="shared" si="495"/>
        <v>0</v>
      </c>
      <c r="G1470" s="124" t="str">
        <f t="shared" si="496"/>
        <v/>
      </c>
      <c r="H1470" s="124" t="str">
        <f t="shared" si="497"/>
        <v/>
      </c>
      <c r="I1470" s="179">
        <v>56</v>
      </c>
      <c r="J1470" s="150" t="str">
        <f>IF($E1470="","",INDEX('3.サラリースケール'!$R$5:$BH$38,MATCH('7.グレード別年俸表の作成'!$E1470,'3.サラリースケール'!$R$5:$R$38,0),MATCH('7.グレード別年俸表の作成'!$I1470,'3.サラリースケール'!$R$5:$BH$5,0)))</f>
        <v/>
      </c>
      <c r="K1470" s="194" t="str">
        <f t="shared" si="498"/>
        <v/>
      </c>
      <c r="L1470" s="195" t="str">
        <f>IF($J1470="","",VLOOKUP($E1470,'6.モデル年俸表の作成'!$C$6:$F$48,4,0))</f>
        <v/>
      </c>
      <c r="M1470" s="196" t="str">
        <f t="shared" si="505"/>
        <v/>
      </c>
      <c r="N1470" s="197" t="str">
        <f t="shared" si="506"/>
        <v/>
      </c>
      <c r="O1470" s="219" t="str">
        <f t="shared" si="499"/>
        <v/>
      </c>
      <c r="P1470" s="198" t="str">
        <f t="shared" si="507"/>
        <v/>
      </c>
      <c r="Q1470" s="195" t="str">
        <f t="shared" si="508"/>
        <v/>
      </c>
      <c r="R1470" s="187" t="str">
        <f>IF($J1470="","",IF('5.手当・賞与配分の設計'!$O$4=1,ROUNDUP((J1470+$L1470)*$R$5,-1),ROUNDUP(J1470*$R$5,-1)))</f>
        <v/>
      </c>
      <c r="S1470" s="202" t="str">
        <f>IF($J1470="","",IF('5.手当・賞与配分の設計'!$O$4=1,ROUNDUP(($J1470+$L1470)*$U$4*$S$3,-1),ROUNDUP($J1470*$U$4*$S$3,-1)))</f>
        <v/>
      </c>
      <c r="T1470" s="186" t="str">
        <f>IF($J1470="","",IF('5.手当・賞与配分の設計'!$O$4=1,ROUNDUP(($J1470+$L1470)*$U$4*$T$3,-1),ROUNDUP($J1470*$U$4*$T$3,-1)))</f>
        <v/>
      </c>
      <c r="U1470" s="186" t="str">
        <f>IF($J1470="","",IF('5.手当・賞与配分の設計'!$O$4=1,ROUNDUP(($J1470+$L1470)*$U$4*$U$3,-1),ROUNDUP($J1470*$U$4*$U$3,-1)))</f>
        <v/>
      </c>
      <c r="V1470" s="186" t="str">
        <f>IF($J1470="","",IF('5.手当・賞与配分の設計'!$O$4=1,ROUNDUP(($J1470+$L1470)*$U$4*$V$3,-1),ROUNDUP($J1470*$U$4*$V$3,-1)))</f>
        <v/>
      </c>
      <c r="W1470" s="203" t="str">
        <f>IF($J1470="","",IF('5.手当・賞与配分の設計'!$O$4=1,ROUNDUP(($J1470+$L1470)*$U$4*$W$3,-1),ROUNDUP($J1470*$U$4*$W$3,-1)))</f>
        <v/>
      </c>
      <c r="X1470" s="128" t="str">
        <f t="shared" si="509"/>
        <v/>
      </c>
      <c r="Y1470" s="88" t="str">
        <f t="shared" si="510"/>
        <v/>
      </c>
      <c r="Z1470" s="88" t="str">
        <f t="shared" si="501"/>
        <v/>
      </c>
      <c r="AA1470" s="88" t="str">
        <f t="shared" si="502"/>
        <v/>
      </c>
      <c r="AB1470" s="201" t="str">
        <f t="shared" si="503"/>
        <v/>
      </c>
    </row>
    <row r="1471" spans="5:28" ht="18" customHeight="1">
      <c r="E1471" s="178" t="str">
        <f t="shared" si="504"/>
        <v/>
      </c>
      <c r="F1471" s="204">
        <f t="shared" si="495"/>
        <v>0</v>
      </c>
      <c r="G1471" s="124" t="str">
        <f t="shared" si="496"/>
        <v/>
      </c>
      <c r="H1471" s="124" t="str">
        <f t="shared" si="497"/>
        <v/>
      </c>
      <c r="I1471" s="179">
        <v>57</v>
      </c>
      <c r="J1471" s="150" t="str">
        <f>IF($E1471="","",INDEX('3.サラリースケール'!$R$5:$BH$38,MATCH('7.グレード別年俸表の作成'!$E1471,'3.サラリースケール'!$R$5:$R$38,0),MATCH('7.グレード別年俸表の作成'!$I1471,'3.サラリースケール'!$R$5:$BH$5,0)))</f>
        <v/>
      </c>
      <c r="K1471" s="194" t="str">
        <f t="shared" si="498"/>
        <v/>
      </c>
      <c r="L1471" s="195" t="str">
        <f>IF($J1471="","",VLOOKUP($E1471,'6.モデル年俸表の作成'!$C$6:$F$48,4,0))</f>
        <v/>
      </c>
      <c r="M1471" s="196" t="str">
        <f t="shared" si="505"/>
        <v/>
      </c>
      <c r="N1471" s="197" t="str">
        <f t="shared" si="506"/>
        <v/>
      </c>
      <c r="O1471" s="219" t="str">
        <f t="shared" si="499"/>
        <v/>
      </c>
      <c r="P1471" s="198" t="str">
        <f t="shared" si="507"/>
        <v/>
      </c>
      <c r="Q1471" s="195" t="str">
        <f t="shared" si="508"/>
        <v/>
      </c>
      <c r="R1471" s="187" t="str">
        <f>IF($J1471="","",IF('5.手当・賞与配分の設計'!$O$4=1,ROUNDUP((J1471+$L1471)*$R$5,-1),ROUNDUP(J1471*$R$5,-1)))</f>
        <v/>
      </c>
      <c r="S1471" s="202" t="str">
        <f>IF($J1471="","",IF('5.手当・賞与配分の設計'!$O$4=1,ROUNDUP(($J1471+$L1471)*$U$4*$S$3,-1),ROUNDUP($J1471*$U$4*$S$3,-1)))</f>
        <v/>
      </c>
      <c r="T1471" s="186" t="str">
        <f>IF($J1471="","",IF('5.手当・賞与配分の設計'!$O$4=1,ROUNDUP(($J1471+$L1471)*$U$4*$T$3,-1),ROUNDUP($J1471*$U$4*$T$3,-1)))</f>
        <v/>
      </c>
      <c r="U1471" s="186" t="str">
        <f>IF($J1471="","",IF('5.手当・賞与配分の設計'!$O$4=1,ROUNDUP(($J1471+$L1471)*$U$4*$U$3,-1),ROUNDUP($J1471*$U$4*$U$3,-1)))</f>
        <v/>
      </c>
      <c r="V1471" s="186" t="str">
        <f>IF($J1471="","",IF('5.手当・賞与配分の設計'!$O$4=1,ROUNDUP(($J1471+$L1471)*$U$4*$V$3,-1),ROUNDUP($J1471*$U$4*$V$3,-1)))</f>
        <v/>
      </c>
      <c r="W1471" s="203" t="str">
        <f>IF($J1471="","",IF('5.手当・賞与配分の設計'!$O$4=1,ROUNDUP(($J1471+$L1471)*$U$4*$W$3,-1),ROUNDUP($J1471*$U$4*$W$3,-1)))</f>
        <v/>
      </c>
      <c r="X1471" s="128" t="str">
        <f t="shared" si="509"/>
        <v/>
      </c>
      <c r="Y1471" s="88" t="str">
        <f t="shared" si="510"/>
        <v/>
      </c>
      <c r="Z1471" s="88" t="str">
        <f t="shared" si="501"/>
        <v/>
      </c>
      <c r="AA1471" s="88" t="str">
        <f t="shared" si="502"/>
        <v/>
      </c>
      <c r="AB1471" s="201" t="str">
        <f t="shared" si="503"/>
        <v/>
      </c>
    </row>
    <row r="1472" spans="5:28" ht="18" customHeight="1">
      <c r="E1472" s="178" t="str">
        <f t="shared" si="504"/>
        <v/>
      </c>
      <c r="F1472" s="204">
        <f t="shared" si="495"/>
        <v>0</v>
      </c>
      <c r="G1472" s="124" t="str">
        <f t="shared" si="496"/>
        <v/>
      </c>
      <c r="H1472" s="124" t="str">
        <f t="shared" si="497"/>
        <v/>
      </c>
      <c r="I1472" s="179">
        <v>58</v>
      </c>
      <c r="J1472" s="150" t="str">
        <f>IF($E1472="","",INDEX('3.サラリースケール'!$R$5:$BH$38,MATCH('7.グレード別年俸表の作成'!$E1472,'3.サラリースケール'!$R$5:$R$38,0),MATCH('7.グレード別年俸表の作成'!$I1472,'3.サラリースケール'!$R$5:$BH$5,0)))</f>
        <v/>
      </c>
      <c r="K1472" s="194" t="str">
        <f t="shared" si="498"/>
        <v/>
      </c>
      <c r="L1472" s="195" t="str">
        <f>IF($J1472="","",VLOOKUP($E1472,'6.モデル年俸表の作成'!$C$6:$F$48,4,0))</f>
        <v/>
      </c>
      <c r="M1472" s="196" t="str">
        <f t="shared" si="505"/>
        <v/>
      </c>
      <c r="N1472" s="197" t="str">
        <f t="shared" si="506"/>
        <v/>
      </c>
      <c r="O1472" s="219" t="str">
        <f t="shared" si="499"/>
        <v/>
      </c>
      <c r="P1472" s="198" t="str">
        <f t="shared" si="507"/>
        <v/>
      </c>
      <c r="Q1472" s="195" t="str">
        <f t="shared" si="508"/>
        <v/>
      </c>
      <c r="R1472" s="187" t="str">
        <f>IF($J1472="","",IF('5.手当・賞与配分の設計'!$O$4=1,ROUNDUP((J1472+$L1472)*$R$5,-1),ROUNDUP(J1472*$R$5,-1)))</f>
        <v/>
      </c>
      <c r="S1472" s="202" t="str">
        <f>IF($J1472="","",IF('5.手当・賞与配分の設計'!$O$4=1,ROUNDUP(($J1472+$L1472)*$U$4*$S$3,-1),ROUNDUP($J1472*$U$4*$S$3,-1)))</f>
        <v/>
      </c>
      <c r="T1472" s="186" t="str">
        <f>IF($J1472="","",IF('5.手当・賞与配分の設計'!$O$4=1,ROUNDUP(($J1472+$L1472)*$U$4*$T$3,-1),ROUNDUP($J1472*$U$4*$T$3,-1)))</f>
        <v/>
      </c>
      <c r="U1472" s="186" t="str">
        <f>IF($J1472="","",IF('5.手当・賞与配分の設計'!$O$4=1,ROUNDUP(($J1472+$L1472)*$U$4*$U$3,-1),ROUNDUP($J1472*$U$4*$U$3,-1)))</f>
        <v/>
      </c>
      <c r="V1472" s="186" t="str">
        <f>IF($J1472="","",IF('5.手当・賞与配分の設計'!$O$4=1,ROUNDUP(($J1472+$L1472)*$U$4*$V$3,-1),ROUNDUP($J1472*$U$4*$V$3,-1)))</f>
        <v/>
      </c>
      <c r="W1472" s="203" t="str">
        <f>IF($J1472="","",IF('5.手当・賞与配分の設計'!$O$4=1,ROUNDUP(($J1472+$L1472)*$U$4*$W$3,-1),ROUNDUP($J1472*$U$4*$W$3,-1)))</f>
        <v/>
      </c>
      <c r="X1472" s="128" t="str">
        <f t="shared" si="509"/>
        <v/>
      </c>
      <c r="Y1472" s="88" t="str">
        <f t="shared" si="510"/>
        <v/>
      </c>
      <c r="Z1472" s="88" t="str">
        <f t="shared" si="501"/>
        <v/>
      </c>
      <c r="AA1472" s="88" t="str">
        <f t="shared" si="502"/>
        <v/>
      </c>
      <c r="AB1472" s="201" t="str">
        <f t="shared" si="503"/>
        <v/>
      </c>
    </row>
    <row r="1473" spans="5:28" ht="18" customHeight="1" thickBot="1">
      <c r="E1473" s="178" t="str">
        <f t="shared" si="504"/>
        <v/>
      </c>
      <c r="F1473" s="204">
        <f t="shared" si="495"/>
        <v>0</v>
      </c>
      <c r="G1473" s="124" t="str">
        <f t="shared" si="496"/>
        <v/>
      </c>
      <c r="H1473" s="124" t="str">
        <f t="shared" si="497"/>
        <v/>
      </c>
      <c r="I1473" s="179">
        <v>59</v>
      </c>
      <c r="J1473" s="205" t="str">
        <f>IF($E1473="","",INDEX('3.サラリースケール'!$R$5:$BH$38,MATCH('7.グレード別年俸表の作成'!$E1473,'3.サラリースケール'!$R$5:$R$38,0),MATCH('7.グレード別年俸表の作成'!$I1473,'3.サラリースケール'!$R$5:$BH$5,0)))</f>
        <v/>
      </c>
      <c r="K1473" s="206" t="str">
        <f t="shared" si="498"/>
        <v/>
      </c>
      <c r="L1473" s="207" t="str">
        <f>IF($J1473="","",VLOOKUP($E1473,'6.モデル年俸表の作成'!$C$6:$F$48,4,0))</f>
        <v/>
      </c>
      <c r="M1473" s="208" t="str">
        <f t="shared" si="505"/>
        <v/>
      </c>
      <c r="N1473" s="209" t="str">
        <f t="shared" si="506"/>
        <v/>
      </c>
      <c r="O1473" s="220" t="str">
        <f t="shared" si="499"/>
        <v/>
      </c>
      <c r="P1473" s="210" t="str">
        <f t="shared" si="507"/>
        <v/>
      </c>
      <c r="Q1473" s="207" t="str">
        <f t="shared" si="508"/>
        <v/>
      </c>
      <c r="R1473" s="211" t="str">
        <f>IF($J1473="","",IF('5.手当・賞与配分の設計'!$O$4=1,ROUNDUP((J1473+$L1473)*$R$5,-1),ROUNDUP(J1473*$R$5,-1)))</f>
        <v/>
      </c>
      <c r="S1473" s="212" t="str">
        <f>IF($J1473="","",IF('5.手当・賞与配分の設計'!$O$4=1,ROUNDUP(($J1473+$L1473)*$U$4*$S$3,-1),ROUNDUP($J1473*$U$4*$S$3,-1)))</f>
        <v/>
      </c>
      <c r="T1473" s="213" t="str">
        <f>IF($J1473="","",IF('5.手当・賞与配分の設計'!$O$4=1,ROUNDUP(($J1473+$L1473)*$U$4*$T$3,-1),ROUNDUP($J1473*$U$4*$T$3,-1)))</f>
        <v/>
      </c>
      <c r="U1473" s="213" t="str">
        <f>IF($J1473="","",IF('5.手当・賞与配分の設計'!$O$4=1,ROUNDUP(($J1473+$L1473)*$U$4*$U$3,-1),ROUNDUP($J1473*$U$4*$U$3,-1)))</f>
        <v/>
      </c>
      <c r="V1473" s="213" t="str">
        <f>IF($J1473="","",IF('5.手当・賞与配分の設計'!$O$4=1,ROUNDUP(($J1473+$L1473)*$U$4*$V$3,-1),ROUNDUP($J1473*$U$4*$V$3,-1)))</f>
        <v/>
      </c>
      <c r="W1473" s="214" t="str">
        <f>IF($J1473="","",IF('5.手当・賞与配分の設計'!$O$4=1,ROUNDUP(($J1473+$L1473)*$U$4*$W$3,-1),ROUNDUP($J1473*$U$4*$W$3,-1)))</f>
        <v/>
      </c>
      <c r="X1473" s="215" t="str">
        <f t="shared" si="509"/>
        <v/>
      </c>
      <c r="Y1473" s="216" t="str">
        <f t="shared" si="510"/>
        <v/>
      </c>
      <c r="Z1473" s="216" t="str">
        <f t="shared" si="501"/>
        <v/>
      </c>
      <c r="AA1473" s="216" t="str">
        <f t="shared" si="502"/>
        <v/>
      </c>
      <c r="AB1473" s="217" t="str">
        <f t="shared" si="503"/>
        <v/>
      </c>
    </row>
    <row r="1474" spans="5:28" ht="9" customHeight="1">
      <c r="M1474" s="99"/>
    </row>
    <row r="1475" spans="5:28" ht="20.100000000000001" customHeight="1" thickBot="1">
      <c r="E1475" s="102"/>
      <c r="F1475" s="102"/>
      <c r="G1475" s="102"/>
      <c r="H1475" s="102"/>
      <c r="L1475" s="102"/>
      <c r="O1475" s="98" t="s">
        <v>95</v>
      </c>
      <c r="S1475" s="218"/>
      <c r="T1475" s="218"/>
    </row>
    <row r="1476" spans="5:28" ht="23.1" customHeight="1" thickBot="1">
      <c r="E1476" s="161" t="s">
        <v>84</v>
      </c>
      <c r="F1476" s="162" t="s">
        <v>29</v>
      </c>
      <c r="G1476" s="537" t="s">
        <v>85</v>
      </c>
      <c r="H1476" s="537" t="s">
        <v>29</v>
      </c>
      <c r="I1476" s="539" t="s">
        <v>92</v>
      </c>
      <c r="J1476" s="543" t="s">
        <v>96</v>
      </c>
      <c r="K1476" s="535" t="s">
        <v>98</v>
      </c>
      <c r="L1476" s="541" t="s">
        <v>94</v>
      </c>
      <c r="M1476" s="531" t="s">
        <v>130</v>
      </c>
      <c r="N1476" s="532"/>
      <c r="O1476" s="163" t="str">
        <f>IF($E1477="","",'5.手当・賞与配分の設計'!$L$4)</f>
        <v/>
      </c>
      <c r="P1476" s="533" t="s">
        <v>89</v>
      </c>
      <c r="Q1476" s="535" t="s">
        <v>90</v>
      </c>
      <c r="R1476" s="164" t="s">
        <v>91</v>
      </c>
      <c r="S1476" s="524" t="s">
        <v>131</v>
      </c>
      <c r="T1476" s="525"/>
      <c r="U1476" s="526" t="str">
        <f>IF($E1477="","",'5.手当・賞与配分の設計'!$O$11)</f>
        <v/>
      </c>
      <c r="V1476" s="527"/>
      <c r="W1476" s="165"/>
      <c r="X1476" s="528" t="s">
        <v>132</v>
      </c>
      <c r="Y1476" s="529"/>
      <c r="Z1476" s="529"/>
      <c r="AA1476" s="529"/>
      <c r="AB1476" s="530"/>
    </row>
    <row r="1477" spans="5:28" ht="27.9" customHeight="1" thickBot="1">
      <c r="E1477" s="168" t="str">
        <f>IF(C$37="","",$C$37)</f>
        <v/>
      </c>
      <c r="F1477" s="162">
        <v>0</v>
      </c>
      <c r="G1477" s="538"/>
      <c r="H1477" s="538"/>
      <c r="I1477" s="540"/>
      <c r="J1477" s="544"/>
      <c r="K1477" s="536"/>
      <c r="L1477" s="542"/>
      <c r="M1477" s="169" t="str">
        <f>IF($E1477="","",VLOOKUP($E1477,'5.手当・賞与配分の設計'!$C$7:$L$48,8,0))</f>
        <v/>
      </c>
      <c r="N1477" s="170" t="s">
        <v>87</v>
      </c>
      <c r="O1477" s="171" t="s">
        <v>88</v>
      </c>
      <c r="P1477" s="534"/>
      <c r="Q1477" s="536"/>
      <c r="R1477" s="400" t="str">
        <f>IF($E1477="","",'5.手当・賞与配分の設計'!$N$11)</f>
        <v/>
      </c>
      <c r="S1477" s="172" t="str">
        <f>IF('5.手当・賞与配分の設計'!$N$16="","",'5.手当・賞与配分の設計'!$N$16)</f>
        <v>S</v>
      </c>
      <c r="T1477" s="173" t="str">
        <f>IF('5.手当・賞与配分の設計'!$N$17="","",'5.手当・賞与配分の設計'!$N$17)</f>
        <v>A</v>
      </c>
      <c r="U1477" s="174" t="str">
        <f>IF('5.手当・賞与配分の設計'!$N$18="","",'5.手当・賞与配分の設計'!$N$18)</f>
        <v>B</v>
      </c>
      <c r="V1477" s="174" t="str">
        <f>IF('5.手当・賞与配分の設計'!$N$19="","",'5.手当・賞与配分の設計'!$N$19)</f>
        <v>C</v>
      </c>
      <c r="W1477" s="175" t="str">
        <f>IF('5.手当・賞与配分の設計'!$N$20="","",'5.手当・賞与配分の設計'!$N$20)</f>
        <v>D</v>
      </c>
      <c r="X1477" s="176" t="str">
        <f>IF($E1477="","",$E1477&amp;"-"&amp;S1477)</f>
        <v/>
      </c>
      <c r="Y1477" s="170" t="str">
        <f>IF($E1477="","",$E1477&amp;"-"&amp;T1477)</f>
        <v/>
      </c>
      <c r="Z1477" s="170" t="str">
        <f>IF($E1477="","",$E1477&amp;"-"&amp;U1477)</f>
        <v/>
      </c>
      <c r="AA1477" s="170" t="str">
        <f>IF($E1477="","",$E1477&amp;"-"&amp;V1477)</f>
        <v/>
      </c>
      <c r="AB1477" s="177" t="str">
        <f>IF($E1477="","",$E1477&amp;"-"&amp;W1477)</f>
        <v/>
      </c>
    </row>
    <row r="1478" spans="5:28" ht="18" customHeight="1">
      <c r="E1478" s="178" t="str">
        <f>IF($E$1477="","",$E$1477)</f>
        <v/>
      </c>
      <c r="F1478" s="124">
        <f t="shared" ref="F1478:F1519" si="511">IF(J1478="",0,IF(AND(J1477&lt;J1478,J1478=J1479),F1477+1,IF(J1478&lt;J1479,F1477+1,F1477)))</f>
        <v>0</v>
      </c>
      <c r="G1478" s="124" t="str">
        <f t="shared" ref="G1478:G1519" si="512">IF(AND(F1478=0,J1478=""),"",IF(AND(F1478=0,J1478&gt;0),1,IF(F1478=0,"",F1478)))</f>
        <v/>
      </c>
      <c r="H1478" s="124" t="str">
        <f t="shared" ref="H1478:H1519" si="513">IF($G1478="","",IF(F1477&lt;F1478,$E1478&amp;"-"&amp;$G1478,""))</f>
        <v/>
      </c>
      <c r="I1478" s="179">
        <v>18</v>
      </c>
      <c r="J1478" s="180" t="str">
        <f>IF($E1478="","",INDEX('3.サラリースケール'!$R$5:$BH$38,MATCH('7.グレード別年俸表の作成'!$E1478,'3.サラリースケール'!$R$5:$R$38,0),MATCH('7.グレード別年俸表の作成'!$I1478,'3.サラリースケール'!$R$5:$BH$5,0)))</f>
        <v/>
      </c>
      <c r="K1478" s="181" t="str">
        <f t="shared" ref="K1478:K1519" si="514">IF($F1478&lt;=1,"",IF($J1477="",0,$J1478-$J1477))</f>
        <v/>
      </c>
      <c r="L1478" s="182" t="str">
        <f>IF($J1478="","",VLOOKUP($E1478,'6.モデル年俸表の作成'!$C$6:$F$48,4,0))</f>
        <v/>
      </c>
      <c r="M1478" s="183" t="str">
        <f>IF($G1478="","",$M$695)</f>
        <v/>
      </c>
      <c r="N1478" s="184" t="str">
        <f>IF($J1478="","",ROUNDUP((J1478*$M1478),-1))</f>
        <v/>
      </c>
      <c r="O1478" s="185" t="str">
        <f t="shared" ref="O1478:O1519" si="515">IF($J1478="","",ROUNDDOWN($N1478/($J1478/$O$4*1.25),0))</f>
        <v/>
      </c>
      <c r="P1478" s="186" t="str">
        <f>IF($J1478="","",$J1478+$L1478+$N1478)</f>
        <v/>
      </c>
      <c r="Q1478" s="182" t="str">
        <f>IF($J1478="","",$P1478*12)</f>
        <v/>
      </c>
      <c r="R1478" s="187" t="str">
        <f>IF($J1478="","",IF('5.手当・賞与配分の設計'!$O$4=1,ROUNDUP((J1478+$L1478)*$R$5,-1),ROUNDUP(J1478*$R$5,-1)))</f>
        <v/>
      </c>
      <c r="S1478" s="188" t="str">
        <f>IF($J1478="","",IF('5.手当・賞与配分の設計'!$O$4=1,ROUNDUP(($J1478+$L1478)*$U$4*$S$3,-1),ROUNDUP($J1478*$U$4*$S$3,-1)))</f>
        <v/>
      </c>
      <c r="T1478" s="189" t="str">
        <f>IF($J1478="","",IF('5.手当・賞与配分の設計'!$O$4=1,ROUNDUP(($J1478+$L1478)*$U$4*$T$3,-1),ROUNDUP($J1478*$U$4*$T$3,-1)))</f>
        <v/>
      </c>
      <c r="U1478" s="189" t="str">
        <f>IF($J1478="","",IF('5.手当・賞与配分の設計'!$O$4=1,ROUNDUP(($J1478+$L1478)*$U$4*$U$3,-1),ROUNDUP($J1478*$U$4*$U$3,-1)))</f>
        <v/>
      </c>
      <c r="V1478" s="189" t="str">
        <f>IF($J1478="","",IF('5.手当・賞与配分の設計'!$O$4=1,ROUNDUP(($J1478+$L1478)*$U$4*$V$3,-1),ROUNDUP($J1478*$U$4*$V$3,-1)))</f>
        <v/>
      </c>
      <c r="W1478" s="190" t="str">
        <f>IF($J1478="","",IF('5.手当・賞与配分の設計'!$O$4=1,ROUNDUP(($J1478+$L1478)*$U$4*$W$3,-1),ROUNDUP($J1478*$U$4*$W$3,-1)))</f>
        <v/>
      </c>
      <c r="X1478" s="191" t="str">
        <f>IF($J1478="","",$Q1478+$R1478+S1478)</f>
        <v/>
      </c>
      <c r="Y1478" s="152" t="str">
        <f t="shared" ref="Y1478:Y1502" si="516">IF($J1478="","",$Q1478+$R1478+T1478)</f>
        <v/>
      </c>
      <c r="Z1478" s="152" t="str">
        <f t="shared" ref="Z1478:Z1519" si="517">IF($J1478="","",$Q1478+$R1478+U1478)</f>
        <v/>
      </c>
      <c r="AA1478" s="152" t="str">
        <f t="shared" ref="AA1478:AA1519" si="518">IF($J1478="","",$Q1478+$R1478+V1478)</f>
        <v/>
      </c>
      <c r="AB1478" s="192" t="str">
        <f t="shared" ref="AB1478:AB1519" si="519">IF($J1478="","",$Q1478+$R1478+W1478)</f>
        <v/>
      </c>
    </row>
    <row r="1479" spans="5:28" ht="18" customHeight="1">
      <c r="E1479" s="178" t="str">
        <f t="shared" ref="E1479:E1519" si="520">IF($E$1477="","",$E$1477)</f>
        <v/>
      </c>
      <c r="F1479" s="124">
        <f t="shared" si="511"/>
        <v>0</v>
      </c>
      <c r="G1479" s="124" t="str">
        <f t="shared" si="512"/>
        <v/>
      </c>
      <c r="H1479" s="124" t="str">
        <f t="shared" si="513"/>
        <v/>
      </c>
      <c r="I1479" s="179">
        <v>19</v>
      </c>
      <c r="J1479" s="180" t="str">
        <f>IF($E1479="","",INDEX('3.サラリースケール'!$R$5:$BH$38,MATCH('7.グレード別年俸表の作成'!$E1479,'3.サラリースケール'!$R$5:$R$38,0),MATCH('7.グレード別年俸表の作成'!$I1479,'3.サラリースケール'!$R$5:$BH$5,0)))</f>
        <v/>
      </c>
      <c r="K1479" s="194" t="str">
        <f t="shared" si="514"/>
        <v/>
      </c>
      <c r="L1479" s="195" t="str">
        <f>IF($J1479="","",VLOOKUP($E1479,'6.モデル年俸表の作成'!$C$6:$F$48,4,0))</f>
        <v/>
      </c>
      <c r="M1479" s="196" t="str">
        <f t="shared" ref="M1479:M1519" si="521">IF($G1479="","",$M$695)</f>
        <v/>
      </c>
      <c r="N1479" s="197" t="str">
        <f t="shared" ref="N1479:N1519" si="522">IF($J1479="","",ROUNDUP((J1479*$M1479),-1))</f>
        <v/>
      </c>
      <c r="O1479" s="219" t="str">
        <f t="shared" si="515"/>
        <v/>
      </c>
      <c r="P1479" s="198" t="str">
        <f t="shared" ref="P1479:P1519" si="523">IF($J1479="","",$J1479+$L1479+$N1479)</f>
        <v/>
      </c>
      <c r="Q1479" s="195" t="str">
        <f t="shared" ref="Q1479:Q1519" si="524">IF($J1479="","",$P1479*12)</f>
        <v/>
      </c>
      <c r="R1479" s="187" t="str">
        <f>IF($J1479="","",IF('5.手当・賞与配分の設計'!$O$4=1,ROUNDUP((J1479+$L1479)*$R$5,-1),ROUNDUP(J1479*$R$5,-1)))</f>
        <v/>
      </c>
      <c r="S1479" s="199" t="str">
        <f>IF($J1479="","",IF('5.手当・賞与配分の設計'!$O$4=1,ROUNDUP(($J1479+$L1479)*$U$4*$S$3,-1),ROUNDUP($J1479*$U$4*$S$3,-1)))</f>
        <v/>
      </c>
      <c r="T1479" s="198" t="str">
        <f>IF($J1479="","",IF('5.手当・賞与配分の設計'!$O$4=1,ROUNDUP(($J1479+$L1479)*$U$4*$T$3,-1),ROUNDUP($J1479*$U$4*$T$3,-1)))</f>
        <v/>
      </c>
      <c r="U1479" s="198" t="str">
        <f>IF($J1479="","",IF('5.手当・賞与配分の設計'!$O$4=1,ROUNDUP(($J1479+$L1479)*$U$4*$U$3,-1),ROUNDUP($J1479*$U$4*$U$3,-1)))</f>
        <v/>
      </c>
      <c r="V1479" s="198" t="str">
        <f>IF($J1479="","",IF('5.手当・賞与配分の設計'!$O$4=1,ROUNDUP(($J1479+$L1479)*$U$4*$V$3,-1),ROUNDUP($J1479*$U$4*$V$3,-1)))</f>
        <v/>
      </c>
      <c r="W1479" s="200" t="str">
        <f>IF($J1479="","",IF('5.手当・賞与配分の設計'!$O$4=1,ROUNDUP(($J1479+$L1479)*$U$4*$W$3,-1),ROUNDUP($J1479*$U$4*$W$3,-1)))</f>
        <v/>
      </c>
      <c r="X1479" s="128" t="str">
        <f>IF($J1479="","",$Q1479+$R1479+S1479)</f>
        <v/>
      </c>
      <c r="Y1479" s="88" t="str">
        <f t="shared" si="516"/>
        <v/>
      </c>
      <c r="Z1479" s="88" t="str">
        <f t="shared" si="517"/>
        <v/>
      </c>
      <c r="AA1479" s="88" t="str">
        <f t="shared" si="518"/>
        <v/>
      </c>
      <c r="AB1479" s="201" t="str">
        <f t="shared" si="519"/>
        <v/>
      </c>
    </row>
    <row r="1480" spans="5:28" ht="18" customHeight="1">
      <c r="E1480" s="178" t="str">
        <f t="shared" si="520"/>
        <v/>
      </c>
      <c r="F1480" s="124">
        <f t="shared" si="511"/>
        <v>0</v>
      </c>
      <c r="G1480" s="124" t="str">
        <f t="shared" si="512"/>
        <v/>
      </c>
      <c r="H1480" s="124" t="str">
        <f t="shared" si="513"/>
        <v/>
      </c>
      <c r="I1480" s="179">
        <v>20</v>
      </c>
      <c r="J1480" s="150" t="str">
        <f>IF($E1480="","",INDEX('3.サラリースケール'!$R$5:$BH$38,MATCH('7.グレード別年俸表の作成'!$E1480,'3.サラリースケール'!$R$5:$R$38,0),MATCH('7.グレード別年俸表の作成'!$I1480,'3.サラリースケール'!$R$5:$BH$5,0)))</f>
        <v/>
      </c>
      <c r="K1480" s="194" t="str">
        <f t="shared" si="514"/>
        <v/>
      </c>
      <c r="L1480" s="195" t="str">
        <f>IF($J1480="","",VLOOKUP($E1480,'6.モデル年俸表の作成'!$C$6:$F$48,4,0))</f>
        <v/>
      </c>
      <c r="M1480" s="196" t="str">
        <f t="shared" si="521"/>
        <v/>
      </c>
      <c r="N1480" s="197" t="str">
        <f t="shared" si="522"/>
        <v/>
      </c>
      <c r="O1480" s="219" t="str">
        <f t="shared" si="515"/>
        <v/>
      </c>
      <c r="P1480" s="198" t="str">
        <f t="shared" si="523"/>
        <v/>
      </c>
      <c r="Q1480" s="195" t="str">
        <f t="shared" si="524"/>
        <v/>
      </c>
      <c r="R1480" s="187" t="str">
        <f>IF($J1480="","",IF('5.手当・賞与配分の設計'!$O$4=1,ROUNDUP((J1480+$L1480)*$R$5,-1),ROUNDUP(J1480*$R$5,-1)))</f>
        <v/>
      </c>
      <c r="S1480" s="199" t="str">
        <f>IF($J1480="","",IF('5.手当・賞与配分の設計'!$O$4=1,ROUNDUP(($J1480+$L1480)*$U$4*$S$3,-1),ROUNDUP($J1480*$U$4*$S$3,-1)))</f>
        <v/>
      </c>
      <c r="T1480" s="198" t="str">
        <f>IF($J1480="","",IF('5.手当・賞与配分の設計'!$O$4=1,ROUNDUP(($J1480+$L1480)*$U$4*$T$3,-1),ROUNDUP($J1480*$U$4*$T$3,-1)))</f>
        <v/>
      </c>
      <c r="U1480" s="198" t="str">
        <f>IF($J1480="","",IF('5.手当・賞与配分の設計'!$O$4=1,ROUNDUP(($J1480+$L1480)*$U$4*$U$3,-1),ROUNDUP($J1480*$U$4*$U$3,-1)))</f>
        <v/>
      </c>
      <c r="V1480" s="198" t="str">
        <f>IF($J1480="","",IF('5.手当・賞与配分の設計'!$O$4=1,ROUNDUP(($J1480+$L1480)*$U$4*$V$3,-1),ROUNDUP($J1480*$U$4*$V$3,-1)))</f>
        <v/>
      </c>
      <c r="W1480" s="200" t="str">
        <f>IF($J1480="","",IF('5.手当・賞与配分の設計'!$O$4=1,ROUNDUP(($J1480+$L1480)*$U$4*$W$3,-1),ROUNDUP($J1480*$U$4*$W$3,-1)))</f>
        <v/>
      </c>
      <c r="X1480" s="128" t="str">
        <f>IF($J1480="","",$Q1480+$R1480+S1480)</f>
        <v/>
      </c>
      <c r="Y1480" s="88" t="str">
        <f t="shared" si="516"/>
        <v/>
      </c>
      <c r="Z1480" s="88" t="str">
        <f t="shared" si="517"/>
        <v/>
      </c>
      <c r="AA1480" s="88" t="str">
        <f t="shared" si="518"/>
        <v/>
      </c>
      <c r="AB1480" s="201" t="str">
        <f t="shared" si="519"/>
        <v/>
      </c>
    </row>
    <row r="1481" spans="5:28" ht="18" customHeight="1">
      <c r="E1481" s="178" t="str">
        <f t="shared" si="520"/>
        <v/>
      </c>
      <c r="F1481" s="124">
        <f t="shared" si="511"/>
        <v>0</v>
      </c>
      <c r="G1481" s="124" t="str">
        <f t="shared" si="512"/>
        <v/>
      </c>
      <c r="H1481" s="124" t="str">
        <f t="shared" si="513"/>
        <v/>
      </c>
      <c r="I1481" s="179">
        <v>21</v>
      </c>
      <c r="J1481" s="150" t="str">
        <f>IF($E1481="","",INDEX('3.サラリースケール'!$R$5:$BH$38,MATCH('7.グレード別年俸表の作成'!$E1481,'3.サラリースケール'!$R$5:$R$38,0),MATCH('7.グレード別年俸表の作成'!$I1481,'3.サラリースケール'!$R$5:$BH$5,0)))</f>
        <v/>
      </c>
      <c r="K1481" s="194" t="str">
        <f t="shared" si="514"/>
        <v/>
      </c>
      <c r="L1481" s="195" t="str">
        <f>IF($J1481="","",VLOOKUP($E1481,'6.モデル年俸表の作成'!$C$6:$F$48,4,0))</f>
        <v/>
      </c>
      <c r="M1481" s="196" t="str">
        <f t="shared" si="521"/>
        <v/>
      </c>
      <c r="N1481" s="197" t="str">
        <f t="shared" si="522"/>
        <v/>
      </c>
      <c r="O1481" s="219" t="str">
        <f t="shared" si="515"/>
        <v/>
      </c>
      <c r="P1481" s="198" t="str">
        <f t="shared" si="523"/>
        <v/>
      </c>
      <c r="Q1481" s="195" t="str">
        <f t="shared" si="524"/>
        <v/>
      </c>
      <c r="R1481" s="187" t="str">
        <f>IF($J1481="","",IF('5.手当・賞与配分の設計'!$O$4=1,ROUNDUP((J1481+$L1481)*$R$5,-1),ROUNDUP(J1481*$R$5,-1)))</f>
        <v/>
      </c>
      <c r="S1481" s="202" t="str">
        <f>IF($J1481="","",IF('5.手当・賞与配分の設計'!$O$4=1,ROUNDUP(($J1481+$L1481)*$U$4*$S$3,-1),ROUNDUP($J1481*$U$4*$S$3,-1)))</f>
        <v/>
      </c>
      <c r="T1481" s="186" t="str">
        <f>IF($J1481="","",IF('5.手当・賞与配分の設計'!$O$4=1,ROUNDUP(($J1481+$L1481)*$U$4*$T$3,-1),ROUNDUP($J1481*$U$4*$T$3,-1)))</f>
        <v/>
      </c>
      <c r="U1481" s="186" t="str">
        <f>IF($J1481="","",IF('5.手当・賞与配分の設計'!$O$4=1,ROUNDUP(($J1481+$L1481)*$U$4*$U$3,-1),ROUNDUP($J1481*$U$4*$U$3,-1)))</f>
        <v/>
      </c>
      <c r="V1481" s="186" t="str">
        <f>IF($J1481="","",IF('5.手当・賞与配分の設計'!$O$4=1,ROUNDUP(($J1481+$L1481)*$U$4*$V$3,-1),ROUNDUP($J1481*$U$4*$V$3,-1)))</f>
        <v/>
      </c>
      <c r="W1481" s="203" t="str">
        <f>IF($J1481="","",IF('5.手当・賞与配分の設計'!$O$4=1,ROUNDUP(($J1481+$L1481)*$U$4*$W$3,-1),ROUNDUP($J1481*$U$4*$W$3,-1)))</f>
        <v/>
      </c>
      <c r="X1481" s="128" t="str">
        <f t="shared" ref="X1481:X1519" si="525">IF($J1481="","",$Q1481+$R1481+S1481)</f>
        <v/>
      </c>
      <c r="Y1481" s="88" t="str">
        <f t="shared" si="516"/>
        <v/>
      </c>
      <c r="Z1481" s="88" t="str">
        <f t="shared" si="517"/>
        <v/>
      </c>
      <c r="AA1481" s="88" t="str">
        <f t="shared" si="518"/>
        <v/>
      </c>
      <c r="AB1481" s="201" t="str">
        <f t="shared" si="519"/>
        <v/>
      </c>
    </row>
    <row r="1482" spans="5:28" ht="18" customHeight="1">
      <c r="E1482" s="178" t="str">
        <f t="shared" si="520"/>
        <v/>
      </c>
      <c r="F1482" s="124">
        <f t="shared" si="511"/>
        <v>0</v>
      </c>
      <c r="G1482" s="124" t="str">
        <f t="shared" si="512"/>
        <v/>
      </c>
      <c r="H1482" s="124" t="str">
        <f t="shared" si="513"/>
        <v/>
      </c>
      <c r="I1482" s="179">
        <v>22</v>
      </c>
      <c r="J1482" s="150" t="str">
        <f>IF($E1482="","",INDEX('3.サラリースケール'!$R$5:$BH$38,MATCH('7.グレード別年俸表の作成'!$E1482,'3.サラリースケール'!$R$5:$R$38,0),MATCH('7.グレード別年俸表の作成'!$I1482,'3.サラリースケール'!$R$5:$BH$5,0)))</f>
        <v/>
      </c>
      <c r="K1482" s="194" t="str">
        <f t="shared" si="514"/>
        <v/>
      </c>
      <c r="L1482" s="195" t="str">
        <f>IF($J1482="","",VLOOKUP($E1482,'6.モデル年俸表の作成'!$C$6:$F$48,4,0))</f>
        <v/>
      </c>
      <c r="M1482" s="196" t="str">
        <f t="shared" si="521"/>
        <v/>
      </c>
      <c r="N1482" s="197" t="str">
        <f t="shared" si="522"/>
        <v/>
      </c>
      <c r="O1482" s="219" t="str">
        <f t="shared" si="515"/>
        <v/>
      </c>
      <c r="P1482" s="198" t="str">
        <f t="shared" si="523"/>
        <v/>
      </c>
      <c r="Q1482" s="195" t="str">
        <f t="shared" si="524"/>
        <v/>
      </c>
      <c r="R1482" s="187" t="str">
        <f>IF($J1482="","",IF('5.手当・賞与配分の設計'!$O$4=1,ROUNDUP((J1482+$L1482)*$R$5,-1),ROUNDUP(J1482*$R$5,-1)))</f>
        <v/>
      </c>
      <c r="S1482" s="202" t="str">
        <f>IF($J1482="","",IF('5.手当・賞与配分の設計'!$O$4=1,ROUNDUP(($J1482+$L1482)*$U$4*$S$3,-1),ROUNDUP($J1482*$U$4*$S$3,-1)))</f>
        <v/>
      </c>
      <c r="T1482" s="186" t="str">
        <f>IF($J1482="","",IF('5.手当・賞与配分の設計'!$O$4=1,ROUNDUP(($J1482+$L1482)*$U$4*$T$3,-1),ROUNDUP($J1482*$U$4*$T$3,-1)))</f>
        <v/>
      </c>
      <c r="U1482" s="186" t="str">
        <f>IF($J1482="","",IF('5.手当・賞与配分の設計'!$O$4=1,ROUNDUP(($J1482+$L1482)*$U$4*$U$3,-1),ROUNDUP($J1482*$U$4*$U$3,-1)))</f>
        <v/>
      </c>
      <c r="V1482" s="186" t="str">
        <f>IF($J1482="","",IF('5.手当・賞与配分の設計'!$O$4=1,ROUNDUP(($J1482+$L1482)*$U$4*$V$3,-1),ROUNDUP($J1482*$U$4*$V$3,-1)))</f>
        <v/>
      </c>
      <c r="W1482" s="203" t="str">
        <f>IF($J1482="","",IF('5.手当・賞与配分の設計'!$O$4=1,ROUNDUP(($J1482+$L1482)*$U$4*$W$3,-1),ROUNDUP($J1482*$U$4*$W$3,-1)))</f>
        <v/>
      </c>
      <c r="X1482" s="128" t="str">
        <f t="shared" si="525"/>
        <v/>
      </c>
      <c r="Y1482" s="88" t="str">
        <f t="shared" si="516"/>
        <v/>
      </c>
      <c r="Z1482" s="88" t="str">
        <f t="shared" si="517"/>
        <v/>
      </c>
      <c r="AA1482" s="88" t="str">
        <f t="shared" si="518"/>
        <v/>
      </c>
      <c r="AB1482" s="201" t="str">
        <f t="shared" si="519"/>
        <v/>
      </c>
    </row>
    <row r="1483" spans="5:28" ht="18" customHeight="1">
      <c r="E1483" s="178" t="str">
        <f t="shared" si="520"/>
        <v/>
      </c>
      <c r="F1483" s="124">
        <f t="shared" si="511"/>
        <v>0</v>
      </c>
      <c r="G1483" s="124" t="str">
        <f t="shared" si="512"/>
        <v/>
      </c>
      <c r="H1483" s="124" t="str">
        <f t="shared" si="513"/>
        <v/>
      </c>
      <c r="I1483" s="179">
        <v>23</v>
      </c>
      <c r="J1483" s="150" t="str">
        <f>IF($E1483="","",INDEX('3.サラリースケール'!$R$5:$BH$38,MATCH('7.グレード別年俸表の作成'!$E1483,'3.サラリースケール'!$R$5:$R$38,0),MATCH('7.グレード別年俸表の作成'!$I1483,'3.サラリースケール'!$R$5:$BH$5,0)))</f>
        <v/>
      </c>
      <c r="K1483" s="194" t="str">
        <f t="shared" si="514"/>
        <v/>
      </c>
      <c r="L1483" s="195" t="str">
        <f>IF($J1483="","",VLOOKUP($E1483,'6.モデル年俸表の作成'!$C$6:$F$48,4,0))</f>
        <v/>
      </c>
      <c r="M1483" s="196" t="str">
        <f t="shared" si="521"/>
        <v/>
      </c>
      <c r="N1483" s="197" t="str">
        <f t="shared" si="522"/>
        <v/>
      </c>
      <c r="O1483" s="219" t="str">
        <f>IF($J1483="","",ROUNDDOWN($N1483/($J1483/$O$4*1.25),0))</f>
        <v/>
      </c>
      <c r="P1483" s="198" t="str">
        <f t="shared" si="523"/>
        <v/>
      </c>
      <c r="Q1483" s="195" t="str">
        <f t="shared" si="524"/>
        <v/>
      </c>
      <c r="R1483" s="187" t="str">
        <f>IF($J1483="","",IF('5.手当・賞与配分の設計'!$O$4=1,ROUNDUP((J1483+$L1483)*$R$5,-1),ROUNDUP(J1483*$R$5,-1)))</f>
        <v/>
      </c>
      <c r="S1483" s="202" t="str">
        <f>IF($J1483="","",IF('5.手当・賞与配分の設計'!$O$4=1,ROUNDUP(($J1483+$L1483)*$U$4*$S$3,-1),ROUNDUP($J1483*$U$4*$S$3,-1)))</f>
        <v/>
      </c>
      <c r="T1483" s="186" t="str">
        <f>IF($J1483="","",IF('5.手当・賞与配分の設計'!$O$4=1,ROUNDUP(($J1483+$L1483)*$U$4*$T$3,-1),ROUNDUP($J1483*$U$4*$T$3,-1)))</f>
        <v/>
      </c>
      <c r="U1483" s="186" t="str">
        <f>IF($J1483="","",IF('5.手当・賞与配分の設計'!$O$4=1,ROUNDUP(($J1483+$L1483)*$U$4*$U$3,-1),ROUNDUP($J1483*$U$4*$U$3,-1)))</f>
        <v/>
      </c>
      <c r="V1483" s="186" t="str">
        <f>IF($J1483="","",IF('5.手当・賞与配分の設計'!$O$4=1,ROUNDUP(($J1483+$L1483)*$U$4*$V$3,-1),ROUNDUP($J1483*$U$4*$V$3,-1)))</f>
        <v/>
      </c>
      <c r="W1483" s="203" t="str">
        <f>IF($J1483="","",IF('5.手当・賞与配分の設計'!$O$4=1,ROUNDUP(($J1483+$L1483)*$U$4*$W$3,-1),ROUNDUP($J1483*$U$4*$W$3,-1)))</f>
        <v/>
      </c>
      <c r="X1483" s="128" t="str">
        <f t="shared" si="525"/>
        <v/>
      </c>
      <c r="Y1483" s="88" t="str">
        <f t="shared" si="516"/>
        <v/>
      </c>
      <c r="Z1483" s="88" t="str">
        <f t="shared" si="517"/>
        <v/>
      </c>
      <c r="AA1483" s="88" t="str">
        <f t="shared" si="518"/>
        <v/>
      </c>
      <c r="AB1483" s="201" t="str">
        <f t="shared" si="519"/>
        <v/>
      </c>
    </row>
    <row r="1484" spans="5:28" ht="18" customHeight="1">
      <c r="E1484" s="178" t="str">
        <f t="shared" si="520"/>
        <v/>
      </c>
      <c r="F1484" s="124">
        <f t="shared" si="511"/>
        <v>0</v>
      </c>
      <c r="G1484" s="124" t="str">
        <f t="shared" si="512"/>
        <v/>
      </c>
      <c r="H1484" s="124" t="str">
        <f t="shared" si="513"/>
        <v/>
      </c>
      <c r="I1484" s="179">
        <v>24</v>
      </c>
      <c r="J1484" s="150" t="str">
        <f>IF($E1484="","",INDEX('3.サラリースケール'!$R$5:$BH$38,MATCH('7.グレード別年俸表の作成'!$E1484,'3.サラリースケール'!$R$5:$R$38,0),MATCH('7.グレード別年俸表の作成'!$I1484,'3.サラリースケール'!$R$5:$BH$5,0)))</f>
        <v/>
      </c>
      <c r="K1484" s="194" t="str">
        <f t="shared" si="514"/>
        <v/>
      </c>
      <c r="L1484" s="195" t="str">
        <f>IF($J1484="","",VLOOKUP($E1484,'6.モデル年俸表の作成'!$C$6:$F$48,4,0))</f>
        <v/>
      </c>
      <c r="M1484" s="196" t="str">
        <f t="shared" si="521"/>
        <v/>
      </c>
      <c r="N1484" s="197" t="str">
        <f t="shared" si="522"/>
        <v/>
      </c>
      <c r="O1484" s="219" t="str">
        <f t="shared" si="515"/>
        <v/>
      </c>
      <c r="P1484" s="198" t="str">
        <f t="shared" si="523"/>
        <v/>
      </c>
      <c r="Q1484" s="195" t="str">
        <f t="shared" si="524"/>
        <v/>
      </c>
      <c r="R1484" s="187" t="str">
        <f>IF($J1484="","",IF('5.手当・賞与配分の設計'!$O$4=1,ROUNDUP((J1484+$L1484)*$R$5,-1),ROUNDUP(J1484*$R$5,-1)))</f>
        <v/>
      </c>
      <c r="S1484" s="202" t="str">
        <f>IF($J1484="","",IF('5.手当・賞与配分の設計'!$O$4=1,ROUNDUP(($J1484+$L1484)*$U$4*$S$3,-1),ROUNDUP($J1484*$U$4*$S$3,-1)))</f>
        <v/>
      </c>
      <c r="T1484" s="186" t="str">
        <f>IF($J1484="","",IF('5.手当・賞与配分の設計'!$O$4=1,ROUNDUP(($J1484+$L1484)*$U$4*$T$3,-1),ROUNDUP($J1484*$U$4*$T$3,-1)))</f>
        <v/>
      </c>
      <c r="U1484" s="186" t="str">
        <f>IF($J1484="","",IF('5.手当・賞与配分の設計'!$O$4=1,ROUNDUP(($J1484+$L1484)*$U$4*$U$3,-1),ROUNDUP($J1484*$U$4*$U$3,-1)))</f>
        <v/>
      </c>
      <c r="V1484" s="186" t="str">
        <f>IF($J1484="","",IF('5.手当・賞与配分の設計'!$O$4=1,ROUNDUP(($J1484+$L1484)*$U$4*$V$3,-1),ROUNDUP($J1484*$U$4*$V$3,-1)))</f>
        <v/>
      </c>
      <c r="W1484" s="203" t="str">
        <f>IF($J1484="","",IF('5.手当・賞与配分の設計'!$O$4=1,ROUNDUP(($J1484+$L1484)*$U$4*$W$3,-1),ROUNDUP($J1484*$U$4*$W$3,-1)))</f>
        <v/>
      </c>
      <c r="X1484" s="128" t="str">
        <f t="shared" si="525"/>
        <v/>
      </c>
      <c r="Y1484" s="88" t="str">
        <f t="shared" si="516"/>
        <v/>
      </c>
      <c r="Z1484" s="88" t="str">
        <f t="shared" si="517"/>
        <v/>
      </c>
      <c r="AA1484" s="88" t="str">
        <f t="shared" si="518"/>
        <v/>
      </c>
      <c r="AB1484" s="201" t="str">
        <f t="shared" si="519"/>
        <v/>
      </c>
    </row>
    <row r="1485" spans="5:28" ht="18" customHeight="1">
      <c r="E1485" s="178" t="str">
        <f t="shared" si="520"/>
        <v/>
      </c>
      <c r="F1485" s="124">
        <f t="shared" si="511"/>
        <v>0</v>
      </c>
      <c r="G1485" s="124" t="str">
        <f t="shared" si="512"/>
        <v/>
      </c>
      <c r="H1485" s="124" t="str">
        <f t="shared" si="513"/>
        <v/>
      </c>
      <c r="I1485" s="179">
        <v>25</v>
      </c>
      <c r="J1485" s="150" t="str">
        <f>IF($E1485="","",INDEX('3.サラリースケール'!$R$5:$BH$38,MATCH('7.グレード別年俸表の作成'!$E1485,'3.サラリースケール'!$R$5:$R$38,0),MATCH('7.グレード別年俸表の作成'!$I1485,'3.サラリースケール'!$R$5:$BH$5,0)))</f>
        <v/>
      </c>
      <c r="K1485" s="194" t="str">
        <f t="shared" si="514"/>
        <v/>
      </c>
      <c r="L1485" s="195" t="str">
        <f>IF($J1485="","",VLOOKUP($E1485,'6.モデル年俸表の作成'!$C$6:$F$48,4,0))</f>
        <v/>
      </c>
      <c r="M1485" s="196" t="str">
        <f t="shared" si="521"/>
        <v/>
      </c>
      <c r="N1485" s="197" t="str">
        <f t="shared" si="522"/>
        <v/>
      </c>
      <c r="O1485" s="219" t="str">
        <f t="shared" si="515"/>
        <v/>
      </c>
      <c r="P1485" s="198" t="str">
        <f t="shared" si="523"/>
        <v/>
      </c>
      <c r="Q1485" s="195" t="str">
        <f t="shared" si="524"/>
        <v/>
      </c>
      <c r="R1485" s="187" t="str">
        <f>IF($J1485="","",IF('5.手当・賞与配分の設計'!$O$4=1,ROUNDUP((J1485+$L1485)*$R$5,-1),ROUNDUP(J1485*$R$5,-1)))</f>
        <v/>
      </c>
      <c r="S1485" s="202" t="str">
        <f>IF($J1485="","",IF('5.手当・賞与配分の設計'!$O$4=1,ROUNDUP(($J1485+$L1485)*$U$4*$S$3,-1),ROUNDUP($J1485*$U$4*$S$3,-1)))</f>
        <v/>
      </c>
      <c r="T1485" s="186" t="str">
        <f>IF($J1485="","",IF('5.手当・賞与配分の設計'!$O$4=1,ROUNDUP(($J1485+$L1485)*$U$4*$T$3,-1),ROUNDUP($J1485*$U$4*$T$3,-1)))</f>
        <v/>
      </c>
      <c r="U1485" s="186" t="str">
        <f>IF($J1485="","",IF('5.手当・賞与配分の設計'!$O$4=1,ROUNDUP(($J1485+$L1485)*$U$4*$U$3,-1),ROUNDUP($J1485*$U$4*$U$3,-1)))</f>
        <v/>
      </c>
      <c r="V1485" s="186" t="str">
        <f>IF($J1485="","",IF('5.手当・賞与配分の設計'!$O$4=1,ROUNDUP(($J1485+$L1485)*$U$4*$V$3,-1),ROUNDUP($J1485*$U$4*$V$3,-1)))</f>
        <v/>
      </c>
      <c r="W1485" s="203" t="str">
        <f>IF($J1485="","",IF('5.手当・賞与配分の設計'!$O$4=1,ROUNDUP(($J1485+$L1485)*$U$4*$W$3,-1),ROUNDUP($J1485*$U$4*$W$3,-1)))</f>
        <v/>
      </c>
      <c r="X1485" s="128" t="str">
        <f t="shared" si="525"/>
        <v/>
      </c>
      <c r="Y1485" s="88" t="str">
        <f t="shared" si="516"/>
        <v/>
      </c>
      <c r="Z1485" s="88" t="str">
        <f t="shared" si="517"/>
        <v/>
      </c>
      <c r="AA1485" s="88" t="str">
        <f t="shared" si="518"/>
        <v/>
      </c>
      <c r="AB1485" s="201" t="str">
        <f t="shared" si="519"/>
        <v/>
      </c>
    </row>
    <row r="1486" spans="5:28" ht="18" customHeight="1">
      <c r="E1486" s="178" t="str">
        <f t="shared" si="520"/>
        <v/>
      </c>
      <c r="F1486" s="124">
        <f t="shared" si="511"/>
        <v>0</v>
      </c>
      <c r="G1486" s="124" t="str">
        <f t="shared" si="512"/>
        <v/>
      </c>
      <c r="H1486" s="124" t="str">
        <f t="shared" si="513"/>
        <v/>
      </c>
      <c r="I1486" s="179">
        <v>26</v>
      </c>
      <c r="J1486" s="150" t="str">
        <f>IF($E1486="","",INDEX('3.サラリースケール'!$R$5:$BH$38,MATCH('7.グレード別年俸表の作成'!$E1486,'3.サラリースケール'!$R$5:$R$38,0),MATCH('7.グレード別年俸表の作成'!$I1486,'3.サラリースケール'!$R$5:$BH$5,0)))</f>
        <v/>
      </c>
      <c r="K1486" s="194" t="str">
        <f t="shared" si="514"/>
        <v/>
      </c>
      <c r="L1486" s="195" t="str">
        <f>IF($J1486="","",VLOOKUP($E1486,'6.モデル年俸表の作成'!$C$6:$F$48,4,0))</f>
        <v/>
      </c>
      <c r="M1486" s="196" t="str">
        <f t="shared" si="521"/>
        <v/>
      </c>
      <c r="N1486" s="197" t="str">
        <f t="shared" si="522"/>
        <v/>
      </c>
      <c r="O1486" s="219" t="str">
        <f t="shared" si="515"/>
        <v/>
      </c>
      <c r="P1486" s="198" t="str">
        <f t="shared" si="523"/>
        <v/>
      </c>
      <c r="Q1486" s="195" t="str">
        <f t="shared" si="524"/>
        <v/>
      </c>
      <c r="R1486" s="187" t="str">
        <f>IF($J1486="","",IF('5.手当・賞与配分の設計'!$O$4=1,ROUNDUP((J1486+$L1486)*$R$5,-1),ROUNDUP(J1486*$R$5,-1)))</f>
        <v/>
      </c>
      <c r="S1486" s="202" t="str">
        <f>IF($J1486="","",IF('5.手当・賞与配分の設計'!$O$4=1,ROUNDUP(($J1486+$L1486)*$U$4*$S$3,-1),ROUNDUP($J1486*$U$4*$S$3,-1)))</f>
        <v/>
      </c>
      <c r="T1486" s="186" t="str">
        <f>IF($J1486="","",IF('5.手当・賞与配分の設計'!$O$4=1,ROUNDUP(($J1486+$L1486)*$U$4*$T$3,-1),ROUNDUP($J1486*$U$4*$T$3,-1)))</f>
        <v/>
      </c>
      <c r="U1486" s="186" t="str">
        <f>IF($J1486="","",IF('5.手当・賞与配分の設計'!$O$4=1,ROUNDUP(($J1486+$L1486)*$U$4*$U$3,-1),ROUNDUP($J1486*$U$4*$U$3,-1)))</f>
        <v/>
      </c>
      <c r="V1486" s="186" t="str">
        <f>IF($J1486="","",IF('5.手当・賞与配分の設計'!$O$4=1,ROUNDUP(($J1486+$L1486)*$U$4*$V$3,-1),ROUNDUP($J1486*$U$4*$V$3,-1)))</f>
        <v/>
      </c>
      <c r="W1486" s="203" t="str">
        <f>IF($J1486="","",IF('5.手当・賞与配分の設計'!$O$4=1,ROUNDUP(($J1486+$L1486)*$U$4*$W$3,-1),ROUNDUP($J1486*$U$4*$W$3,-1)))</f>
        <v/>
      </c>
      <c r="X1486" s="128" t="str">
        <f t="shared" si="525"/>
        <v/>
      </c>
      <c r="Y1486" s="88" t="str">
        <f t="shared" si="516"/>
        <v/>
      </c>
      <c r="Z1486" s="88" t="str">
        <f t="shared" si="517"/>
        <v/>
      </c>
      <c r="AA1486" s="88" t="str">
        <f t="shared" si="518"/>
        <v/>
      </c>
      <c r="AB1486" s="201" t="str">
        <f t="shared" si="519"/>
        <v/>
      </c>
    </row>
    <row r="1487" spans="5:28" ht="18" customHeight="1">
      <c r="E1487" s="178" t="str">
        <f t="shared" si="520"/>
        <v/>
      </c>
      <c r="F1487" s="124">
        <f t="shared" si="511"/>
        <v>0</v>
      </c>
      <c r="G1487" s="124" t="str">
        <f t="shared" si="512"/>
        <v/>
      </c>
      <c r="H1487" s="124" t="str">
        <f t="shared" si="513"/>
        <v/>
      </c>
      <c r="I1487" s="179">
        <v>27</v>
      </c>
      <c r="J1487" s="150" t="str">
        <f>IF($E1487="","",INDEX('3.サラリースケール'!$R$5:$BH$38,MATCH('7.グレード別年俸表の作成'!$E1487,'3.サラリースケール'!$R$5:$R$38,0),MATCH('7.グレード別年俸表の作成'!$I1487,'3.サラリースケール'!$R$5:$BH$5,0)))</f>
        <v/>
      </c>
      <c r="K1487" s="194" t="str">
        <f t="shared" si="514"/>
        <v/>
      </c>
      <c r="L1487" s="195" t="str">
        <f>IF($J1487="","",VLOOKUP($E1487,'6.モデル年俸表の作成'!$C$6:$F$48,4,0))</f>
        <v/>
      </c>
      <c r="M1487" s="196" t="str">
        <f t="shared" si="521"/>
        <v/>
      </c>
      <c r="N1487" s="197" t="str">
        <f t="shared" si="522"/>
        <v/>
      </c>
      <c r="O1487" s="219" t="str">
        <f t="shared" si="515"/>
        <v/>
      </c>
      <c r="P1487" s="198" t="str">
        <f t="shared" si="523"/>
        <v/>
      </c>
      <c r="Q1487" s="195" t="str">
        <f t="shared" si="524"/>
        <v/>
      </c>
      <c r="R1487" s="187" t="str">
        <f>IF($J1487="","",IF('5.手当・賞与配分の設計'!$O$4=1,ROUNDUP((J1487+$L1487)*$R$5,-1),ROUNDUP(J1487*$R$5,-1)))</f>
        <v/>
      </c>
      <c r="S1487" s="202" t="str">
        <f>IF($J1487="","",IF('5.手当・賞与配分の設計'!$O$4=1,ROUNDUP(($J1487+$L1487)*$U$4*$S$3,-1),ROUNDUP($J1487*$U$4*$S$3,-1)))</f>
        <v/>
      </c>
      <c r="T1487" s="186" t="str">
        <f>IF($J1487="","",IF('5.手当・賞与配分の設計'!$O$4=1,ROUNDUP(($J1487+$L1487)*$U$4*$T$3,-1),ROUNDUP($J1487*$U$4*$T$3,-1)))</f>
        <v/>
      </c>
      <c r="U1487" s="186" t="str">
        <f>IF($J1487="","",IF('5.手当・賞与配分の設計'!$O$4=1,ROUNDUP(($J1487+$L1487)*$U$4*$U$3,-1),ROUNDUP($J1487*$U$4*$U$3,-1)))</f>
        <v/>
      </c>
      <c r="V1487" s="186" t="str">
        <f>IF($J1487="","",IF('5.手当・賞与配分の設計'!$O$4=1,ROUNDUP(($J1487+$L1487)*$U$4*$V$3,-1),ROUNDUP($J1487*$U$4*$V$3,-1)))</f>
        <v/>
      </c>
      <c r="W1487" s="203" t="str">
        <f>IF($J1487="","",IF('5.手当・賞与配分の設計'!$O$4=1,ROUNDUP(($J1487+$L1487)*$U$4*$W$3,-1),ROUNDUP($J1487*$U$4*$W$3,-1)))</f>
        <v/>
      </c>
      <c r="X1487" s="128" t="str">
        <f t="shared" si="525"/>
        <v/>
      </c>
      <c r="Y1487" s="88" t="str">
        <f t="shared" si="516"/>
        <v/>
      </c>
      <c r="Z1487" s="88" t="str">
        <f t="shared" si="517"/>
        <v/>
      </c>
      <c r="AA1487" s="88" t="str">
        <f t="shared" si="518"/>
        <v/>
      </c>
      <c r="AB1487" s="201" t="str">
        <f t="shared" si="519"/>
        <v/>
      </c>
    </row>
    <row r="1488" spans="5:28" ht="18" customHeight="1">
      <c r="E1488" s="178" t="str">
        <f t="shared" si="520"/>
        <v/>
      </c>
      <c r="F1488" s="124">
        <f t="shared" si="511"/>
        <v>0</v>
      </c>
      <c r="G1488" s="124" t="str">
        <f t="shared" si="512"/>
        <v/>
      </c>
      <c r="H1488" s="124" t="str">
        <f t="shared" si="513"/>
        <v/>
      </c>
      <c r="I1488" s="179">
        <v>28</v>
      </c>
      <c r="J1488" s="150" t="str">
        <f>IF($E1488="","",INDEX('3.サラリースケール'!$R$5:$BH$38,MATCH('7.グレード別年俸表の作成'!$E1488,'3.サラリースケール'!$R$5:$R$38,0),MATCH('7.グレード別年俸表の作成'!$I1488,'3.サラリースケール'!$R$5:$BH$5,0)))</f>
        <v/>
      </c>
      <c r="K1488" s="194" t="str">
        <f t="shared" si="514"/>
        <v/>
      </c>
      <c r="L1488" s="195" t="str">
        <f>IF($J1488="","",VLOOKUP($E1488,'6.モデル年俸表の作成'!$C$6:$F$48,4,0))</f>
        <v/>
      </c>
      <c r="M1488" s="196" t="str">
        <f t="shared" si="521"/>
        <v/>
      </c>
      <c r="N1488" s="197" t="str">
        <f t="shared" si="522"/>
        <v/>
      </c>
      <c r="O1488" s="219" t="str">
        <f t="shared" si="515"/>
        <v/>
      </c>
      <c r="P1488" s="198" t="str">
        <f t="shared" si="523"/>
        <v/>
      </c>
      <c r="Q1488" s="195" t="str">
        <f t="shared" si="524"/>
        <v/>
      </c>
      <c r="R1488" s="187" t="str">
        <f>IF($J1488="","",IF('5.手当・賞与配分の設計'!$O$4=1,ROUNDUP((J1488+$L1488)*$R$5,-1),ROUNDUP(J1488*$R$5,-1)))</f>
        <v/>
      </c>
      <c r="S1488" s="202" t="str">
        <f>IF($J1488="","",IF('5.手当・賞与配分の設計'!$O$4=1,ROUNDUP(($J1488+$L1488)*$U$4*$S$3,-1),ROUNDUP($J1488*$U$4*$S$3,-1)))</f>
        <v/>
      </c>
      <c r="T1488" s="186" t="str">
        <f>IF($J1488="","",IF('5.手当・賞与配分の設計'!$O$4=1,ROUNDUP(($J1488+$L1488)*$U$4*$T$3,-1),ROUNDUP($J1488*$U$4*$T$3,-1)))</f>
        <v/>
      </c>
      <c r="U1488" s="186" t="str">
        <f>IF($J1488="","",IF('5.手当・賞与配分の設計'!$O$4=1,ROUNDUP(($J1488+$L1488)*$U$4*$U$3,-1),ROUNDUP($J1488*$U$4*$U$3,-1)))</f>
        <v/>
      </c>
      <c r="V1488" s="186" t="str">
        <f>IF($J1488="","",IF('5.手当・賞与配分の設計'!$O$4=1,ROUNDUP(($J1488+$L1488)*$U$4*$V$3,-1),ROUNDUP($J1488*$U$4*$V$3,-1)))</f>
        <v/>
      </c>
      <c r="W1488" s="203" t="str">
        <f>IF($J1488="","",IF('5.手当・賞与配分の設計'!$O$4=1,ROUNDUP(($J1488+$L1488)*$U$4*$W$3,-1),ROUNDUP($J1488*$U$4*$W$3,-1)))</f>
        <v/>
      </c>
      <c r="X1488" s="128" t="str">
        <f t="shared" si="525"/>
        <v/>
      </c>
      <c r="Y1488" s="88" t="str">
        <f t="shared" si="516"/>
        <v/>
      </c>
      <c r="Z1488" s="88" t="str">
        <f t="shared" si="517"/>
        <v/>
      </c>
      <c r="AA1488" s="88" t="str">
        <f t="shared" si="518"/>
        <v/>
      </c>
      <c r="AB1488" s="201" t="str">
        <f t="shared" si="519"/>
        <v/>
      </c>
    </row>
    <row r="1489" spans="5:28" ht="18" customHeight="1">
      <c r="E1489" s="178" t="str">
        <f t="shared" si="520"/>
        <v/>
      </c>
      <c r="F1489" s="124">
        <f t="shared" si="511"/>
        <v>0</v>
      </c>
      <c r="G1489" s="124" t="str">
        <f t="shared" si="512"/>
        <v/>
      </c>
      <c r="H1489" s="124" t="str">
        <f t="shared" si="513"/>
        <v/>
      </c>
      <c r="I1489" s="179">
        <v>29</v>
      </c>
      <c r="J1489" s="150" t="str">
        <f>IF($E1489="","",INDEX('3.サラリースケール'!$R$5:$BH$38,MATCH('7.グレード別年俸表の作成'!$E1489,'3.サラリースケール'!$R$5:$R$38,0),MATCH('7.グレード別年俸表の作成'!$I1489,'3.サラリースケール'!$R$5:$BH$5,0)))</f>
        <v/>
      </c>
      <c r="K1489" s="194" t="str">
        <f t="shared" si="514"/>
        <v/>
      </c>
      <c r="L1489" s="195" t="str">
        <f>IF($J1489="","",VLOOKUP($E1489,'6.モデル年俸表の作成'!$C$6:$F$48,4,0))</f>
        <v/>
      </c>
      <c r="M1489" s="196" t="str">
        <f t="shared" si="521"/>
        <v/>
      </c>
      <c r="N1489" s="197" t="str">
        <f t="shared" si="522"/>
        <v/>
      </c>
      <c r="O1489" s="219" t="str">
        <f t="shared" si="515"/>
        <v/>
      </c>
      <c r="P1489" s="198" t="str">
        <f t="shared" si="523"/>
        <v/>
      </c>
      <c r="Q1489" s="195" t="str">
        <f t="shared" si="524"/>
        <v/>
      </c>
      <c r="R1489" s="187" t="str">
        <f>IF($J1489="","",IF('5.手当・賞与配分の設計'!$O$4=1,ROUNDUP((J1489+$L1489)*$R$5,-1),ROUNDUP(J1489*$R$5,-1)))</f>
        <v/>
      </c>
      <c r="S1489" s="202" t="str">
        <f>IF($J1489="","",IF('5.手当・賞与配分の設計'!$O$4=1,ROUNDUP(($J1489+$L1489)*$U$4*$S$3,-1),ROUNDUP($J1489*$U$4*$S$3,-1)))</f>
        <v/>
      </c>
      <c r="T1489" s="186" t="str">
        <f>IF($J1489="","",IF('5.手当・賞与配分の設計'!$O$4=1,ROUNDUP(($J1489+$L1489)*$U$4*$T$3,-1),ROUNDUP($J1489*$U$4*$T$3,-1)))</f>
        <v/>
      </c>
      <c r="U1489" s="186" t="str">
        <f>IF($J1489="","",IF('5.手当・賞与配分の設計'!$O$4=1,ROUNDUP(($J1489+$L1489)*$U$4*$U$3,-1),ROUNDUP($J1489*$U$4*$U$3,-1)))</f>
        <v/>
      </c>
      <c r="V1489" s="186" t="str">
        <f>IF($J1489="","",IF('5.手当・賞与配分の設計'!$O$4=1,ROUNDUP(($J1489+$L1489)*$U$4*$V$3,-1),ROUNDUP($J1489*$U$4*$V$3,-1)))</f>
        <v/>
      </c>
      <c r="W1489" s="203" t="str">
        <f>IF($J1489="","",IF('5.手当・賞与配分の設計'!$O$4=1,ROUNDUP(($J1489+$L1489)*$U$4*$W$3,-1),ROUNDUP($J1489*$U$4*$W$3,-1)))</f>
        <v/>
      </c>
      <c r="X1489" s="128" t="str">
        <f t="shared" si="525"/>
        <v/>
      </c>
      <c r="Y1489" s="88" t="str">
        <f t="shared" si="516"/>
        <v/>
      </c>
      <c r="Z1489" s="88" t="str">
        <f t="shared" si="517"/>
        <v/>
      </c>
      <c r="AA1489" s="88" t="str">
        <f t="shared" si="518"/>
        <v/>
      </c>
      <c r="AB1489" s="201" t="str">
        <f t="shared" si="519"/>
        <v/>
      </c>
    </row>
    <row r="1490" spans="5:28" ht="18" customHeight="1">
      <c r="E1490" s="178" t="str">
        <f t="shared" si="520"/>
        <v/>
      </c>
      <c r="F1490" s="124">
        <f t="shared" si="511"/>
        <v>0</v>
      </c>
      <c r="G1490" s="124" t="str">
        <f t="shared" si="512"/>
        <v/>
      </c>
      <c r="H1490" s="124" t="str">
        <f t="shared" si="513"/>
        <v/>
      </c>
      <c r="I1490" s="179">
        <v>30</v>
      </c>
      <c r="J1490" s="150" t="str">
        <f>IF($E1490="","",INDEX('3.サラリースケール'!$R$5:$BH$38,MATCH('7.グレード別年俸表の作成'!$E1490,'3.サラリースケール'!$R$5:$R$38,0),MATCH('7.グレード別年俸表の作成'!$I1490,'3.サラリースケール'!$R$5:$BH$5,0)))</f>
        <v/>
      </c>
      <c r="K1490" s="194" t="str">
        <f t="shared" si="514"/>
        <v/>
      </c>
      <c r="L1490" s="195" t="str">
        <f>IF($J1490="","",VLOOKUP($E1490,'6.モデル年俸表の作成'!$C$6:$F$48,4,0))</f>
        <v/>
      </c>
      <c r="M1490" s="196" t="str">
        <f t="shared" si="521"/>
        <v/>
      </c>
      <c r="N1490" s="197" t="str">
        <f t="shared" si="522"/>
        <v/>
      </c>
      <c r="O1490" s="219" t="str">
        <f t="shared" si="515"/>
        <v/>
      </c>
      <c r="P1490" s="198" t="str">
        <f t="shared" si="523"/>
        <v/>
      </c>
      <c r="Q1490" s="195" t="str">
        <f t="shared" si="524"/>
        <v/>
      </c>
      <c r="R1490" s="187" t="str">
        <f>IF($J1490="","",IF('5.手当・賞与配分の設計'!$O$4=1,ROUNDUP((J1490+$L1490)*$R$5,-1),ROUNDUP(J1490*$R$5,-1)))</f>
        <v/>
      </c>
      <c r="S1490" s="202" t="str">
        <f>IF($J1490="","",IF('5.手当・賞与配分の設計'!$O$4=1,ROUNDUP(($J1490+$L1490)*$U$4*$S$3,-1),ROUNDUP($J1490*$U$4*$S$3,-1)))</f>
        <v/>
      </c>
      <c r="T1490" s="186" t="str">
        <f>IF($J1490="","",IF('5.手当・賞与配分の設計'!$O$4=1,ROUNDUP(($J1490+$L1490)*$U$4*$T$3,-1),ROUNDUP($J1490*$U$4*$T$3,-1)))</f>
        <v/>
      </c>
      <c r="U1490" s="186" t="str">
        <f>IF($J1490="","",IF('5.手当・賞与配分の設計'!$O$4=1,ROUNDUP(($J1490+$L1490)*$U$4*$U$3,-1),ROUNDUP($J1490*$U$4*$U$3,-1)))</f>
        <v/>
      </c>
      <c r="V1490" s="186" t="str">
        <f>IF($J1490="","",IF('5.手当・賞与配分の設計'!$O$4=1,ROUNDUP(($J1490+$L1490)*$U$4*$V$3,-1),ROUNDUP($J1490*$U$4*$V$3,-1)))</f>
        <v/>
      </c>
      <c r="W1490" s="203" t="str">
        <f>IF($J1490="","",IF('5.手当・賞与配分の設計'!$O$4=1,ROUNDUP(($J1490+$L1490)*$U$4*$W$3,-1),ROUNDUP($J1490*$U$4*$W$3,-1)))</f>
        <v/>
      </c>
      <c r="X1490" s="128" t="str">
        <f t="shared" si="525"/>
        <v/>
      </c>
      <c r="Y1490" s="88" t="str">
        <f t="shared" si="516"/>
        <v/>
      </c>
      <c r="Z1490" s="88" t="str">
        <f t="shared" si="517"/>
        <v/>
      </c>
      <c r="AA1490" s="88" t="str">
        <f t="shared" si="518"/>
        <v/>
      </c>
      <c r="AB1490" s="201" t="str">
        <f t="shared" si="519"/>
        <v/>
      </c>
    </row>
    <row r="1491" spans="5:28" ht="18" customHeight="1">
      <c r="E1491" s="178" t="str">
        <f t="shared" si="520"/>
        <v/>
      </c>
      <c r="F1491" s="124">
        <f t="shared" si="511"/>
        <v>0</v>
      </c>
      <c r="G1491" s="124" t="str">
        <f t="shared" si="512"/>
        <v/>
      </c>
      <c r="H1491" s="124" t="str">
        <f t="shared" si="513"/>
        <v/>
      </c>
      <c r="I1491" s="179">
        <v>31</v>
      </c>
      <c r="J1491" s="150" t="str">
        <f>IF($E1491="","",INDEX('3.サラリースケール'!$R$5:$BH$38,MATCH('7.グレード別年俸表の作成'!$E1491,'3.サラリースケール'!$R$5:$R$38,0),MATCH('7.グレード別年俸表の作成'!$I1491,'3.サラリースケール'!$R$5:$BH$5,0)))</f>
        <v/>
      </c>
      <c r="K1491" s="194" t="str">
        <f t="shared" si="514"/>
        <v/>
      </c>
      <c r="L1491" s="195" t="str">
        <f>IF($J1491="","",VLOOKUP($E1491,'6.モデル年俸表の作成'!$C$6:$F$48,4,0))</f>
        <v/>
      </c>
      <c r="M1491" s="196" t="str">
        <f t="shared" si="521"/>
        <v/>
      </c>
      <c r="N1491" s="197" t="str">
        <f t="shared" si="522"/>
        <v/>
      </c>
      <c r="O1491" s="219" t="str">
        <f t="shared" si="515"/>
        <v/>
      </c>
      <c r="P1491" s="198" t="str">
        <f t="shared" si="523"/>
        <v/>
      </c>
      <c r="Q1491" s="195" t="str">
        <f t="shared" si="524"/>
        <v/>
      </c>
      <c r="R1491" s="187" t="str">
        <f>IF($J1491="","",IF('5.手当・賞与配分の設計'!$O$4=1,ROUNDUP((J1491+$L1491)*$R$5,-1),ROUNDUP(J1491*$R$5,-1)))</f>
        <v/>
      </c>
      <c r="S1491" s="202" t="str">
        <f>IF($J1491="","",IF('5.手当・賞与配分の設計'!$O$4=1,ROUNDUP(($J1491+$L1491)*$U$4*$S$3,-1),ROUNDUP($J1491*$U$4*$S$3,-1)))</f>
        <v/>
      </c>
      <c r="T1491" s="186" t="str">
        <f>IF($J1491="","",IF('5.手当・賞与配分の設計'!$O$4=1,ROUNDUP(($J1491+$L1491)*$U$4*$T$3,-1),ROUNDUP($J1491*$U$4*$T$3,-1)))</f>
        <v/>
      </c>
      <c r="U1491" s="186" t="str">
        <f>IF($J1491="","",IF('5.手当・賞与配分の設計'!$O$4=1,ROUNDUP(($J1491+$L1491)*$U$4*$U$3,-1),ROUNDUP($J1491*$U$4*$U$3,-1)))</f>
        <v/>
      </c>
      <c r="V1491" s="186" t="str">
        <f>IF($J1491="","",IF('5.手当・賞与配分の設計'!$O$4=1,ROUNDUP(($J1491+$L1491)*$U$4*$V$3,-1),ROUNDUP($J1491*$U$4*$V$3,-1)))</f>
        <v/>
      </c>
      <c r="W1491" s="203" t="str">
        <f>IF($J1491="","",IF('5.手当・賞与配分の設計'!$O$4=1,ROUNDUP(($J1491+$L1491)*$U$4*$W$3,-1),ROUNDUP($J1491*$U$4*$W$3,-1)))</f>
        <v/>
      </c>
      <c r="X1491" s="128" t="str">
        <f t="shared" si="525"/>
        <v/>
      </c>
      <c r="Y1491" s="88" t="str">
        <f t="shared" si="516"/>
        <v/>
      </c>
      <c r="Z1491" s="88" t="str">
        <f t="shared" si="517"/>
        <v/>
      </c>
      <c r="AA1491" s="88" t="str">
        <f t="shared" si="518"/>
        <v/>
      </c>
      <c r="AB1491" s="201" t="str">
        <f t="shared" si="519"/>
        <v/>
      </c>
    </row>
    <row r="1492" spans="5:28" ht="18" customHeight="1">
      <c r="E1492" s="178" t="str">
        <f t="shared" si="520"/>
        <v/>
      </c>
      <c r="F1492" s="124">
        <f t="shared" si="511"/>
        <v>0</v>
      </c>
      <c r="G1492" s="124" t="str">
        <f t="shared" si="512"/>
        <v/>
      </c>
      <c r="H1492" s="124" t="str">
        <f t="shared" si="513"/>
        <v/>
      </c>
      <c r="I1492" s="179">
        <v>32</v>
      </c>
      <c r="J1492" s="150" t="str">
        <f>IF($E1492="","",INDEX('3.サラリースケール'!$R$5:$BH$38,MATCH('7.グレード別年俸表の作成'!$E1492,'3.サラリースケール'!$R$5:$R$38,0),MATCH('7.グレード別年俸表の作成'!$I1492,'3.サラリースケール'!$R$5:$BH$5,0)))</f>
        <v/>
      </c>
      <c r="K1492" s="194" t="str">
        <f t="shared" si="514"/>
        <v/>
      </c>
      <c r="L1492" s="195" t="str">
        <f>IF($J1492="","",VLOOKUP($E1492,'6.モデル年俸表の作成'!$C$6:$F$48,4,0))</f>
        <v/>
      </c>
      <c r="M1492" s="196" t="str">
        <f t="shared" si="521"/>
        <v/>
      </c>
      <c r="N1492" s="197" t="str">
        <f t="shared" si="522"/>
        <v/>
      </c>
      <c r="O1492" s="219" t="str">
        <f t="shared" si="515"/>
        <v/>
      </c>
      <c r="P1492" s="198" t="str">
        <f t="shared" si="523"/>
        <v/>
      </c>
      <c r="Q1492" s="195" t="str">
        <f t="shared" si="524"/>
        <v/>
      </c>
      <c r="R1492" s="187" t="str">
        <f>IF($J1492="","",IF('5.手当・賞与配分の設計'!$O$4=1,ROUNDUP((J1492+$L1492)*$R$5,-1),ROUNDUP(J1492*$R$5,-1)))</f>
        <v/>
      </c>
      <c r="S1492" s="202" t="str">
        <f>IF($J1492="","",IF('5.手当・賞与配分の設計'!$O$4=1,ROUNDUP(($J1492+$L1492)*$U$4*$S$3,-1),ROUNDUP($J1492*$U$4*$S$3,-1)))</f>
        <v/>
      </c>
      <c r="T1492" s="186" t="str">
        <f>IF($J1492="","",IF('5.手当・賞与配分の設計'!$O$4=1,ROUNDUP(($J1492+$L1492)*$U$4*$T$3,-1),ROUNDUP($J1492*$U$4*$T$3,-1)))</f>
        <v/>
      </c>
      <c r="U1492" s="186" t="str">
        <f>IF($J1492="","",IF('5.手当・賞与配分の設計'!$O$4=1,ROUNDUP(($J1492+$L1492)*$U$4*$U$3,-1),ROUNDUP($J1492*$U$4*$U$3,-1)))</f>
        <v/>
      </c>
      <c r="V1492" s="186" t="str">
        <f>IF($J1492="","",IF('5.手当・賞与配分の設計'!$O$4=1,ROUNDUP(($J1492+$L1492)*$U$4*$V$3,-1),ROUNDUP($J1492*$U$4*$V$3,-1)))</f>
        <v/>
      </c>
      <c r="W1492" s="203" t="str">
        <f>IF($J1492="","",IF('5.手当・賞与配分の設計'!$O$4=1,ROUNDUP(($J1492+$L1492)*$U$4*$W$3,-1),ROUNDUP($J1492*$U$4*$W$3,-1)))</f>
        <v/>
      </c>
      <c r="X1492" s="128" t="str">
        <f t="shared" si="525"/>
        <v/>
      </c>
      <c r="Y1492" s="88" t="str">
        <f t="shared" si="516"/>
        <v/>
      </c>
      <c r="Z1492" s="88" t="str">
        <f t="shared" si="517"/>
        <v/>
      </c>
      <c r="AA1492" s="88" t="str">
        <f t="shared" si="518"/>
        <v/>
      </c>
      <c r="AB1492" s="201" t="str">
        <f t="shared" si="519"/>
        <v/>
      </c>
    </row>
    <row r="1493" spans="5:28" ht="18" customHeight="1">
      <c r="E1493" s="178" t="str">
        <f t="shared" si="520"/>
        <v/>
      </c>
      <c r="F1493" s="124">
        <f t="shared" si="511"/>
        <v>0</v>
      </c>
      <c r="G1493" s="124" t="str">
        <f t="shared" si="512"/>
        <v/>
      </c>
      <c r="H1493" s="124" t="str">
        <f t="shared" si="513"/>
        <v/>
      </c>
      <c r="I1493" s="179">
        <v>33</v>
      </c>
      <c r="J1493" s="150" t="str">
        <f>IF($E1493="","",INDEX('3.サラリースケール'!$R$5:$BH$38,MATCH('7.グレード別年俸表の作成'!$E1493,'3.サラリースケール'!$R$5:$R$38,0),MATCH('7.グレード別年俸表の作成'!$I1493,'3.サラリースケール'!$R$5:$BH$5,0)))</f>
        <v/>
      </c>
      <c r="K1493" s="194" t="str">
        <f t="shared" si="514"/>
        <v/>
      </c>
      <c r="L1493" s="195" t="str">
        <f>IF($J1493="","",VLOOKUP($E1493,'6.モデル年俸表の作成'!$C$6:$F$48,4,0))</f>
        <v/>
      </c>
      <c r="M1493" s="196" t="str">
        <f t="shared" si="521"/>
        <v/>
      </c>
      <c r="N1493" s="197" t="str">
        <f t="shared" si="522"/>
        <v/>
      </c>
      <c r="O1493" s="219" t="str">
        <f t="shared" si="515"/>
        <v/>
      </c>
      <c r="P1493" s="198" t="str">
        <f t="shared" si="523"/>
        <v/>
      </c>
      <c r="Q1493" s="195" t="str">
        <f t="shared" si="524"/>
        <v/>
      </c>
      <c r="R1493" s="187" t="str">
        <f>IF($J1493="","",IF('5.手当・賞与配分の設計'!$O$4=1,ROUNDUP((J1493+$L1493)*$R$5,-1),ROUNDUP(J1493*$R$5,-1)))</f>
        <v/>
      </c>
      <c r="S1493" s="202" t="str">
        <f>IF($J1493="","",IF('5.手当・賞与配分の設計'!$O$4=1,ROUNDUP(($J1493+$L1493)*$U$4*$S$3,-1),ROUNDUP($J1493*$U$4*$S$3,-1)))</f>
        <v/>
      </c>
      <c r="T1493" s="186" t="str">
        <f>IF($J1493="","",IF('5.手当・賞与配分の設計'!$O$4=1,ROUNDUP(($J1493+$L1493)*$U$4*$T$3,-1),ROUNDUP($J1493*$U$4*$T$3,-1)))</f>
        <v/>
      </c>
      <c r="U1493" s="186" t="str">
        <f>IF($J1493="","",IF('5.手当・賞与配分の設計'!$O$4=1,ROUNDUP(($J1493+$L1493)*$U$4*$U$3,-1),ROUNDUP($J1493*$U$4*$U$3,-1)))</f>
        <v/>
      </c>
      <c r="V1493" s="186" t="str">
        <f>IF($J1493="","",IF('5.手当・賞与配分の設計'!$O$4=1,ROUNDUP(($J1493+$L1493)*$U$4*$V$3,-1),ROUNDUP($J1493*$U$4*$V$3,-1)))</f>
        <v/>
      </c>
      <c r="W1493" s="203" t="str">
        <f>IF($J1493="","",IF('5.手当・賞与配分の設計'!$O$4=1,ROUNDUP(($J1493+$L1493)*$U$4*$W$3,-1),ROUNDUP($J1493*$U$4*$W$3,-1)))</f>
        <v/>
      </c>
      <c r="X1493" s="128" t="str">
        <f t="shared" si="525"/>
        <v/>
      </c>
      <c r="Y1493" s="88" t="str">
        <f t="shared" si="516"/>
        <v/>
      </c>
      <c r="Z1493" s="88" t="str">
        <f t="shared" si="517"/>
        <v/>
      </c>
      <c r="AA1493" s="88" t="str">
        <f t="shared" si="518"/>
        <v/>
      </c>
      <c r="AB1493" s="201" t="str">
        <f t="shared" si="519"/>
        <v/>
      </c>
    </row>
    <row r="1494" spans="5:28" ht="18" customHeight="1">
      <c r="E1494" s="178" t="str">
        <f t="shared" si="520"/>
        <v/>
      </c>
      <c r="F1494" s="124">
        <f t="shared" si="511"/>
        <v>0</v>
      </c>
      <c r="G1494" s="124" t="str">
        <f t="shared" si="512"/>
        <v/>
      </c>
      <c r="H1494" s="124" t="str">
        <f t="shared" si="513"/>
        <v/>
      </c>
      <c r="I1494" s="179">
        <v>34</v>
      </c>
      <c r="J1494" s="150" t="str">
        <f>IF($E1494="","",INDEX('3.サラリースケール'!$R$5:$BH$38,MATCH('7.グレード別年俸表の作成'!$E1494,'3.サラリースケール'!$R$5:$R$38,0),MATCH('7.グレード別年俸表の作成'!$I1494,'3.サラリースケール'!$R$5:$BH$5,0)))</f>
        <v/>
      </c>
      <c r="K1494" s="194" t="str">
        <f t="shared" si="514"/>
        <v/>
      </c>
      <c r="L1494" s="195" t="str">
        <f>IF($J1494="","",VLOOKUP($E1494,'6.モデル年俸表の作成'!$C$6:$F$48,4,0))</f>
        <v/>
      </c>
      <c r="M1494" s="196" t="str">
        <f t="shared" si="521"/>
        <v/>
      </c>
      <c r="N1494" s="197" t="str">
        <f t="shared" si="522"/>
        <v/>
      </c>
      <c r="O1494" s="219" t="str">
        <f t="shared" si="515"/>
        <v/>
      </c>
      <c r="P1494" s="198" t="str">
        <f t="shared" si="523"/>
        <v/>
      </c>
      <c r="Q1494" s="195" t="str">
        <f t="shared" si="524"/>
        <v/>
      </c>
      <c r="R1494" s="187" t="str">
        <f>IF($J1494="","",IF('5.手当・賞与配分の設計'!$O$4=1,ROUNDUP((J1494+$L1494)*$R$5,-1),ROUNDUP(J1494*$R$5,-1)))</f>
        <v/>
      </c>
      <c r="S1494" s="202" t="str">
        <f>IF($J1494="","",IF('5.手当・賞与配分の設計'!$O$4=1,ROUNDUP(($J1494+$L1494)*$U$4*$S$3,-1),ROUNDUP($J1494*$U$4*$S$3,-1)))</f>
        <v/>
      </c>
      <c r="T1494" s="186" t="str">
        <f>IF($J1494="","",IF('5.手当・賞与配分の設計'!$O$4=1,ROUNDUP(($J1494+$L1494)*$U$4*$T$3,-1),ROUNDUP($J1494*$U$4*$T$3,-1)))</f>
        <v/>
      </c>
      <c r="U1494" s="186" t="str">
        <f>IF($J1494="","",IF('5.手当・賞与配分の設計'!$O$4=1,ROUNDUP(($J1494+$L1494)*$U$4*$U$3,-1),ROUNDUP($J1494*$U$4*$U$3,-1)))</f>
        <v/>
      </c>
      <c r="V1494" s="186" t="str">
        <f>IF($J1494="","",IF('5.手当・賞与配分の設計'!$O$4=1,ROUNDUP(($J1494+$L1494)*$U$4*$V$3,-1),ROUNDUP($J1494*$U$4*$V$3,-1)))</f>
        <v/>
      </c>
      <c r="W1494" s="203" t="str">
        <f>IF($J1494="","",IF('5.手当・賞与配分の設計'!$O$4=1,ROUNDUP(($J1494+$L1494)*$U$4*$W$3,-1),ROUNDUP($J1494*$U$4*$W$3,-1)))</f>
        <v/>
      </c>
      <c r="X1494" s="128" t="str">
        <f t="shared" si="525"/>
        <v/>
      </c>
      <c r="Y1494" s="88" t="str">
        <f t="shared" si="516"/>
        <v/>
      </c>
      <c r="Z1494" s="88" t="str">
        <f t="shared" si="517"/>
        <v/>
      </c>
      <c r="AA1494" s="88" t="str">
        <f t="shared" si="518"/>
        <v/>
      </c>
      <c r="AB1494" s="201" t="str">
        <f t="shared" si="519"/>
        <v/>
      </c>
    </row>
    <row r="1495" spans="5:28" ht="18" customHeight="1">
      <c r="E1495" s="178" t="str">
        <f t="shared" si="520"/>
        <v/>
      </c>
      <c r="F1495" s="124">
        <f t="shared" si="511"/>
        <v>0</v>
      </c>
      <c r="G1495" s="124" t="str">
        <f t="shared" si="512"/>
        <v/>
      </c>
      <c r="H1495" s="124" t="str">
        <f t="shared" si="513"/>
        <v/>
      </c>
      <c r="I1495" s="179">
        <v>35</v>
      </c>
      <c r="J1495" s="150" t="str">
        <f>IF($E1495="","",INDEX('3.サラリースケール'!$R$5:$BH$38,MATCH('7.グレード別年俸表の作成'!$E1495,'3.サラリースケール'!$R$5:$R$38,0),MATCH('7.グレード別年俸表の作成'!$I1495,'3.サラリースケール'!$R$5:$BH$5,0)))</f>
        <v/>
      </c>
      <c r="K1495" s="194" t="str">
        <f t="shared" si="514"/>
        <v/>
      </c>
      <c r="L1495" s="195" t="str">
        <f>IF($J1495="","",VLOOKUP($E1495,'6.モデル年俸表の作成'!$C$6:$F$48,4,0))</f>
        <v/>
      </c>
      <c r="M1495" s="196" t="str">
        <f t="shared" si="521"/>
        <v/>
      </c>
      <c r="N1495" s="197" t="str">
        <f t="shared" si="522"/>
        <v/>
      </c>
      <c r="O1495" s="219" t="str">
        <f t="shared" si="515"/>
        <v/>
      </c>
      <c r="P1495" s="198" t="str">
        <f t="shared" si="523"/>
        <v/>
      </c>
      <c r="Q1495" s="195" t="str">
        <f t="shared" si="524"/>
        <v/>
      </c>
      <c r="R1495" s="187" t="str">
        <f>IF($J1495="","",IF('5.手当・賞与配分の設計'!$O$4=1,ROUNDUP((J1495+$L1495)*$R$5,-1),ROUNDUP(J1495*$R$5,-1)))</f>
        <v/>
      </c>
      <c r="S1495" s="202" t="str">
        <f>IF($J1495="","",IF('5.手当・賞与配分の設計'!$O$4=1,ROUNDUP(($J1495+$L1495)*$U$4*$S$3,-1),ROUNDUP($J1495*$U$4*$S$3,-1)))</f>
        <v/>
      </c>
      <c r="T1495" s="186" t="str">
        <f>IF($J1495="","",IF('5.手当・賞与配分の設計'!$O$4=1,ROUNDUP(($J1495+$L1495)*$U$4*$T$3,-1),ROUNDUP($J1495*$U$4*$T$3,-1)))</f>
        <v/>
      </c>
      <c r="U1495" s="186" t="str">
        <f>IF($J1495="","",IF('5.手当・賞与配分の設計'!$O$4=1,ROUNDUP(($J1495+$L1495)*$U$4*$U$3,-1),ROUNDUP($J1495*$U$4*$U$3,-1)))</f>
        <v/>
      </c>
      <c r="V1495" s="186" t="str">
        <f>IF($J1495="","",IF('5.手当・賞与配分の設計'!$O$4=1,ROUNDUP(($J1495+$L1495)*$U$4*$V$3,-1),ROUNDUP($J1495*$U$4*$V$3,-1)))</f>
        <v/>
      </c>
      <c r="W1495" s="203" t="str">
        <f>IF($J1495="","",IF('5.手当・賞与配分の設計'!$O$4=1,ROUNDUP(($J1495+$L1495)*$U$4*$W$3,-1),ROUNDUP($J1495*$U$4*$W$3,-1)))</f>
        <v/>
      </c>
      <c r="X1495" s="128" t="str">
        <f t="shared" si="525"/>
        <v/>
      </c>
      <c r="Y1495" s="88" t="str">
        <f t="shared" si="516"/>
        <v/>
      </c>
      <c r="Z1495" s="88" t="str">
        <f t="shared" si="517"/>
        <v/>
      </c>
      <c r="AA1495" s="88" t="str">
        <f t="shared" si="518"/>
        <v/>
      </c>
      <c r="AB1495" s="201" t="str">
        <f t="shared" si="519"/>
        <v/>
      </c>
    </row>
    <row r="1496" spans="5:28" ht="18" customHeight="1">
      <c r="E1496" s="178" t="str">
        <f t="shared" si="520"/>
        <v/>
      </c>
      <c r="F1496" s="124">
        <f t="shared" si="511"/>
        <v>0</v>
      </c>
      <c r="G1496" s="124" t="str">
        <f t="shared" si="512"/>
        <v/>
      </c>
      <c r="H1496" s="124" t="str">
        <f t="shared" si="513"/>
        <v/>
      </c>
      <c r="I1496" s="179">
        <v>36</v>
      </c>
      <c r="J1496" s="150" t="str">
        <f>IF($E1496="","",INDEX('3.サラリースケール'!$R$5:$BH$38,MATCH('7.グレード別年俸表の作成'!$E1496,'3.サラリースケール'!$R$5:$R$38,0),MATCH('7.グレード別年俸表の作成'!$I1496,'3.サラリースケール'!$R$5:$BH$5,0)))</f>
        <v/>
      </c>
      <c r="K1496" s="194" t="str">
        <f t="shared" si="514"/>
        <v/>
      </c>
      <c r="L1496" s="195" t="str">
        <f>IF($J1496="","",VLOOKUP($E1496,'6.モデル年俸表の作成'!$C$6:$F$48,4,0))</f>
        <v/>
      </c>
      <c r="M1496" s="196" t="str">
        <f t="shared" si="521"/>
        <v/>
      </c>
      <c r="N1496" s="197" t="str">
        <f t="shared" si="522"/>
        <v/>
      </c>
      <c r="O1496" s="219" t="str">
        <f t="shared" si="515"/>
        <v/>
      </c>
      <c r="P1496" s="198" t="str">
        <f t="shared" si="523"/>
        <v/>
      </c>
      <c r="Q1496" s="195" t="str">
        <f t="shared" si="524"/>
        <v/>
      </c>
      <c r="R1496" s="187" t="str">
        <f>IF($J1496="","",IF('5.手当・賞与配分の設計'!$O$4=1,ROUNDUP((J1496+$L1496)*$R$5,-1),ROUNDUP(J1496*$R$5,-1)))</f>
        <v/>
      </c>
      <c r="S1496" s="202" t="str">
        <f>IF($J1496="","",IF('5.手当・賞与配分の設計'!$O$4=1,ROUNDUP(($J1496+$L1496)*$U$4*$S$3,-1),ROUNDUP($J1496*$U$4*$S$3,-1)))</f>
        <v/>
      </c>
      <c r="T1496" s="186" t="str">
        <f>IF($J1496="","",IF('5.手当・賞与配分の設計'!$O$4=1,ROUNDUP(($J1496+$L1496)*$U$4*$T$3,-1),ROUNDUP($J1496*$U$4*$T$3,-1)))</f>
        <v/>
      </c>
      <c r="U1496" s="186" t="str">
        <f>IF($J1496="","",IF('5.手当・賞与配分の設計'!$O$4=1,ROUNDUP(($J1496+$L1496)*$U$4*$U$3,-1),ROUNDUP($J1496*$U$4*$U$3,-1)))</f>
        <v/>
      </c>
      <c r="V1496" s="186" t="str">
        <f>IF($J1496="","",IF('5.手当・賞与配分の設計'!$O$4=1,ROUNDUP(($J1496+$L1496)*$U$4*$V$3,-1),ROUNDUP($J1496*$U$4*$V$3,-1)))</f>
        <v/>
      </c>
      <c r="W1496" s="203" t="str">
        <f>IF($J1496="","",IF('5.手当・賞与配分の設計'!$O$4=1,ROUNDUP(($J1496+$L1496)*$U$4*$W$3,-1),ROUNDUP($J1496*$U$4*$W$3,-1)))</f>
        <v/>
      </c>
      <c r="X1496" s="128" t="str">
        <f t="shared" si="525"/>
        <v/>
      </c>
      <c r="Y1496" s="88" t="str">
        <f t="shared" si="516"/>
        <v/>
      </c>
      <c r="Z1496" s="88" t="str">
        <f t="shared" si="517"/>
        <v/>
      </c>
      <c r="AA1496" s="88" t="str">
        <f t="shared" si="518"/>
        <v/>
      </c>
      <c r="AB1496" s="201" t="str">
        <f t="shared" si="519"/>
        <v/>
      </c>
    </row>
    <row r="1497" spans="5:28" ht="18" customHeight="1">
      <c r="E1497" s="178" t="str">
        <f t="shared" si="520"/>
        <v/>
      </c>
      <c r="F1497" s="124">
        <f t="shared" si="511"/>
        <v>0</v>
      </c>
      <c r="G1497" s="124" t="str">
        <f t="shared" si="512"/>
        <v/>
      </c>
      <c r="H1497" s="124" t="str">
        <f t="shared" si="513"/>
        <v/>
      </c>
      <c r="I1497" s="179">
        <v>37</v>
      </c>
      <c r="J1497" s="150" t="str">
        <f>IF($E1497="","",INDEX('3.サラリースケール'!$R$5:$BH$38,MATCH('7.グレード別年俸表の作成'!$E1497,'3.サラリースケール'!$R$5:$R$38,0),MATCH('7.グレード別年俸表の作成'!$I1497,'3.サラリースケール'!$R$5:$BH$5,0)))</f>
        <v/>
      </c>
      <c r="K1497" s="194" t="str">
        <f t="shared" si="514"/>
        <v/>
      </c>
      <c r="L1497" s="195" t="str">
        <f>IF($J1497="","",VLOOKUP($E1497,'6.モデル年俸表の作成'!$C$6:$F$48,4,0))</f>
        <v/>
      </c>
      <c r="M1497" s="196" t="str">
        <f t="shared" si="521"/>
        <v/>
      </c>
      <c r="N1497" s="197" t="str">
        <f t="shared" si="522"/>
        <v/>
      </c>
      <c r="O1497" s="219" t="str">
        <f t="shared" si="515"/>
        <v/>
      </c>
      <c r="P1497" s="198" t="str">
        <f t="shared" si="523"/>
        <v/>
      </c>
      <c r="Q1497" s="195" t="str">
        <f t="shared" si="524"/>
        <v/>
      </c>
      <c r="R1497" s="187" t="str">
        <f>IF($J1497="","",IF('5.手当・賞与配分の設計'!$O$4=1,ROUNDUP((J1497+$L1497)*$R$5,-1),ROUNDUP(J1497*$R$5,-1)))</f>
        <v/>
      </c>
      <c r="S1497" s="202" t="str">
        <f>IF($J1497="","",IF('5.手当・賞与配分の設計'!$O$4=1,ROUNDUP(($J1497+$L1497)*$U$4*$S$3,-1),ROUNDUP($J1497*$U$4*$S$3,-1)))</f>
        <v/>
      </c>
      <c r="T1497" s="186" t="str">
        <f>IF($J1497="","",IF('5.手当・賞与配分の設計'!$O$4=1,ROUNDUP(($J1497+$L1497)*$U$4*$T$3,-1),ROUNDUP($J1497*$U$4*$T$3,-1)))</f>
        <v/>
      </c>
      <c r="U1497" s="186" t="str">
        <f>IF($J1497="","",IF('5.手当・賞与配分の設計'!$O$4=1,ROUNDUP(($J1497+$L1497)*$U$4*$U$3,-1),ROUNDUP($J1497*$U$4*$U$3,-1)))</f>
        <v/>
      </c>
      <c r="V1497" s="186" t="str">
        <f>IF($J1497="","",IF('5.手当・賞与配分の設計'!$O$4=1,ROUNDUP(($J1497+$L1497)*$U$4*$V$3,-1),ROUNDUP($J1497*$U$4*$V$3,-1)))</f>
        <v/>
      </c>
      <c r="W1497" s="203" t="str">
        <f>IF($J1497="","",IF('5.手当・賞与配分の設計'!$O$4=1,ROUNDUP(($J1497+$L1497)*$U$4*$W$3,-1),ROUNDUP($J1497*$U$4*$W$3,-1)))</f>
        <v/>
      </c>
      <c r="X1497" s="128" t="str">
        <f t="shared" si="525"/>
        <v/>
      </c>
      <c r="Y1497" s="88" t="str">
        <f t="shared" si="516"/>
        <v/>
      </c>
      <c r="Z1497" s="88" t="str">
        <f t="shared" si="517"/>
        <v/>
      </c>
      <c r="AA1497" s="88" t="str">
        <f t="shared" si="518"/>
        <v/>
      </c>
      <c r="AB1497" s="201" t="str">
        <f t="shared" si="519"/>
        <v/>
      </c>
    </row>
    <row r="1498" spans="5:28" ht="18" customHeight="1">
      <c r="E1498" s="178" t="str">
        <f t="shared" si="520"/>
        <v/>
      </c>
      <c r="F1498" s="124">
        <f t="shared" si="511"/>
        <v>0</v>
      </c>
      <c r="G1498" s="124" t="str">
        <f t="shared" si="512"/>
        <v/>
      </c>
      <c r="H1498" s="124" t="str">
        <f t="shared" si="513"/>
        <v/>
      </c>
      <c r="I1498" s="179">
        <v>38</v>
      </c>
      <c r="J1498" s="150" t="str">
        <f>IF($E1498="","",INDEX('3.サラリースケール'!$R$5:$BH$38,MATCH('7.グレード別年俸表の作成'!$E1498,'3.サラリースケール'!$R$5:$R$38,0),MATCH('7.グレード別年俸表の作成'!$I1498,'3.サラリースケール'!$R$5:$BH$5,0)))</f>
        <v/>
      </c>
      <c r="K1498" s="194" t="str">
        <f t="shared" si="514"/>
        <v/>
      </c>
      <c r="L1498" s="195" t="str">
        <f>IF($J1498="","",VLOOKUP($E1498,'6.モデル年俸表の作成'!$C$6:$F$48,4,0))</f>
        <v/>
      </c>
      <c r="M1498" s="196" t="str">
        <f t="shared" si="521"/>
        <v/>
      </c>
      <c r="N1498" s="197" t="str">
        <f t="shared" si="522"/>
        <v/>
      </c>
      <c r="O1498" s="219" t="str">
        <f t="shared" si="515"/>
        <v/>
      </c>
      <c r="P1498" s="198" t="str">
        <f t="shared" si="523"/>
        <v/>
      </c>
      <c r="Q1498" s="195" t="str">
        <f t="shared" si="524"/>
        <v/>
      </c>
      <c r="R1498" s="187" t="str">
        <f>IF($J1498="","",IF('5.手当・賞与配分の設計'!$O$4=1,ROUNDUP((J1498+$L1498)*$R$5,-1),ROUNDUP(J1498*$R$5,-1)))</f>
        <v/>
      </c>
      <c r="S1498" s="202" t="str">
        <f>IF($J1498="","",IF('5.手当・賞与配分の設計'!$O$4=1,ROUNDUP(($J1498+$L1498)*$U$4*$S$3,-1),ROUNDUP($J1498*$U$4*$S$3,-1)))</f>
        <v/>
      </c>
      <c r="T1498" s="186" t="str">
        <f>IF($J1498="","",IF('5.手当・賞与配分の設計'!$O$4=1,ROUNDUP(($J1498+$L1498)*$U$4*$T$3,-1),ROUNDUP($J1498*$U$4*$T$3,-1)))</f>
        <v/>
      </c>
      <c r="U1498" s="186" t="str">
        <f>IF($J1498="","",IF('5.手当・賞与配分の設計'!$O$4=1,ROUNDUP(($J1498+$L1498)*$U$4*$U$3,-1),ROUNDUP($J1498*$U$4*$U$3,-1)))</f>
        <v/>
      </c>
      <c r="V1498" s="186" t="str">
        <f>IF($J1498="","",IF('5.手当・賞与配分の設計'!$O$4=1,ROUNDUP(($J1498+$L1498)*$U$4*$V$3,-1),ROUNDUP($J1498*$U$4*$V$3,-1)))</f>
        <v/>
      </c>
      <c r="W1498" s="203" t="str">
        <f>IF($J1498="","",IF('5.手当・賞与配分の設計'!$O$4=1,ROUNDUP(($J1498+$L1498)*$U$4*$W$3,-1),ROUNDUP($J1498*$U$4*$W$3,-1)))</f>
        <v/>
      </c>
      <c r="X1498" s="128" t="str">
        <f t="shared" si="525"/>
        <v/>
      </c>
      <c r="Y1498" s="88" t="str">
        <f t="shared" si="516"/>
        <v/>
      </c>
      <c r="Z1498" s="88" t="str">
        <f t="shared" si="517"/>
        <v/>
      </c>
      <c r="AA1498" s="88" t="str">
        <f t="shared" si="518"/>
        <v/>
      </c>
      <c r="AB1498" s="201" t="str">
        <f t="shared" si="519"/>
        <v/>
      </c>
    </row>
    <row r="1499" spans="5:28" ht="18" customHeight="1">
      <c r="E1499" s="178" t="str">
        <f t="shared" si="520"/>
        <v/>
      </c>
      <c r="F1499" s="124">
        <f t="shared" si="511"/>
        <v>0</v>
      </c>
      <c r="G1499" s="124" t="str">
        <f t="shared" si="512"/>
        <v/>
      </c>
      <c r="H1499" s="124" t="str">
        <f t="shared" si="513"/>
        <v/>
      </c>
      <c r="I1499" s="179">
        <v>39</v>
      </c>
      <c r="J1499" s="150" t="str">
        <f>IF($E1499="","",INDEX('3.サラリースケール'!$R$5:$BH$38,MATCH('7.グレード別年俸表の作成'!$E1499,'3.サラリースケール'!$R$5:$R$38,0),MATCH('7.グレード別年俸表の作成'!$I1499,'3.サラリースケール'!$R$5:$BH$5,0)))</f>
        <v/>
      </c>
      <c r="K1499" s="194" t="str">
        <f t="shared" si="514"/>
        <v/>
      </c>
      <c r="L1499" s="195" t="str">
        <f>IF($J1499="","",VLOOKUP($E1499,'6.モデル年俸表の作成'!$C$6:$F$48,4,0))</f>
        <v/>
      </c>
      <c r="M1499" s="196" t="str">
        <f t="shared" si="521"/>
        <v/>
      </c>
      <c r="N1499" s="197" t="str">
        <f t="shared" si="522"/>
        <v/>
      </c>
      <c r="O1499" s="219" t="str">
        <f t="shared" si="515"/>
        <v/>
      </c>
      <c r="P1499" s="198" t="str">
        <f t="shared" si="523"/>
        <v/>
      </c>
      <c r="Q1499" s="195" t="str">
        <f t="shared" si="524"/>
        <v/>
      </c>
      <c r="R1499" s="187" t="str">
        <f>IF($J1499="","",IF('5.手当・賞与配分の設計'!$O$4=1,ROUNDUP((J1499+$L1499)*$R$5,-1),ROUNDUP(J1499*$R$5,-1)))</f>
        <v/>
      </c>
      <c r="S1499" s="202" t="str">
        <f>IF($J1499="","",IF('5.手当・賞与配分の設計'!$O$4=1,ROUNDUP(($J1499+$L1499)*$U$4*$S$3,-1),ROUNDUP($J1499*$U$4*$S$3,-1)))</f>
        <v/>
      </c>
      <c r="T1499" s="186" t="str">
        <f>IF($J1499="","",IF('5.手当・賞与配分の設計'!$O$4=1,ROUNDUP(($J1499+$L1499)*$U$4*$T$3,-1),ROUNDUP($J1499*$U$4*$T$3,-1)))</f>
        <v/>
      </c>
      <c r="U1499" s="186" t="str">
        <f>IF($J1499="","",IF('5.手当・賞与配分の設計'!$O$4=1,ROUNDUP(($J1499+$L1499)*$U$4*$U$3,-1),ROUNDUP($J1499*$U$4*$U$3,-1)))</f>
        <v/>
      </c>
      <c r="V1499" s="186" t="str">
        <f>IF($J1499="","",IF('5.手当・賞与配分の設計'!$O$4=1,ROUNDUP(($J1499+$L1499)*$U$4*$V$3,-1),ROUNDUP($J1499*$U$4*$V$3,-1)))</f>
        <v/>
      </c>
      <c r="W1499" s="203" t="str">
        <f>IF($J1499="","",IF('5.手当・賞与配分の設計'!$O$4=1,ROUNDUP(($J1499+$L1499)*$U$4*$W$3,-1),ROUNDUP($J1499*$U$4*$W$3,-1)))</f>
        <v/>
      </c>
      <c r="X1499" s="128" t="str">
        <f t="shared" si="525"/>
        <v/>
      </c>
      <c r="Y1499" s="88" t="str">
        <f t="shared" si="516"/>
        <v/>
      </c>
      <c r="Z1499" s="88" t="str">
        <f t="shared" si="517"/>
        <v/>
      </c>
      <c r="AA1499" s="88" t="str">
        <f t="shared" si="518"/>
        <v/>
      </c>
      <c r="AB1499" s="201" t="str">
        <f t="shared" si="519"/>
        <v/>
      </c>
    </row>
    <row r="1500" spans="5:28" ht="18" customHeight="1">
      <c r="E1500" s="178" t="str">
        <f t="shared" si="520"/>
        <v/>
      </c>
      <c r="F1500" s="124">
        <f t="shared" si="511"/>
        <v>0</v>
      </c>
      <c r="G1500" s="124" t="str">
        <f t="shared" si="512"/>
        <v/>
      </c>
      <c r="H1500" s="124" t="str">
        <f t="shared" si="513"/>
        <v/>
      </c>
      <c r="I1500" s="179">
        <v>40</v>
      </c>
      <c r="J1500" s="150" t="str">
        <f>IF($E1500="","",INDEX('3.サラリースケール'!$R$5:$BH$38,MATCH('7.グレード別年俸表の作成'!$E1500,'3.サラリースケール'!$R$5:$R$38,0),MATCH('7.グレード別年俸表の作成'!$I1500,'3.サラリースケール'!$R$5:$BH$5,0)))</f>
        <v/>
      </c>
      <c r="K1500" s="194" t="str">
        <f t="shared" si="514"/>
        <v/>
      </c>
      <c r="L1500" s="195" t="str">
        <f>IF($J1500="","",VLOOKUP($E1500,'6.モデル年俸表の作成'!$C$6:$F$48,4,0))</f>
        <v/>
      </c>
      <c r="M1500" s="196" t="str">
        <f t="shared" si="521"/>
        <v/>
      </c>
      <c r="N1500" s="197" t="str">
        <f t="shared" si="522"/>
        <v/>
      </c>
      <c r="O1500" s="219" t="str">
        <f t="shared" si="515"/>
        <v/>
      </c>
      <c r="P1500" s="198" t="str">
        <f t="shared" si="523"/>
        <v/>
      </c>
      <c r="Q1500" s="195" t="str">
        <f t="shared" si="524"/>
        <v/>
      </c>
      <c r="R1500" s="187" t="str">
        <f>IF($J1500="","",IF('5.手当・賞与配分の設計'!$O$4=1,ROUNDUP((J1500+$L1500)*$R$5,-1),ROUNDUP(J1500*$R$5,-1)))</f>
        <v/>
      </c>
      <c r="S1500" s="202" t="str">
        <f>IF($J1500="","",IF('5.手当・賞与配分の設計'!$O$4=1,ROUNDUP(($J1500+$L1500)*$U$4*$S$3,-1),ROUNDUP($J1500*$U$4*$S$3,-1)))</f>
        <v/>
      </c>
      <c r="T1500" s="186" t="str">
        <f>IF($J1500="","",IF('5.手当・賞与配分の設計'!$O$4=1,ROUNDUP(($J1500+$L1500)*$U$4*$T$3,-1),ROUNDUP($J1500*$U$4*$T$3,-1)))</f>
        <v/>
      </c>
      <c r="U1500" s="186" t="str">
        <f>IF($J1500="","",IF('5.手当・賞与配分の設計'!$O$4=1,ROUNDUP(($J1500+$L1500)*$U$4*$U$3,-1),ROUNDUP($J1500*$U$4*$U$3,-1)))</f>
        <v/>
      </c>
      <c r="V1500" s="186" t="str">
        <f>IF($J1500="","",IF('5.手当・賞与配分の設計'!$O$4=1,ROUNDUP(($J1500+$L1500)*$U$4*$V$3,-1),ROUNDUP($J1500*$U$4*$V$3,-1)))</f>
        <v/>
      </c>
      <c r="W1500" s="203" t="str">
        <f>IF($J1500="","",IF('5.手当・賞与配分の設計'!$O$4=1,ROUNDUP(($J1500+$L1500)*$U$4*$W$3,-1),ROUNDUP($J1500*$U$4*$W$3,-1)))</f>
        <v/>
      </c>
      <c r="X1500" s="128" t="str">
        <f t="shared" si="525"/>
        <v/>
      </c>
      <c r="Y1500" s="88" t="str">
        <f t="shared" si="516"/>
        <v/>
      </c>
      <c r="Z1500" s="88" t="str">
        <f t="shared" si="517"/>
        <v/>
      </c>
      <c r="AA1500" s="88" t="str">
        <f t="shared" si="518"/>
        <v/>
      </c>
      <c r="AB1500" s="201" t="str">
        <f t="shared" si="519"/>
        <v/>
      </c>
    </row>
    <row r="1501" spans="5:28" ht="18" customHeight="1">
      <c r="E1501" s="178" t="str">
        <f t="shared" si="520"/>
        <v/>
      </c>
      <c r="F1501" s="124">
        <f t="shared" si="511"/>
        <v>0</v>
      </c>
      <c r="G1501" s="124" t="str">
        <f t="shared" si="512"/>
        <v/>
      </c>
      <c r="H1501" s="124" t="str">
        <f t="shared" si="513"/>
        <v/>
      </c>
      <c r="I1501" s="179">
        <v>41</v>
      </c>
      <c r="J1501" s="150" t="str">
        <f>IF($E1501="","",INDEX('3.サラリースケール'!$R$5:$BH$38,MATCH('7.グレード別年俸表の作成'!$E1501,'3.サラリースケール'!$R$5:$R$38,0),MATCH('7.グレード別年俸表の作成'!$I1501,'3.サラリースケール'!$R$5:$BH$5,0)))</f>
        <v/>
      </c>
      <c r="K1501" s="194" t="str">
        <f t="shared" si="514"/>
        <v/>
      </c>
      <c r="L1501" s="195" t="str">
        <f>IF($J1501="","",VLOOKUP($E1501,'6.モデル年俸表の作成'!$C$6:$F$48,4,0))</f>
        <v/>
      </c>
      <c r="M1501" s="196" t="str">
        <f t="shared" si="521"/>
        <v/>
      </c>
      <c r="N1501" s="197" t="str">
        <f t="shared" si="522"/>
        <v/>
      </c>
      <c r="O1501" s="219" t="str">
        <f t="shared" si="515"/>
        <v/>
      </c>
      <c r="P1501" s="198" t="str">
        <f t="shared" si="523"/>
        <v/>
      </c>
      <c r="Q1501" s="195" t="str">
        <f t="shared" si="524"/>
        <v/>
      </c>
      <c r="R1501" s="187" t="str">
        <f>IF($J1501="","",IF('5.手当・賞与配分の設計'!$O$4=1,ROUNDUP((J1501+$L1501)*$R$5,-1),ROUNDUP(J1501*$R$5,-1)))</f>
        <v/>
      </c>
      <c r="S1501" s="202" t="str">
        <f>IF($J1501="","",IF('5.手当・賞与配分の設計'!$O$4=1,ROUNDUP(($J1501+$L1501)*$U$4*$S$3,-1),ROUNDUP($J1501*$U$4*$S$3,-1)))</f>
        <v/>
      </c>
      <c r="T1501" s="186" t="str">
        <f>IF($J1501="","",IF('5.手当・賞与配分の設計'!$O$4=1,ROUNDUP(($J1501+$L1501)*$U$4*$T$3,-1),ROUNDUP($J1501*$U$4*$T$3,-1)))</f>
        <v/>
      </c>
      <c r="U1501" s="186" t="str">
        <f>IF($J1501="","",IF('5.手当・賞与配分の設計'!$O$4=1,ROUNDUP(($J1501+$L1501)*$U$4*$U$3,-1),ROUNDUP($J1501*$U$4*$U$3,-1)))</f>
        <v/>
      </c>
      <c r="V1501" s="186" t="str">
        <f>IF($J1501="","",IF('5.手当・賞与配分の設計'!$O$4=1,ROUNDUP(($J1501+$L1501)*$U$4*$V$3,-1),ROUNDUP($J1501*$U$4*$V$3,-1)))</f>
        <v/>
      </c>
      <c r="W1501" s="203" t="str">
        <f>IF($J1501="","",IF('5.手当・賞与配分の設計'!$O$4=1,ROUNDUP(($J1501+$L1501)*$U$4*$W$3,-1),ROUNDUP($J1501*$U$4*$W$3,-1)))</f>
        <v/>
      </c>
      <c r="X1501" s="128" t="str">
        <f t="shared" si="525"/>
        <v/>
      </c>
      <c r="Y1501" s="88" t="str">
        <f t="shared" si="516"/>
        <v/>
      </c>
      <c r="Z1501" s="88" t="str">
        <f t="shared" si="517"/>
        <v/>
      </c>
      <c r="AA1501" s="88" t="str">
        <f t="shared" si="518"/>
        <v/>
      </c>
      <c r="AB1501" s="201" t="str">
        <f t="shared" si="519"/>
        <v/>
      </c>
    </row>
    <row r="1502" spans="5:28" ht="18" customHeight="1">
      <c r="E1502" s="178" t="str">
        <f t="shared" si="520"/>
        <v/>
      </c>
      <c r="F1502" s="124">
        <f t="shared" si="511"/>
        <v>0</v>
      </c>
      <c r="G1502" s="124" t="str">
        <f t="shared" si="512"/>
        <v/>
      </c>
      <c r="H1502" s="124" t="str">
        <f t="shared" si="513"/>
        <v/>
      </c>
      <c r="I1502" s="179">
        <v>42</v>
      </c>
      <c r="J1502" s="150" t="str">
        <f>IF($E1502="","",INDEX('3.サラリースケール'!$R$5:$BH$38,MATCH('7.グレード別年俸表の作成'!$E1502,'3.サラリースケール'!$R$5:$R$38,0),MATCH('7.グレード別年俸表の作成'!$I1502,'3.サラリースケール'!$R$5:$BH$5,0)))</f>
        <v/>
      </c>
      <c r="K1502" s="194" t="str">
        <f t="shared" si="514"/>
        <v/>
      </c>
      <c r="L1502" s="195" t="str">
        <f>IF($J1502="","",VLOOKUP($E1502,'6.モデル年俸表の作成'!$C$6:$F$48,4,0))</f>
        <v/>
      </c>
      <c r="M1502" s="196" t="str">
        <f t="shared" si="521"/>
        <v/>
      </c>
      <c r="N1502" s="197" t="str">
        <f t="shared" si="522"/>
        <v/>
      </c>
      <c r="O1502" s="219" t="str">
        <f t="shared" si="515"/>
        <v/>
      </c>
      <c r="P1502" s="198" t="str">
        <f t="shared" si="523"/>
        <v/>
      </c>
      <c r="Q1502" s="195" t="str">
        <f t="shared" si="524"/>
        <v/>
      </c>
      <c r="R1502" s="187" t="str">
        <f>IF($J1502="","",IF('5.手当・賞与配分の設計'!$O$4=1,ROUNDUP((J1502+$L1502)*$R$5,-1),ROUNDUP(J1502*$R$5,-1)))</f>
        <v/>
      </c>
      <c r="S1502" s="202" t="str">
        <f>IF($J1502="","",IF('5.手当・賞与配分の設計'!$O$4=1,ROUNDUP(($J1502+$L1502)*$U$4*$S$3,-1),ROUNDUP($J1502*$U$4*$S$3,-1)))</f>
        <v/>
      </c>
      <c r="T1502" s="186" t="str">
        <f>IF($J1502="","",IF('5.手当・賞与配分の設計'!$O$4=1,ROUNDUP(($J1502+$L1502)*$U$4*$T$3,-1),ROUNDUP($J1502*$U$4*$T$3,-1)))</f>
        <v/>
      </c>
      <c r="U1502" s="186" t="str">
        <f>IF($J1502="","",IF('5.手当・賞与配分の設計'!$O$4=1,ROUNDUP(($J1502+$L1502)*$U$4*$U$3,-1),ROUNDUP($J1502*$U$4*$U$3,-1)))</f>
        <v/>
      </c>
      <c r="V1502" s="186" t="str">
        <f>IF($J1502="","",IF('5.手当・賞与配分の設計'!$O$4=1,ROUNDUP(($J1502+$L1502)*$U$4*$V$3,-1),ROUNDUP($J1502*$U$4*$V$3,-1)))</f>
        <v/>
      </c>
      <c r="W1502" s="203" t="str">
        <f>IF($J1502="","",IF('5.手当・賞与配分の設計'!$O$4=1,ROUNDUP(($J1502+$L1502)*$U$4*$W$3,-1),ROUNDUP($J1502*$U$4*$W$3,-1)))</f>
        <v/>
      </c>
      <c r="X1502" s="128" t="str">
        <f t="shared" si="525"/>
        <v/>
      </c>
      <c r="Y1502" s="88" t="str">
        <f t="shared" si="516"/>
        <v/>
      </c>
      <c r="Z1502" s="88" t="str">
        <f t="shared" si="517"/>
        <v/>
      </c>
      <c r="AA1502" s="88" t="str">
        <f t="shared" si="518"/>
        <v/>
      </c>
      <c r="AB1502" s="201" t="str">
        <f t="shared" si="519"/>
        <v/>
      </c>
    </row>
    <row r="1503" spans="5:28" ht="18" customHeight="1">
      <c r="E1503" s="178" t="str">
        <f t="shared" si="520"/>
        <v/>
      </c>
      <c r="F1503" s="204">
        <f t="shared" si="511"/>
        <v>0</v>
      </c>
      <c r="G1503" s="124" t="str">
        <f t="shared" si="512"/>
        <v/>
      </c>
      <c r="H1503" s="124" t="str">
        <f t="shared" si="513"/>
        <v/>
      </c>
      <c r="I1503" s="179">
        <v>43</v>
      </c>
      <c r="J1503" s="150" t="str">
        <f>IF($E1503="","",INDEX('3.サラリースケール'!$R$5:$BH$38,MATCH('7.グレード別年俸表の作成'!$E1503,'3.サラリースケール'!$R$5:$R$38,0),MATCH('7.グレード別年俸表の作成'!$I1503,'3.サラリースケール'!$R$5:$BH$5,0)))</f>
        <v/>
      </c>
      <c r="K1503" s="194" t="str">
        <f t="shared" si="514"/>
        <v/>
      </c>
      <c r="L1503" s="195" t="str">
        <f>IF($J1503="","",VLOOKUP($E1503,'6.モデル年俸表の作成'!$C$6:$F$48,4,0))</f>
        <v/>
      </c>
      <c r="M1503" s="196" t="str">
        <f t="shared" si="521"/>
        <v/>
      </c>
      <c r="N1503" s="197" t="str">
        <f t="shared" si="522"/>
        <v/>
      </c>
      <c r="O1503" s="219" t="str">
        <f t="shared" si="515"/>
        <v/>
      </c>
      <c r="P1503" s="198" t="str">
        <f t="shared" si="523"/>
        <v/>
      </c>
      <c r="Q1503" s="195" t="str">
        <f t="shared" si="524"/>
        <v/>
      </c>
      <c r="R1503" s="187" t="str">
        <f>IF($J1503="","",IF('5.手当・賞与配分の設計'!$O$4=1,ROUNDUP((J1503+$L1503)*$R$5,-1),ROUNDUP(J1503*$R$5,-1)))</f>
        <v/>
      </c>
      <c r="S1503" s="202" t="str">
        <f>IF($J1503="","",IF('5.手当・賞与配分の設計'!$O$4=1,ROUNDUP(($J1503+$L1503)*$U$4*$S$3,-1),ROUNDUP($J1503*$U$4*$S$3,-1)))</f>
        <v/>
      </c>
      <c r="T1503" s="186" t="str">
        <f>IF($J1503="","",IF('5.手当・賞与配分の設計'!$O$4=1,ROUNDUP(($J1503+$L1503)*$U$4*$T$3,-1),ROUNDUP($J1503*$U$4*$T$3,-1)))</f>
        <v/>
      </c>
      <c r="U1503" s="186" t="str">
        <f>IF($J1503="","",IF('5.手当・賞与配分の設計'!$O$4=1,ROUNDUP(($J1503+$L1503)*$U$4*$U$3,-1),ROUNDUP($J1503*$U$4*$U$3,-1)))</f>
        <v/>
      </c>
      <c r="V1503" s="186" t="str">
        <f>IF($J1503="","",IF('5.手当・賞与配分の設計'!$O$4=1,ROUNDUP(($J1503+$L1503)*$U$4*$V$3,-1),ROUNDUP($J1503*$U$4*$V$3,-1)))</f>
        <v/>
      </c>
      <c r="W1503" s="203" t="str">
        <f>IF($J1503="","",IF('5.手当・賞与配分の設計'!$O$4=1,ROUNDUP(($J1503+$L1503)*$U$4*$W$3,-1),ROUNDUP($J1503*$U$4*$W$3,-1)))</f>
        <v/>
      </c>
      <c r="X1503" s="128" t="str">
        <f t="shared" si="525"/>
        <v/>
      </c>
      <c r="Y1503" s="88" t="str">
        <f>IF($J1503="","",$Q1503+$R1503+T1503)</f>
        <v/>
      </c>
      <c r="Z1503" s="88" t="str">
        <f t="shared" si="517"/>
        <v/>
      </c>
      <c r="AA1503" s="88" t="str">
        <f t="shared" si="518"/>
        <v/>
      </c>
      <c r="AB1503" s="201" t="str">
        <f t="shared" si="519"/>
        <v/>
      </c>
    </row>
    <row r="1504" spans="5:28" ht="18" customHeight="1">
      <c r="E1504" s="178" t="str">
        <f t="shared" si="520"/>
        <v/>
      </c>
      <c r="F1504" s="204">
        <f t="shared" si="511"/>
        <v>0</v>
      </c>
      <c r="G1504" s="124" t="str">
        <f t="shared" si="512"/>
        <v/>
      </c>
      <c r="H1504" s="124" t="str">
        <f t="shared" si="513"/>
        <v/>
      </c>
      <c r="I1504" s="179">
        <v>44</v>
      </c>
      <c r="J1504" s="150" t="str">
        <f>IF($E1504="","",INDEX('3.サラリースケール'!$R$5:$BH$38,MATCH('7.グレード別年俸表の作成'!$E1504,'3.サラリースケール'!$R$5:$R$38,0),MATCH('7.グレード別年俸表の作成'!$I1504,'3.サラリースケール'!$R$5:$BH$5,0)))</f>
        <v/>
      </c>
      <c r="K1504" s="194" t="str">
        <f t="shared" si="514"/>
        <v/>
      </c>
      <c r="L1504" s="195" t="str">
        <f>IF($J1504="","",VLOOKUP($E1504,'6.モデル年俸表の作成'!$C$6:$F$48,4,0))</f>
        <v/>
      </c>
      <c r="M1504" s="196" t="str">
        <f t="shared" si="521"/>
        <v/>
      </c>
      <c r="N1504" s="197" t="str">
        <f t="shared" si="522"/>
        <v/>
      </c>
      <c r="O1504" s="219" t="str">
        <f t="shared" si="515"/>
        <v/>
      </c>
      <c r="P1504" s="198" t="str">
        <f t="shared" si="523"/>
        <v/>
      </c>
      <c r="Q1504" s="195" t="str">
        <f t="shared" si="524"/>
        <v/>
      </c>
      <c r="R1504" s="187" t="str">
        <f>IF($J1504="","",IF('5.手当・賞与配分の設計'!$O$4=1,ROUNDUP((J1504+$L1504)*$R$5,-1),ROUNDUP(J1504*$R$5,-1)))</f>
        <v/>
      </c>
      <c r="S1504" s="202" t="str">
        <f>IF($J1504="","",IF('5.手当・賞与配分の設計'!$O$4=1,ROUNDUP(($J1504+$L1504)*$U$4*$S$3,-1),ROUNDUP($J1504*$U$4*$S$3,-1)))</f>
        <v/>
      </c>
      <c r="T1504" s="186" t="str">
        <f>IF($J1504="","",IF('5.手当・賞与配分の設計'!$O$4=1,ROUNDUP(($J1504+$L1504)*$U$4*$T$3,-1),ROUNDUP($J1504*$U$4*$T$3,-1)))</f>
        <v/>
      </c>
      <c r="U1504" s="186" t="str">
        <f>IF($J1504="","",IF('5.手当・賞与配分の設計'!$O$4=1,ROUNDUP(($J1504+$L1504)*$U$4*$U$3,-1),ROUNDUP($J1504*$U$4*$U$3,-1)))</f>
        <v/>
      </c>
      <c r="V1504" s="186" t="str">
        <f>IF($J1504="","",IF('5.手当・賞与配分の設計'!$O$4=1,ROUNDUP(($J1504+$L1504)*$U$4*$V$3,-1),ROUNDUP($J1504*$U$4*$V$3,-1)))</f>
        <v/>
      </c>
      <c r="W1504" s="203" t="str">
        <f>IF($J1504="","",IF('5.手当・賞与配分の設計'!$O$4=1,ROUNDUP(($J1504+$L1504)*$U$4*$W$3,-1),ROUNDUP($J1504*$U$4*$W$3,-1)))</f>
        <v/>
      </c>
      <c r="X1504" s="128" t="str">
        <f t="shared" si="525"/>
        <v/>
      </c>
      <c r="Y1504" s="88" t="str">
        <f t="shared" ref="Y1504:Y1519" si="526">IF($J1504="","",$Q1504+$R1504+T1504)</f>
        <v/>
      </c>
      <c r="Z1504" s="88" t="str">
        <f t="shared" si="517"/>
        <v/>
      </c>
      <c r="AA1504" s="88" t="str">
        <f t="shared" si="518"/>
        <v/>
      </c>
      <c r="AB1504" s="201" t="str">
        <f t="shared" si="519"/>
        <v/>
      </c>
    </row>
    <row r="1505" spans="5:28" ht="18" customHeight="1">
      <c r="E1505" s="178" t="str">
        <f t="shared" si="520"/>
        <v/>
      </c>
      <c r="F1505" s="204">
        <f t="shared" si="511"/>
        <v>0</v>
      </c>
      <c r="G1505" s="124" t="str">
        <f t="shared" si="512"/>
        <v/>
      </c>
      <c r="H1505" s="124" t="str">
        <f t="shared" si="513"/>
        <v/>
      </c>
      <c r="I1505" s="179">
        <v>45</v>
      </c>
      <c r="J1505" s="150" t="str">
        <f>IF($E1505="","",INDEX('3.サラリースケール'!$R$5:$BH$38,MATCH('7.グレード別年俸表の作成'!$E1505,'3.サラリースケール'!$R$5:$R$38,0),MATCH('7.グレード別年俸表の作成'!$I1505,'3.サラリースケール'!$R$5:$BH$5,0)))</f>
        <v/>
      </c>
      <c r="K1505" s="194" t="str">
        <f t="shared" si="514"/>
        <v/>
      </c>
      <c r="L1505" s="195" t="str">
        <f>IF($J1505="","",VLOOKUP($E1505,'6.モデル年俸表の作成'!$C$6:$F$48,4,0))</f>
        <v/>
      </c>
      <c r="M1505" s="196" t="str">
        <f t="shared" si="521"/>
        <v/>
      </c>
      <c r="N1505" s="197" t="str">
        <f t="shared" si="522"/>
        <v/>
      </c>
      <c r="O1505" s="219" t="str">
        <f t="shared" si="515"/>
        <v/>
      </c>
      <c r="P1505" s="198" t="str">
        <f t="shared" si="523"/>
        <v/>
      </c>
      <c r="Q1505" s="195" t="str">
        <f t="shared" si="524"/>
        <v/>
      </c>
      <c r="R1505" s="187" t="str">
        <f>IF($J1505="","",IF('5.手当・賞与配分の設計'!$O$4=1,ROUNDUP((J1505+$L1505)*$R$5,-1),ROUNDUP(J1505*$R$5,-1)))</f>
        <v/>
      </c>
      <c r="S1505" s="202" t="str">
        <f>IF($J1505="","",IF('5.手当・賞与配分の設計'!$O$4=1,ROUNDUP(($J1505+$L1505)*$U$4*$S$3,-1),ROUNDUP($J1505*$U$4*$S$3,-1)))</f>
        <v/>
      </c>
      <c r="T1505" s="186" t="str">
        <f>IF($J1505="","",IF('5.手当・賞与配分の設計'!$O$4=1,ROUNDUP(($J1505+$L1505)*$U$4*$T$3,-1),ROUNDUP($J1505*$U$4*$T$3,-1)))</f>
        <v/>
      </c>
      <c r="U1505" s="186" t="str">
        <f>IF($J1505="","",IF('5.手当・賞与配分の設計'!$O$4=1,ROUNDUP(($J1505+$L1505)*$U$4*$U$3,-1),ROUNDUP($J1505*$U$4*$U$3,-1)))</f>
        <v/>
      </c>
      <c r="V1505" s="186" t="str">
        <f>IF($J1505="","",IF('5.手当・賞与配分の設計'!$O$4=1,ROUNDUP(($J1505+$L1505)*$U$4*$V$3,-1),ROUNDUP($J1505*$U$4*$V$3,-1)))</f>
        <v/>
      </c>
      <c r="W1505" s="203" t="str">
        <f>IF($J1505="","",IF('5.手当・賞与配分の設計'!$O$4=1,ROUNDUP(($J1505+$L1505)*$U$4*$W$3,-1),ROUNDUP($J1505*$U$4*$W$3,-1)))</f>
        <v/>
      </c>
      <c r="X1505" s="128" t="str">
        <f t="shared" si="525"/>
        <v/>
      </c>
      <c r="Y1505" s="88" t="str">
        <f t="shared" si="526"/>
        <v/>
      </c>
      <c r="Z1505" s="88" t="str">
        <f t="shared" si="517"/>
        <v/>
      </c>
      <c r="AA1505" s="88" t="str">
        <f t="shared" si="518"/>
        <v/>
      </c>
      <c r="AB1505" s="201" t="str">
        <f t="shared" si="519"/>
        <v/>
      </c>
    </row>
    <row r="1506" spans="5:28" ht="18" customHeight="1">
      <c r="E1506" s="178" t="str">
        <f t="shared" si="520"/>
        <v/>
      </c>
      <c r="F1506" s="204">
        <f t="shared" si="511"/>
        <v>0</v>
      </c>
      <c r="G1506" s="124" t="str">
        <f t="shared" si="512"/>
        <v/>
      </c>
      <c r="H1506" s="124" t="str">
        <f t="shared" si="513"/>
        <v/>
      </c>
      <c r="I1506" s="179">
        <v>46</v>
      </c>
      <c r="J1506" s="150" t="str">
        <f>IF($E1506="","",INDEX('3.サラリースケール'!$R$5:$BH$38,MATCH('7.グレード別年俸表の作成'!$E1506,'3.サラリースケール'!$R$5:$R$38,0),MATCH('7.グレード別年俸表の作成'!$I1506,'3.サラリースケール'!$R$5:$BH$5,0)))</f>
        <v/>
      </c>
      <c r="K1506" s="194" t="str">
        <f t="shared" si="514"/>
        <v/>
      </c>
      <c r="L1506" s="195" t="str">
        <f>IF($J1506="","",VLOOKUP($E1506,'6.モデル年俸表の作成'!$C$6:$F$48,4,0))</f>
        <v/>
      </c>
      <c r="M1506" s="196" t="str">
        <f t="shared" si="521"/>
        <v/>
      </c>
      <c r="N1506" s="197" t="str">
        <f t="shared" si="522"/>
        <v/>
      </c>
      <c r="O1506" s="219" t="str">
        <f t="shared" si="515"/>
        <v/>
      </c>
      <c r="P1506" s="198" t="str">
        <f t="shared" si="523"/>
        <v/>
      </c>
      <c r="Q1506" s="195" t="str">
        <f t="shared" si="524"/>
        <v/>
      </c>
      <c r="R1506" s="187" t="str">
        <f>IF($J1506="","",IF('5.手当・賞与配分の設計'!$O$4=1,ROUNDUP((J1506+$L1506)*$R$5,-1),ROUNDUP(J1506*$R$5,-1)))</f>
        <v/>
      </c>
      <c r="S1506" s="202" t="str">
        <f>IF($J1506="","",IF('5.手当・賞与配分の設計'!$O$4=1,ROUNDUP(($J1506+$L1506)*$U$4*$S$3,-1),ROUNDUP($J1506*$U$4*$S$3,-1)))</f>
        <v/>
      </c>
      <c r="T1506" s="186" t="str">
        <f>IF($J1506="","",IF('5.手当・賞与配分の設計'!$O$4=1,ROUNDUP(($J1506+$L1506)*$U$4*$T$3,-1),ROUNDUP($J1506*$U$4*$T$3,-1)))</f>
        <v/>
      </c>
      <c r="U1506" s="186" t="str">
        <f>IF($J1506="","",IF('5.手当・賞与配分の設計'!$O$4=1,ROUNDUP(($J1506+$L1506)*$U$4*$U$3,-1),ROUNDUP($J1506*$U$4*$U$3,-1)))</f>
        <v/>
      </c>
      <c r="V1506" s="186" t="str">
        <f>IF($J1506="","",IF('5.手当・賞与配分の設計'!$O$4=1,ROUNDUP(($J1506+$L1506)*$U$4*$V$3,-1),ROUNDUP($J1506*$U$4*$V$3,-1)))</f>
        <v/>
      </c>
      <c r="W1506" s="203" t="str">
        <f>IF($J1506="","",IF('5.手当・賞与配分の設計'!$O$4=1,ROUNDUP(($J1506+$L1506)*$U$4*$W$3,-1),ROUNDUP($J1506*$U$4*$W$3,-1)))</f>
        <v/>
      </c>
      <c r="X1506" s="128" t="str">
        <f t="shared" si="525"/>
        <v/>
      </c>
      <c r="Y1506" s="88" t="str">
        <f t="shared" si="526"/>
        <v/>
      </c>
      <c r="Z1506" s="88" t="str">
        <f t="shared" si="517"/>
        <v/>
      </c>
      <c r="AA1506" s="88" t="str">
        <f t="shared" si="518"/>
        <v/>
      </c>
      <c r="AB1506" s="201" t="str">
        <f t="shared" si="519"/>
        <v/>
      </c>
    </row>
    <row r="1507" spans="5:28" ht="18" customHeight="1">
      <c r="E1507" s="178" t="str">
        <f t="shared" si="520"/>
        <v/>
      </c>
      <c r="F1507" s="204">
        <f t="shared" si="511"/>
        <v>0</v>
      </c>
      <c r="G1507" s="124" t="str">
        <f t="shared" si="512"/>
        <v/>
      </c>
      <c r="H1507" s="124" t="str">
        <f t="shared" si="513"/>
        <v/>
      </c>
      <c r="I1507" s="179">
        <v>47</v>
      </c>
      <c r="J1507" s="150" t="str">
        <f>IF($E1507="","",INDEX('3.サラリースケール'!$R$5:$BH$38,MATCH('7.グレード別年俸表の作成'!$E1507,'3.サラリースケール'!$R$5:$R$38,0),MATCH('7.グレード別年俸表の作成'!$I1507,'3.サラリースケール'!$R$5:$BH$5,0)))</f>
        <v/>
      </c>
      <c r="K1507" s="194" t="str">
        <f t="shared" si="514"/>
        <v/>
      </c>
      <c r="L1507" s="195" t="str">
        <f>IF($J1507="","",VLOOKUP($E1507,'6.モデル年俸表の作成'!$C$6:$F$48,4,0))</f>
        <v/>
      </c>
      <c r="M1507" s="196" t="str">
        <f t="shared" si="521"/>
        <v/>
      </c>
      <c r="N1507" s="197" t="str">
        <f t="shared" si="522"/>
        <v/>
      </c>
      <c r="O1507" s="219" t="str">
        <f t="shared" si="515"/>
        <v/>
      </c>
      <c r="P1507" s="198" t="str">
        <f t="shared" si="523"/>
        <v/>
      </c>
      <c r="Q1507" s="195" t="str">
        <f t="shared" si="524"/>
        <v/>
      </c>
      <c r="R1507" s="187" t="str">
        <f>IF($J1507="","",IF('5.手当・賞与配分の設計'!$O$4=1,ROUNDUP((J1507+$L1507)*$R$5,-1),ROUNDUP(J1507*$R$5,-1)))</f>
        <v/>
      </c>
      <c r="S1507" s="202" t="str">
        <f>IF($J1507="","",IF('5.手当・賞与配分の設計'!$O$4=1,ROUNDUP(($J1507+$L1507)*$U$4*$S$3,-1),ROUNDUP($J1507*$U$4*$S$3,-1)))</f>
        <v/>
      </c>
      <c r="T1507" s="186" t="str">
        <f>IF($J1507="","",IF('5.手当・賞与配分の設計'!$O$4=1,ROUNDUP(($J1507+$L1507)*$U$4*$T$3,-1),ROUNDUP($J1507*$U$4*$T$3,-1)))</f>
        <v/>
      </c>
      <c r="U1507" s="186" t="str">
        <f>IF($J1507="","",IF('5.手当・賞与配分の設計'!$O$4=1,ROUNDUP(($J1507+$L1507)*$U$4*$U$3,-1),ROUNDUP($J1507*$U$4*$U$3,-1)))</f>
        <v/>
      </c>
      <c r="V1507" s="186" t="str">
        <f>IF($J1507="","",IF('5.手当・賞与配分の設計'!$O$4=1,ROUNDUP(($J1507+$L1507)*$U$4*$V$3,-1),ROUNDUP($J1507*$U$4*$V$3,-1)))</f>
        <v/>
      </c>
      <c r="W1507" s="203" t="str">
        <f>IF($J1507="","",IF('5.手当・賞与配分の設計'!$O$4=1,ROUNDUP(($J1507+$L1507)*$U$4*$W$3,-1),ROUNDUP($J1507*$U$4*$W$3,-1)))</f>
        <v/>
      </c>
      <c r="X1507" s="128" t="str">
        <f t="shared" si="525"/>
        <v/>
      </c>
      <c r="Y1507" s="88" t="str">
        <f t="shared" si="526"/>
        <v/>
      </c>
      <c r="Z1507" s="88" t="str">
        <f t="shared" si="517"/>
        <v/>
      </c>
      <c r="AA1507" s="88" t="str">
        <f t="shared" si="518"/>
        <v/>
      </c>
      <c r="AB1507" s="201" t="str">
        <f t="shared" si="519"/>
        <v/>
      </c>
    </row>
    <row r="1508" spans="5:28" ht="18" customHeight="1">
      <c r="E1508" s="178" t="str">
        <f t="shared" si="520"/>
        <v/>
      </c>
      <c r="F1508" s="204">
        <f t="shared" si="511"/>
        <v>0</v>
      </c>
      <c r="G1508" s="124" t="str">
        <f t="shared" si="512"/>
        <v/>
      </c>
      <c r="H1508" s="124" t="str">
        <f t="shared" si="513"/>
        <v/>
      </c>
      <c r="I1508" s="179">
        <v>48</v>
      </c>
      <c r="J1508" s="150" t="str">
        <f>IF($E1508="","",INDEX('3.サラリースケール'!$R$5:$BH$38,MATCH('7.グレード別年俸表の作成'!$E1508,'3.サラリースケール'!$R$5:$R$38,0),MATCH('7.グレード別年俸表の作成'!$I1508,'3.サラリースケール'!$R$5:$BH$5,0)))</f>
        <v/>
      </c>
      <c r="K1508" s="194" t="str">
        <f t="shared" si="514"/>
        <v/>
      </c>
      <c r="L1508" s="195" t="str">
        <f>IF($J1508="","",VLOOKUP($E1508,'6.モデル年俸表の作成'!$C$6:$F$48,4,0))</f>
        <v/>
      </c>
      <c r="M1508" s="196" t="str">
        <f t="shared" si="521"/>
        <v/>
      </c>
      <c r="N1508" s="197" t="str">
        <f t="shared" si="522"/>
        <v/>
      </c>
      <c r="O1508" s="219" t="str">
        <f t="shared" si="515"/>
        <v/>
      </c>
      <c r="P1508" s="198" t="str">
        <f t="shared" si="523"/>
        <v/>
      </c>
      <c r="Q1508" s="195" t="str">
        <f t="shared" si="524"/>
        <v/>
      </c>
      <c r="R1508" s="187" t="str">
        <f>IF($J1508="","",IF('5.手当・賞与配分の設計'!$O$4=1,ROUNDUP((J1508+$L1508)*$R$5,-1),ROUNDUP(J1508*$R$5,-1)))</f>
        <v/>
      </c>
      <c r="S1508" s="202" t="str">
        <f>IF($J1508="","",IF('5.手当・賞与配分の設計'!$O$4=1,ROUNDUP(($J1508+$L1508)*$U$4*$S$3,-1),ROUNDUP($J1508*$U$4*$S$3,-1)))</f>
        <v/>
      </c>
      <c r="T1508" s="186" t="str">
        <f>IF($J1508="","",IF('5.手当・賞与配分の設計'!$O$4=1,ROUNDUP(($J1508+$L1508)*$U$4*$T$3,-1),ROUNDUP($J1508*$U$4*$T$3,-1)))</f>
        <v/>
      </c>
      <c r="U1508" s="186" t="str">
        <f>IF($J1508="","",IF('5.手当・賞与配分の設計'!$O$4=1,ROUNDUP(($J1508+$L1508)*$U$4*$U$3,-1),ROUNDUP($J1508*$U$4*$U$3,-1)))</f>
        <v/>
      </c>
      <c r="V1508" s="186" t="str">
        <f>IF($J1508="","",IF('5.手当・賞与配分の設計'!$O$4=1,ROUNDUP(($J1508+$L1508)*$U$4*$V$3,-1),ROUNDUP($J1508*$U$4*$V$3,-1)))</f>
        <v/>
      </c>
      <c r="W1508" s="203" t="str">
        <f>IF($J1508="","",IF('5.手当・賞与配分の設計'!$O$4=1,ROUNDUP(($J1508+$L1508)*$U$4*$W$3,-1),ROUNDUP($J1508*$U$4*$W$3,-1)))</f>
        <v/>
      </c>
      <c r="X1508" s="128" t="str">
        <f t="shared" si="525"/>
        <v/>
      </c>
      <c r="Y1508" s="88" t="str">
        <f t="shared" si="526"/>
        <v/>
      </c>
      <c r="Z1508" s="88" t="str">
        <f t="shared" si="517"/>
        <v/>
      </c>
      <c r="AA1508" s="88" t="str">
        <f t="shared" si="518"/>
        <v/>
      </c>
      <c r="AB1508" s="201" t="str">
        <f t="shared" si="519"/>
        <v/>
      </c>
    </row>
    <row r="1509" spans="5:28" ht="18" customHeight="1">
      <c r="E1509" s="178" t="str">
        <f t="shared" si="520"/>
        <v/>
      </c>
      <c r="F1509" s="204">
        <f t="shared" si="511"/>
        <v>0</v>
      </c>
      <c r="G1509" s="124" t="str">
        <f t="shared" si="512"/>
        <v/>
      </c>
      <c r="H1509" s="124" t="str">
        <f t="shared" si="513"/>
        <v/>
      </c>
      <c r="I1509" s="179">
        <v>49</v>
      </c>
      <c r="J1509" s="150" t="str">
        <f>IF($E1509="","",INDEX('3.サラリースケール'!$R$5:$BH$38,MATCH('7.グレード別年俸表の作成'!$E1509,'3.サラリースケール'!$R$5:$R$38,0),MATCH('7.グレード別年俸表の作成'!$I1509,'3.サラリースケール'!$R$5:$BH$5,0)))</f>
        <v/>
      </c>
      <c r="K1509" s="194" t="str">
        <f t="shared" si="514"/>
        <v/>
      </c>
      <c r="L1509" s="195" t="str">
        <f>IF($J1509="","",VLOOKUP($E1509,'6.モデル年俸表の作成'!$C$6:$F$48,4,0))</f>
        <v/>
      </c>
      <c r="M1509" s="196" t="str">
        <f t="shared" si="521"/>
        <v/>
      </c>
      <c r="N1509" s="197" t="str">
        <f t="shared" si="522"/>
        <v/>
      </c>
      <c r="O1509" s="219" t="str">
        <f t="shared" si="515"/>
        <v/>
      </c>
      <c r="P1509" s="198" t="str">
        <f t="shared" si="523"/>
        <v/>
      </c>
      <c r="Q1509" s="195" t="str">
        <f t="shared" si="524"/>
        <v/>
      </c>
      <c r="R1509" s="187" t="str">
        <f>IF($J1509="","",IF('5.手当・賞与配分の設計'!$O$4=1,ROUNDUP((J1509+$L1509)*$R$5,-1),ROUNDUP(J1509*$R$5,-1)))</f>
        <v/>
      </c>
      <c r="S1509" s="202" t="str">
        <f>IF($J1509="","",IF('5.手当・賞与配分の設計'!$O$4=1,ROUNDUP(($J1509+$L1509)*$U$4*$S$3,-1),ROUNDUP($J1509*$U$4*$S$3,-1)))</f>
        <v/>
      </c>
      <c r="T1509" s="186" t="str">
        <f>IF($J1509="","",IF('5.手当・賞与配分の設計'!$O$4=1,ROUNDUP(($J1509+$L1509)*$U$4*$T$3,-1),ROUNDUP($J1509*$U$4*$T$3,-1)))</f>
        <v/>
      </c>
      <c r="U1509" s="186" t="str">
        <f>IF($J1509="","",IF('5.手当・賞与配分の設計'!$O$4=1,ROUNDUP(($J1509+$L1509)*$U$4*$U$3,-1),ROUNDUP($J1509*$U$4*$U$3,-1)))</f>
        <v/>
      </c>
      <c r="V1509" s="186" t="str">
        <f>IF($J1509="","",IF('5.手当・賞与配分の設計'!$O$4=1,ROUNDUP(($J1509+$L1509)*$U$4*$V$3,-1),ROUNDUP($J1509*$U$4*$V$3,-1)))</f>
        <v/>
      </c>
      <c r="W1509" s="203" t="str">
        <f>IF($J1509="","",IF('5.手当・賞与配分の設計'!$O$4=1,ROUNDUP(($J1509+$L1509)*$U$4*$W$3,-1),ROUNDUP($J1509*$U$4*$W$3,-1)))</f>
        <v/>
      </c>
      <c r="X1509" s="128" t="str">
        <f t="shared" si="525"/>
        <v/>
      </c>
      <c r="Y1509" s="88" t="str">
        <f t="shared" si="526"/>
        <v/>
      </c>
      <c r="Z1509" s="88" t="str">
        <f t="shared" si="517"/>
        <v/>
      </c>
      <c r="AA1509" s="88" t="str">
        <f t="shared" si="518"/>
        <v/>
      </c>
      <c r="AB1509" s="201" t="str">
        <f t="shared" si="519"/>
        <v/>
      </c>
    </row>
    <row r="1510" spans="5:28" ht="18" customHeight="1">
      <c r="E1510" s="178" t="str">
        <f t="shared" si="520"/>
        <v/>
      </c>
      <c r="F1510" s="204">
        <f t="shared" si="511"/>
        <v>0</v>
      </c>
      <c r="G1510" s="124" t="str">
        <f t="shared" si="512"/>
        <v/>
      </c>
      <c r="H1510" s="124" t="str">
        <f t="shared" si="513"/>
        <v/>
      </c>
      <c r="I1510" s="179">
        <v>50</v>
      </c>
      <c r="J1510" s="150" t="str">
        <f>IF($E1510="","",INDEX('3.サラリースケール'!$R$5:$BH$38,MATCH('7.グレード別年俸表の作成'!$E1510,'3.サラリースケール'!$R$5:$R$38,0),MATCH('7.グレード別年俸表の作成'!$I1510,'3.サラリースケール'!$R$5:$BH$5,0)))</f>
        <v/>
      </c>
      <c r="K1510" s="194" t="str">
        <f t="shared" si="514"/>
        <v/>
      </c>
      <c r="L1510" s="195" t="str">
        <f>IF($J1510="","",VLOOKUP($E1510,'6.モデル年俸表の作成'!$C$6:$F$48,4,0))</f>
        <v/>
      </c>
      <c r="M1510" s="196" t="str">
        <f t="shared" si="521"/>
        <v/>
      </c>
      <c r="N1510" s="197" t="str">
        <f t="shared" si="522"/>
        <v/>
      </c>
      <c r="O1510" s="219" t="str">
        <f t="shared" si="515"/>
        <v/>
      </c>
      <c r="P1510" s="198" t="str">
        <f t="shared" si="523"/>
        <v/>
      </c>
      <c r="Q1510" s="195" t="str">
        <f t="shared" si="524"/>
        <v/>
      </c>
      <c r="R1510" s="187" t="str">
        <f>IF($J1510="","",IF('5.手当・賞与配分の設計'!$O$4=1,ROUNDUP((J1510+$L1510)*$R$5,-1),ROUNDUP(J1510*$R$5,-1)))</f>
        <v/>
      </c>
      <c r="S1510" s="202" t="str">
        <f>IF($J1510="","",IF('5.手当・賞与配分の設計'!$O$4=1,ROUNDUP(($J1510+$L1510)*$U$4*$S$3,-1),ROUNDUP($J1510*$U$4*$S$3,-1)))</f>
        <v/>
      </c>
      <c r="T1510" s="186" t="str">
        <f>IF($J1510="","",IF('5.手当・賞与配分の設計'!$O$4=1,ROUNDUP(($J1510+$L1510)*$U$4*$T$3,-1),ROUNDUP($J1510*$U$4*$T$3,-1)))</f>
        <v/>
      </c>
      <c r="U1510" s="186" t="str">
        <f>IF($J1510="","",IF('5.手当・賞与配分の設計'!$O$4=1,ROUNDUP(($J1510+$L1510)*$U$4*$U$3,-1),ROUNDUP($J1510*$U$4*$U$3,-1)))</f>
        <v/>
      </c>
      <c r="V1510" s="186" t="str">
        <f>IF($J1510="","",IF('5.手当・賞与配分の設計'!$O$4=1,ROUNDUP(($J1510+$L1510)*$U$4*$V$3,-1),ROUNDUP($J1510*$U$4*$V$3,-1)))</f>
        <v/>
      </c>
      <c r="W1510" s="203" t="str">
        <f>IF($J1510="","",IF('5.手当・賞与配分の設計'!$O$4=1,ROUNDUP(($J1510+$L1510)*$U$4*$W$3,-1),ROUNDUP($J1510*$U$4*$W$3,-1)))</f>
        <v/>
      </c>
      <c r="X1510" s="128" t="str">
        <f t="shared" si="525"/>
        <v/>
      </c>
      <c r="Y1510" s="88" t="str">
        <f t="shared" si="526"/>
        <v/>
      </c>
      <c r="Z1510" s="88" t="str">
        <f t="shared" si="517"/>
        <v/>
      </c>
      <c r="AA1510" s="88" t="str">
        <f t="shared" si="518"/>
        <v/>
      </c>
      <c r="AB1510" s="201" t="str">
        <f t="shared" si="519"/>
        <v/>
      </c>
    </row>
    <row r="1511" spans="5:28" ht="18" customHeight="1">
      <c r="E1511" s="178" t="str">
        <f t="shared" si="520"/>
        <v/>
      </c>
      <c r="F1511" s="204">
        <f t="shared" si="511"/>
        <v>0</v>
      </c>
      <c r="G1511" s="124" t="str">
        <f t="shared" si="512"/>
        <v/>
      </c>
      <c r="H1511" s="124" t="str">
        <f t="shared" si="513"/>
        <v/>
      </c>
      <c r="I1511" s="179">
        <v>51</v>
      </c>
      <c r="J1511" s="150" t="str">
        <f>IF($E1511="","",INDEX('3.サラリースケール'!$R$5:$BH$38,MATCH('7.グレード別年俸表の作成'!$E1511,'3.サラリースケール'!$R$5:$R$38,0),MATCH('7.グレード別年俸表の作成'!$I1511,'3.サラリースケール'!$R$5:$BH$5,0)))</f>
        <v/>
      </c>
      <c r="K1511" s="194" t="str">
        <f t="shared" si="514"/>
        <v/>
      </c>
      <c r="L1511" s="195" t="str">
        <f>IF($J1511="","",VLOOKUP($E1511,'6.モデル年俸表の作成'!$C$6:$F$48,4,0))</f>
        <v/>
      </c>
      <c r="M1511" s="196" t="str">
        <f t="shared" si="521"/>
        <v/>
      </c>
      <c r="N1511" s="197" t="str">
        <f t="shared" si="522"/>
        <v/>
      </c>
      <c r="O1511" s="219" t="str">
        <f t="shared" si="515"/>
        <v/>
      </c>
      <c r="P1511" s="198" t="str">
        <f t="shared" si="523"/>
        <v/>
      </c>
      <c r="Q1511" s="195" t="str">
        <f t="shared" si="524"/>
        <v/>
      </c>
      <c r="R1511" s="187" t="str">
        <f>IF($J1511="","",IF('5.手当・賞与配分の設計'!$O$4=1,ROUNDUP((J1511+$L1511)*$R$5,-1),ROUNDUP(J1511*$R$5,-1)))</f>
        <v/>
      </c>
      <c r="S1511" s="202" t="str">
        <f>IF($J1511="","",IF('5.手当・賞与配分の設計'!$O$4=1,ROUNDUP(($J1511+$L1511)*$U$4*$S$3,-1),ROUNDUP($J1511*$U$4*$S$3,-1)))</f>
        <v/>
      </c>
      <c r="T1511" s="186" t="str">
        <f>IF($J1511="","",IF('5.手当・賞与配分の設計'!$O$4=1,ROUNDUP(($J1511+$L1511)*$U$4*$T$3,-1),ROUNDUP($J1511*$U$4*$T$3,-1)))</f>
        <v/>
      </c>
      <c r="U1511" s="186" t="str">
        <f>IF($J1511="","",IF('5.手当・賞与配分の設計'!$O$4=1,ROUNDUP(($J1511+$L1511)*$U$4*$U$3,-1),ROUNDUP($J1511*$U$4*$U$3,-1)))</f>
        <v/>
      </c>
      <c r="V1511" s="186" t="str">
        <f>IF($J1511="","",IF('5.手当・賞与配分の設計'!$O$4=1,ROUNDUP(($J1511+$L1511)*$U$4*$V$3,-1),ROUNDUP($J1511*$U$4*$V$3,-1)))</f>
        <v/>
      </c>
      <c r="W1511" s="203" t="str">
        <f>IF($J1511="","",IF('5.手当・賞与配分の設計'!$O$4=1,ROUNDUP(($J1511+$L1511)*$U$4*$W$3,-1),ROUNDUP($J1511*$U$4*$W$3,-1)))</f>
        <v/>
      </c>
      <c r="X1511" s="128" t="str">
        <f t="shared" si="525"/>
        <v/>
      </c>
      <c r="Y1511" s="88" t="str">
        <f t="shared" si="526"/>
        <v/>
      </c>
      <c r="Z1511" s="88" t="str">
        <f t="shared" si="517"/>
        <v/>
      </c>
      <c r="AA1511" s="88" t="str">
        <f t="shared" si="518"/>
        <v/>
      </c>
      <c r="AB1511" s="201" t="str">
        <f t="shared" si="519"/>
        <v/>
      </c>
    </row>
    <row r="1512" spans="5:28" ht="18" customHeight="1">
      <c r="E1512" s="178" t="str">
        <f t="shared" si="520"/>
        <v/>
      </c>
      <c r="F1512" s="204">
        <f t="shared" si="511"/>
        <v>0</v>
      </c>
      <c r="G1512" s="124" t="str">
        <f t="shared" si="512"/>
        <v/>
      </c>
      <c r="H1512" s="124" t="str">
        <f t="shared" si="513"/>
        <v/>
      </c>
      <c r="I1512" s="179">
        <v>52</v>
      </c>
      <c r="J1512" s="150" t="str">
        <f>IF($E1512="","",INDEX('3.サラリースケール'!$R$5:$BH$38,MATCH('7.グレード別年俸表の作成'!$E1512,'3.サラリースケール'!$R$5:$R$38,0),MATCH('7.グレード別年俸表の作成'!$I1512,'3.サラリースケール'!$R$5:$BH$5,0)))</f>
        <v/>
      </c>
      <c r="K1512" s="194" t="str">
        <f t="shared" si="514"/>
        <v/>
      </c>
      <c r="L1512" s="195" t="str">
        <f>IF($J1512="","",VLOOKUP($E1512,'6.モデル年俸表の作成'!$C$6:$F$48,4,0))</f>
        <v/>
      </c>
      <c r="M1512" s="196" t="str">
        <f t="shared" si="521"/>
        <v/>
      </c>
      <c r="N1512" s="197" t="str">
        <f t="shared" si="522"/>
        <v/>
      </c>
      <c r="O1512" s="219" t="str">
        <f t="shared" si="515"/>
        <v/>
      </c>
      <c r="P1512" s="198" t="str">
        <f t="shared" si="523"/>
        <v/>
      </c>
      <c r="Q1512" s="195" t="str">
        <f t="shared" si="524"/>
        <v/>
      </c>
      <c r="R1512" s="187" t="str">
        <f>IF($J1512="","",IF('5.手当・賞与配分の設計'!$O$4=1,ROUNDUP((J1512+$L1512)*$R$5,-1),ROUNDUP(J1512*$R$5,-1)))</f>
        <v/>
      </c>
      <c r="S1512" s="202" t="str">
        <f>IF($J1512="","",IF('5.手当・賞与配分の設計'!$O$4=1,ROUNDUP(($J1512+$L1512)*$U$4*$S$3,-1),ROUNDUP($J1512*$U$4*$S$3,-1)))</f>
        <v/>
      </c>
      <c r="T1512" s="186" t="str">
        <f>IF($J1512="","",IF('5.手当・賞与配分の設計'!$O$4=1,ROUNDUP(($J1512+$L1512)*$U$4*$T$3,-1),ROUNDUP($J1512*$U$4*$T$3,-1)))</f>
        <v/>
      </c>
      <c r="U1512" s="186" t="str">
        <f>IF($J1512="","",IF('5.手当・賞与配分の設計'!$O$4=1,ROUNDUP(($J1512+$L1512)*$U$4*$U$3,-1),ROUNDUP($J1512*$U$4*$U$3,-1)))</f>
        <v/>
      </c>
      <c r="V1512" s="186" t="str">
        <f>IF($J1512="","",IF('5.手当・賞与配分の設計'!$O$4=1,ROUNDUP(($J1512+$L1512)*$U$4*$V$3,-1),ROUNDUP($J1512*$U$4*$V$3,-1)))</f>
        <v/>
      </c>
      <c r="W1512" s="203" t="str">
        <f>IF($J1512="","",IF('5.手当・賞与配分の設計'!$O$4=1,ROUNDUP(($J1512+$L1512)*$U$4*$W$3,-1),ROUNDUP($J1512*$U$4*$W$3,-1)))</f>
        <v/>
      </c>
      <c r="X1512" s="128" t="str">
        <f t="shared" si="525"/>
        <v/>
      </c>
      <c r="Y1512" s="88" t="str">
        <f t="shared" si="526"/>
        <v/>
      </c>
      <c r="Z1512" s="88" t="str">
        <f t="shared" si="517"/>
        <v/>
      </c>
      <c r="AA1512" s="88" t="str">
        <f t="shared" si="518"/>
        <v/>
      </c>
      <c r="AB1512" s="201" t="str">
        <f t="shared" si="519"/>
        <v/>
      </c>
    </row>
    <row r="1513" spans="5:28" ht="18" customHeight="1">
      <c r="E1513" s="178" t="str">
        <f t="shared" si="520"/>
        <v/>
      </c>
      <c r="F1513" s="204">
        <f t="shared" si="511"/>
        <v>0</v>
      </c>
      <c r="G1513" s="124" t="str">
        <f t="shared" si="512"/>
        <v/>
      </c>
      <c r="H1513" s="124" t="str">
        <f t="shared" si="513"/>
        <v/>
      </c>
      <c r="I1513" s="179">
        <v>53</v>
      </c>
      <c r="J1513" s="150" t="str">
        <f>IF($E1513="","",INDEX('3.サラリースケール'!$R$5:$BH$38,MATCH('7.グレード別年俸表の作成'!$E1513,'3.サラリースケール'!$R$5:$R$38,0),MATCH('7.グレード別年俸表の作成'!$I1513,'3.サラリースケール'!$R$5:$BH$5,0)))</f>
        <v/>
      </c>
      <c r="K1513" s="194" t="str">
        <f t="shared" si="514"/>
        <v/>
      </c>
      <c r="L1513" s="195" t="str">
        <f>IF($J1513="","",VLOOKUP($E1513,'6.モデル年俸表の作成'!$C$6:$F$48,4,0))</f>
        <v/>
      </c>
      <c r="M1513" s="196" t="str">
        <f t="shared" si="521"/>
        <v/>
      </c>
      <c r="N1513" s="197" t="str">
        <f t="shared" si="522"/>
        <v/>
      </c>
      <c r="O1513" s="219" t="str">
        <f t="shared" si="515"/>
        <v/>
      </c>
      <c r="P1513" s="198" t="str">
        <f t="shared" si="523"/>
        <v/>
      </c>
      <c r="Q1513" s="195" t="str">
        <f t="shared" si="524"/>
        <v/>
      </c>
      <c r="R1513" s="187" t="str">
        <f>IF($J1513="","",IF('5.手当・賞与配分の設計'!$O$4=1,ROUNDUP((J1513+$L1513)*$R$5,-1),ROUNDUP(J1513*$R$5,-1)))</f>
        <v/>
      </c>
      <c r="S1513" s="202" t="str">
        <f>IF($J1513="","",IF('5.手当・賞与配分の設計'!$O$4=1,ROUNDUP(($J1513+$L1513)*$U$4*$S$3,-1),ROUNDUP($J1513*$U$4*$S$3,-1)))</f>
        <v/>
      </c>
      <c r="T1513" s="186" t="str">
        <f>IF($J1513="","",IF('5.手当・賞与配分の設計'!$O$4=1,ROUNDUP(($J1513+$L1513)*$U$4*$T$3,-1),ROUNDUP($J1513*$U$4*$T$3,-1)))</f>
        <v/>
      </c>
      <c r="U1513" s="186" t="str">
        <f>IF($J1513="","",IF('5.手当・賞与配分の設計'!$O$4=1,ROUNDUP(($J1513+$L1513)*$U$4*$U$3,-1),ROUNDUP($J1513*$U$4*$U$3,-1)))</f>
        <v/>
      </c>
      <c r="V1513" s="186" t="str">
        <f>IF($J1513="","",IF('5.手当・賞与配分の設計'!$O$4=1,ROUNDUP(($J1513+$L1513)*$U$4*$V$3,-1),ROUNDUP($J1513*$U$4*$V$3,-1)))</f>
        <v/>
      </c>
      <c r="W1513" s="203" t="str">
        <f>IF($J1513="","",IF('5.手当・賞与配分の設計'!$O$4=1,ROUNDUP(($J1513+$L1513)*$U$4*$W$3,-1),ROUNDUP($J1513*$U$4*$W$3,-1)))</f>
        <v/>
      </c>
      <c r="X1513" s="128" t="str">
        <f t="shared" si="525"/>
        <v/>
      </c>
      <c r="Y1513" s="88" t="str">
        <f t="shared" si="526"/>
        <v/>
      </c>
      <c r="Z1513" s="88" t="str">
        <f t="shared" si="517"/>
        <v/>
      </c>
      <c r="AA1513" s="88" t="str">
        <f t="shared" si="518"/>
        <v/>
      </c>
      <c r="AB1513" s="201" t="str">
        <f t="shared" si="519"/>
        <v/>
      </c>
    </row>
    <row r="1514" spans="5:28" ht="18" customHeight="1">
      <c r="E1514" s="178" t="str">
        <f t="shared" si="520"/>
        <v/>
      </c>
      <c r="F1514" s="204">
        <f t="shared" si="511"/>
        <v>0</v>
      </c>
      <c r="G1514" s="124" t="str">
        <f t="shared" si="512"/>
        <v/>
      </c>
      <c r="H1514" s="124" t="str">
        <f t="shared" si="513"/>
        <v/>
      </c>
      <c r="I1514" s="179">
        <v>54</v>
      </c>
      <c r="J1514" s="150" t="str">
        <f>IF($E1514="","",INDEX('3.サラリースケール'!$R$5:$BH$38,MATCH('7.グレード別年俸表の作成'!$E1514,'3.サラリースケール'!$R$5:$R$38,0),MATCH('7.グレード別年俸表の作成'!$I1514,'3.サラリースケール'!$R$5:$BH$5,0)))</f>
        <v/>
      </c>
      <c r="K1514" s="194" t="str">
        <f t="shared" si="514"/>
        <v/>
      </c>
      <c r="L1514" s="195" t="str">
        <f>IF($J1514="","",VLOOKUP($E1514,'6.モデル年俸表の作成'!$C$6:$F$48,4,0))</f>
        <v/>
      </c>
      <c r="M1514" s="196" t="str">
        <f t="shared" si="521"/>
        <v/>
      </c>
      <c r="N1514" s="197" t="str">
        <f t="shared" si="522"/>
        <v/>
      </c>
      <c r="O1514" s="219" t="str">
        <f t="shared" si="515"/>
        <v/>
      </c>
      <c r="P1514" s="198" t="str">
        <f t="shared" si="523"/>
        <v/>
      </c>
      <c r="Q1514" s="195" t="str">
        <f t="shared" si="524"/>
        <v/>
      </c>
      <c r="R1514" s="187" t="str">
        <f>IF($J1514="","",IF('5.手当・賞与配分の設計'!$O$4=1,ROUNDUP((J1514+$L1514)*$R$5,-1),ROUNDUP(J1514*$R$5,-1)))</f>
        <v/>
      </c>
      <c r="S1514" s="202" t="str">
        <f>IF($J1514="","",IF('5.手当・賞与配分の設計'!$O$4=1,ROUNDUP(($J1514+$L1514)*$U$4*$S$3,-1),ROUNDUP($J1514*$U$4*$S$3,-1)))</f>
        <v/>
      </c>
      <c r="T1514" s="186" t="str">
        <f>IF($J1514="","",IF('5.手当・賞与配分の設計'!$O$4=1,ROUNDUP(($J1514+$L1514)*$U$4*$T$3,-1),ROUNDUP($J1514*$U$4*$T$3,-1)))</f>
        <v/>
      </c>
      <c r="U1514" s="186" t="str">
        <f>IF($J1514="","",IF('5.手当・賞与配分の設計'!$O$4=1,ROUNDUP(($J1514+$L1514)*$U$4*$U$3,-1),ROUNDUP($J1514*$U$4*$U$3,-1)))</f>
        <v/>
      </c>
      <c r="V1514" s="186" t="str">
        <f>IF($J1514="","",IF('5.手当・賞与配分の設計'!$O$4=1,ROUNDUP(($J1514+$L1514)*$U$4*$V$3,-1),ROUNDUP($J1514*$U$4*$V$3,-1)))</f>
        <v/>
      </c>
      <c r="W1514" s="203" t="str">
        <f>IF($J1514="","",IF('5.手当・賞与配分の設計'!$O$4=1,ROUNDUP(($J1514+$L1514)*$U$4*$W$3,-1),ROUNDUP($J1514*$U$4*$W$3,-1)))</f>
        <v/>
      </c>
      <c r="X1514" s="128" t="str">
        <f t="shared" si="525"/>
        <v/>
      </c>
      <c r="Y1514" s="88" t="str">
        <f t="shared" si="526"/>
        <v/>
      </c>
      <c r="Z1514" s="88" t="str">
        <f t="shared" si="517"/>
        <v/>
      </c>
      <c r="AA1514" s="88" t="str">
        <f t="shared" si="518"/>
        <v/>
      </c>
      <c r="AB1514" s="201" t="str">
        <f t="shared" si="519"/>
        <v/>
      </c>
    </row>
    <row r="1515" spans="5:28" ht="18" customHeight="1">
      <c r="E1515" s="178" t="str">
        <f t="shared" si="520"/>
        <v/>
      </c>
      <c r="F1515" s="204">
        <f t="shared" si="511"/>
        <v>0</v>
      </c>
      <c r="G1515" s="124" t="str">
        <f t="shared" si="512"/>
        <v/>
      </c>
      <c r="H1515" s="124" t="str">
        <f t="shared" si="513"/>
        <v/>
      </c>
      <c r="I1515" s="179">
        <v>55</v>
      </c>
      <c r="J1515" s="150" t="str">
        <f>IF($E1515="","",INDEX('3.サラリースケール'!$R$5:$BH$38,MATCH('7.グレード別年俸表の作成'!$E1515,'3.サラリースケール'!$R$5:$R$38,0),MATCH('7.グレード別年俸表の作成'!$I1515,'3.サラリースケール'!$R$5:$BH$5,0)))</f>
        <v/>
      </c>
      <c r="K1515" s="194" t="str">
        <f t="shared" si="514"/>
        <v/>
      </c>
      <c r="L1515" s="195" t="str">
        <f>IF($J1515="","",VLOOKUP($E1515,'6.モデル年俸表の作成'!$C$6:$F$48,4,0))</f>
        <v/>
      </c>
      <c r="M1515" s="196" t="str">
        <f t="shared" si="521"/>
        <v/>
      </c>
      <c r="N1515" s="197" t="str">
        <f t="shared" si="522"/>
        <v/>
      </c>
      <c r="O1515" s="219" t="str">
        <f t="shared" si="515"/>
        <v/>
      </c>
      <c r="P1515" s="198" t="str">
        <f t="shared" si="523"/>
        <v/>
      </c>
      <c r="Q1515" s="195" t="str">
        <f t="shared" si="524"/>
        <v/>
      </c>
      <c r="R1515" s="187" t="str">
        <f>IF($J1515="","",IF('5.手当・賞与配分の設計'!$O$4=1,ROUNDUP((J1515+$L1515)*$R$5,-1),ROUNDUP(J1515*$R$5,-1)))</f>
        <v/>
      </c>
      <c r="S1515" s="202" t="str">
        <f>IF($J1515="","",IF('5.手当・賞与配分の設計'!$O$4=1,ROUNDUP(($J1515+$L1515)*$U$4*$S$3,-1),ROUNDUP($J1515*$U$4*$S$3,-1)))</f>
        <v/>
      </c>
      <c r="T1515" s="186" t="str">
        <f>IF($J1515="","",IF('5.手当・賞与配分の設計'!$O$4=1,ROUNDUP(($J1515+$L1515)*$U$4*$T$3,-1),ROUNDUP($J1515*$U$4*$T$3,-1)))</f>
        <v/>
      </c>
      <c r="U1515" s="186" t="str">
        <f>IF($J1515="","",IF('5.手当・賞与配分の設計'!$O$4=1,ROUNDUP(($J1515+$L1515)*$U$4*$U$3,-1),ROUNDUP($J1515*$U$4*$U$3,-1)))</f>
        <v/>
      </c>
      <c r="V1515" s="186" t="str">
        <f>IF($J1515="","",IF('5.手当・賞与配分の設計'!$O$4=1,ROUNDUP(($J1515+$L1515)*$U$4*$V$3,-1),ROUNDUP($J1515*$U$4*$V$3,-1)))</f>
        <v/>
      </c>
      <c r="W1515" s="203" t="str">
        <f>IF($J1515="","",IF('5.手当・賞与配分の設計'!$O$4=1,ROUNDUP(($J1515+$L1515)*$U$4*$W$3,-1),ROUNDUP($J1515*$U$4*$W$3,-1)))</f>
        <v/>
      </c>
      <c r="X1515" s="128" t="str">
        <f t="shared" si="525"/>
        <v/>
      </c>
      <c r="Y1515" s="88" t="str">
        <f t="shared" si="526"/>
        <v/>
      </c>
      <c r="Z1515" s="88" t="str">
        <f t="shared" si="517"/>
        <v/>
      </c>
      <c r="AA1515" s="88" t="str">
        <f t="shared" si="518"/>
        <v/>
      </c>
      <c r="AB1515" s="201" t="str">
        <f t="shared" si="519"/>
        <v/>
      </c>
    </row>
    <row r="1516" spans="5:28" ht="18" customHeight="1">
      <c r="E1516" s="178" t="str">
        <f t="shared" si="520"/>
        <v/>
      </c>
      <c r="F1516" s="204">
        <f t="shared" si="511"/>
        <v>0</v>
      </c>
      <c r="G1516" s="124" t="str">
        <f t="shared" si="512"/>
        <v/>
      </c>
      <c r="H1516" s="124" t="str">
        <f t="shared" si="513"/>
        <v/>
      </c>
      <c r="I1516" s="179">
        <v>56</v>
      </c>
      <c r="J1516" s="150" t="str">
        <f>IF($E1516="","",INDEX('3.サラリースケール'!$R$5:$BH$38,MATCH('7.グレード別年俸表の作成'!$E1516,'3.サラリースケール'!$R$5:$R$38,0),MATCH('7.グレード別年俸表の作成'!$I1516,'3.サラリースケール'!$R$5:$BH$5,0)))</f>
        <v/>
      </c>
      <c r="K1516" s="194" t="str">
        <f t="shared" si="514"/>
        <v/>
      </c>
      <c r="L1516" s="195" t="str">
        <f>IF($J1516="","",VLOOKUP($E1516,'6.モデル年俸表の作成'!$C$6:$F$48,4,0))</f>
        <v/>
      </c>
      <c r="M1516" s="196" t="str">
        <f t="shared" si="521"/>
        <v/>
      </c>
      <c r="N1516" s="197" t="str">
        <f t="shared" si="522"/>
        <v/>
      </c>
      <c r="O1516" s="219" t="str">
        <f t="shared" si="515"/>
        <v/>
      </c>
      <c r="P1516" s="198" t="str">
        <f t="shared" si="523"/>
        <v/>
      </c>
      <c r="Q1516" s="195" t="str">
        <f t="shared" si="524"/>
        <v/>
      </c>
      <c r="R1516" s="187" t="str">
        <f>IF($J1516="","",IF('5.手当・賞与配分の設計'!$O$4=1,ROUNDUP((J1516+$L1516)*$R$5,-1),ROUNDUP(J1516*$R$5,-1)))</f>
        <v/>
      </c>
      <c r="S1516" s="202" t="str">
        <f>IF($J1516="","",IF('5.手当・賞与配分の設計'!$O$4=1,ROUNDUP(($J1516+$L1516)*$U$4*$S$3,-1),ROUNDUP($J1516*$U$4*$S$3,-1)))</f>
        <v/>
      </c>
      <c r="T1516" s="186" t="str">
        <f>IF($J1516="","",IF('5.手当・賞与配分の設計'!$O$4=1,ROUNDUP(($J1516+$L1516)*$U$4*$T$3,-1),ROUNDUP($J1516*$U$4*$T$3,-1)))</f>
        <v/>
      </c>
      <c r="U1516" s="186" t="str">
        <f>IF($J1516="","",IF('5.手当・賞与配分の設計'!$O$4=1,ROUNDUP(($J1516+$L1516)*$U$4*$U$3,-1),ROUNDUP($J1516*$U$4*$U$3,-1)))</f>
        <v/>
      </c>
      <c r="V1516" s="186" t="str">
        <f>IF($J1516="","",IF('5.手当・賞与配分の設計'!$O$4=1,ROUNDUP(($J1516+$L1516)*$U$4*$V$3,-1),ROUNDUP($J1516*$U$4*$V$3,-1)))</f>
        <v/>
      </c>
      <c r="W1516" s="203" t="str">
        <f>IF($J1516="","",IF('5.手当・賞与配分の設計'!$O$4=1,ROUNDUP(($J1516+$L1516)*$U$4*$W$3,-1),ROUNDUP($J1516*$U$4*$W$3,-1)))</f>
        <v/>
      </c>
      <c r="X1516" s="128" t="str">
        <f t="shared" si="525"/>
        <v/>
      </c>
      <c r="Y1516" s="88" t="str">
        <f t="shared" si="526"/>
        <v/>
      </c>
      <c r="Z1516" s="88" t="str">
        <f t="shared" si="517"/>
        <v/>
      </c>
      <c r="AA1516" s="88" t="str">
        <f t="shared" si="518"/>
        <v/>
      </c>
      <c r="AB1516" s="201" t="str">
        <f t="shared" si="519"/>
        <v/>
      </c>
    </row>
    <row r="1517" spans="5:28" ht="18" customHeight="1">
      <c r="E1517" s="178" t="str">
        <f t="shared" si="520"/>
        <v/>
      </c>
      <c r="F1517" s="204">
        <f t="shared" si="511"/>
        <v>0</v>
      </c>
      <c r="G1517" s="124" t="str">
        <f t="shared" si="512"/>
        <v/>
      </c>
      <c r="H1517" s="124" t="str">
        <f t="shared" si="513"/>
        <v/>
      </c>
      <c r="I1517" s="179">
        <v>57</v>
      </c>
      <c r="J1517" s="150" t="str">
        <f>IF($E1517="","",INDEX('3.サラリースケール'!$R$5:$BH$38,MATCH('7.グレード別年俸表の作成'!$E1517,'3.サラリースケール'!$R$5:$R$38,0),MATCH('7.グレード別年俸表の作成'!$I1517,'3.サラリースケール'!$R$5:$BH$5,0)))</f>
        <v/>
      </c>
      <c r="K1517" s="194" t="str">
        <f t="shared" si="514"/>
        <v/>
      </c>
      <c r="L1517" s="195" t="str">
        <f>IF($J1517="","",VLOOKUP($E1517,'6.モデル年俸表の作成'!$C$6:$F$48,4,0))</f>
        <v/>
      </c>
      <c r="M1517" s="196" t="str">
        <f t="shared" si="521"/>
        <v/>
      </c>
      <c r="N1517" s="197" t="str">
        <f t="shared" si="522"/>
        <v/>
      </c>
      <c r="O1517" s="219" t="str">
        <f t="shared" si="515"/>
        <v/>
      </c>
      <c r="P1517" s="198" t="str">
        <f t="shared" si="523"/>
        <v/>
      </c>
      <c r="Q1517" s="195" t="str">
        <f t="shared" si="524"/>
        <v/>
      </c>
      <c r="R1517" s="187" t="str">
        <f>IF($J1517="","",IF('5.手当・賞与配分の設計'!$O$4=1,ROUNDUP((J1517+$L1517)*$R$5,-1),ROUNDUP(J1517*$R$5,-1)))</f>
        <v/>
      </c>
      <c r="S1517" s="202" t="str">
        <f>IF($J1517="","",IF('5.手当・賞与配分の設計'!$O$4=1,ROUNDUP(($J1517+$L1517)*$U$4*$S$3,-1),ROUNDUP($J1517*$U$4*$S$3,-1)))</f>
        <v/>
      </c>
      <c r="T1517" s="186" t="str">
        <f>IF($J1517="","",IF('5.手当・賞与配分の設計'!$O$4=1,ROUNDUP(($J1517+$L1517)*$U$4*$T$3,-1),ROUNDUP($J1517*$U$4*$T$3,-1)))</f>
        <v/>
      </c>
      <c r="U1517" s="186" t="str">
        <f>IF($J1517="","",IF('5.手当・賞与配分の設計'!$O$4=1,ROUNDUP(($J1517+$L1517)*$U$4*$U$3,-1),ROUNDUP($J1517*$U$4*$U$3,-1)))</f>
        <v/>
      </c>
      <c r="V1517" s="186" t="str">
        <f>IF($J1517="","",IF('5.手当・賞与配分の設計'!$O$4=1,ROUNDUP(($J1517+$L1517)*$U$4*$V$3,-1),ROUNDUP($J1517*$U$4*$V$3,-1)))</f>
        <v/>
      </c>
      <c r="W1517" s="203" t="str">
        <f>IF($J1517="","",IF('5.手当・賞与配分の設計'!$O$4=1,ROUNDUP(($J1517+$L1517)*$U$4*$W$3,-1),ROUNDUP($J1517*$U$4*$W$3,-1)))</f>
        <v/>
      </c>
      <c r="X1517" s="128" t="str">
        <f t="shared" si="525"/>
        <v/>
      </c>
      <c r="Y1517" s="88" t="str">
        <f t="shared" si="526"/>
        <v/>
      </c>
      <c r="Z1517" s="88" t="str">
        <f t="shared" si="517"/>
        <v/>
      </c>
      <c r="AA1517" s="88" t="str">
        <f t="shared" si="518"/>
        <v/>
      </c>
      <c r="AB1517" s="201" t="str">
        <f t="shared" si="519"/>
        <v/>
      </c>
    </row>
    <row r="1518" spans="5:28" ht="18" customHeight="1">
      <c r="E1518" s="178" t="str">
        <f t="shared" si="520"/>
        <v/>
      </c>
      <c r="F1518" s="204">
        <f t="shared" si="511"/>
        <v>0</v>
      </c>
      <c r="G1518" s="124" t="str">
        <f t="shared" si="512"/>
        <v/>
      </c>
      <c r="H1518" s="124" t="str">
        <f t="shared" si="513"/>
        <v/>
      </c>
      <c r="I1518" s="179">
        <v>58</v>
      </c>
      <c r="J1518" s="150" t="str">
        <f>IF($E1518="","",INDEX('3.サラリースケール'!$R$5:$BH$38,MATCH('7.グレード別年俸表の作成'!$E1518,'3.サラリースケール'!$R$5:$R$38,0),MATCH('7.グレード別年俸表の作成'!$I1518,'3.サラリースケール'!$R$5:$BH$5,0)))</f>
        <v/>
      </c>
      <c r="K1518" s="194" t="str">
        <f t="shared" si="514"/>
        <v/>
      </c>
      <c r="L1518" s="195" t="str">
        <f>IF($J1518="","",VLOOKUP($E1518,'6.モデル年俸表の作成'!$C$6:$F$48,4,0))</f>
        <v/>
      </c>
      <c r="M1518" s="196" t="str">
        <f t="shared" si="521"/>
        <v/>
      </c>
      <c r="N1518" s="197" t="str">
        <f t="shared" si="522"/>
        <v/>
      </c>
      <c r="O1518" s="219" t="str">
        <f t="shared" si="515"/>
        <v/>
      </c>
      <c r="P1518" s="198" t="str">
        <f t="shared" si="523"/>
        <v/>
      </c>
      <c r="Q1518" s="195" t="str">
        <f t="shared" si="524"/>
        <v/>
      </c>
      <c r="R1518" s="187" t="str">
        <f>IF($J1518="","",IF('5.手当・賞与配分の設計'!$O$4=1,ROUNDUP((J1518+$L1518)*$R$5,-1),ROUNDUP(J1518*$R$5,-1)))</f>
        <v/>
      </c>
      <c r="S1518" s="202" t="str">
        <f>IF($J1518="","",IF('5.手当・賞与配分の設計'!$O$4=1,ROUNDUP(($J1518+$L1518)*$U$4*$S$3,-1),ROUNDUP($J1518*$U$4*$S$3,-1)))</f>
        <v/>
      </c>
      <c r="T1518" s="186" t="str">
        <f>IF($J1518="","",IF('5.手当・賞与配分の設計'!$O$4=1,ROUNDUP(($J1518+$L1518)*$U$4*$T$3,-1),ROUNDUP($J1518*$U$4*$T$3,-1)))</f>
        <v/>
      </c>
      <c r="U1518" s="186" t="str">
        <f>IF($J1518="","",IF('5.手当・賞与配分の設計'!$O$4=1,ROUNDUP(($J1518+$L1518)*$U$4*$U$3,-1),ROUNDUP($J1518*$U$4*$U$3,-1)))</f>
        <v/>
      </c>
      <c r="V1518" s="186" t="str">
        <f>IF($J1518="","",IF('5.手当・賞与配分の設計'!$O$4=1,ROUNDUP(($J1518+$L1518)*$U$4*$V$3,-1),ROUNDUP($J1518*$U$4*$V$3,-1)))</f>
        <v/>
      </c>
      <c r="W1518" s="203" t="str">
        <f>IF($J1518="","",IF('5.手当・賞与配分の設計'!$O$4=1,ROUNDUP(($J1518+$L1518)*$U$4*$W$3,-1),ROUNDUP($J1518*$U$4*$W$3,-1)))</f>
        <v/>
      </c>
      <c r="X1518" s="128" t="str">
        <f t="shared" si="525"/>
        <v/>
      </c>
      <c r="Y1518" s="88" t="str">
        <f t="shared" si="526"/>
        <v/>
      </c>
      <c r="Z1518" s="88" t="str">
        <f t="shared" si="517"/>
        <v/>
      </c>
      <c r="AA1518" s="88" t="str">
        <f t="shared" si="518"/>
        <v/>
      </c>
      <c r="AB1518" s="201" t="str">
        <f t="shared" si="519"/>
        <v/>
      </c>
    </row>
    <row r="1519" spans="5:28" ht="18" customHeight="1" thickBot="1">
      <c r="E1519" s="178" t="str">
        <f t="shared" si="520"/>
        <v/>
      </c>
      <c r="F1519" s="204">
        <f t="shared" si="511"/>
        <v>0</v>
      </c>
      <c r="G1519" s="124" t="str">
        <f t="shared" si="512"/>
        <v/>
      </c>
      <c r="H1519" s="124" t="str">
        <f t="shared" si="513"/>
        <v/>
      </c>
      <c r="I1519" s="179">
        <v>59</v>
      </c>
      <c r="J1519" s="205" t="str">
        <f>IF($E1519="","",INDEX('3.サラリースケール'!$R$5:$BH$38,MATCH('7.グレード別年俸表の作成'!$E1519,'3.サラリースケール'!$R$5:$R$38,0),MATCH('7.グレード別年俸表の作成'!$I1519,'3.サラリースケール'!$R$5:$BH$5,0)))</f>
        <v/>
      </c>
      <c r="K1519" s="206" t="str">
        <f t="shared" si="514"/>
        <v/>
      </c>
      <c r="L1519" s="207" t="str">
        <f>IF($J1519="","",VLOOKUP($E1519,'6.モデル年俸表の作成'!$C$6:$F$48,4,0))</f>
        <v/>
      </c>
      <c r="M1519" s="208" t="str">
        <f t="shared" si="521"/>
        <v/>
      </c>
      <c r="N1519" s="209" t="str">
        <f t="shared" si="522"/>
        <v/>
      </c>
      <c r="O1519" s="220" t="str">
        <f t="shared" si="515"/>
        <v/>
      </c>
      <c r="P1519" s="210" t="str">
        <f t="shared" si="523"/>
        <v/>
      </c>
      <c r="Q1519" s="207" t="str">
        <f t="shared" si="524"/>
        <v/>
      </c>
      <c r="R1519" s="211" t="str">
        <f>IF($J1519="","",IF('5.手当・賞与配分の設計'!$O$4=1,ROUNDUP((J1519+$L1519)*$R$5,-1),ROUNDUP(J1519*$R$5,-1)))</f>
        <v/>
      </c>
      <c r="S1519" s="212" t="str">
        <f>IF($J1519="","",IF('5.手当・賞与配分の設計'!$O$4=1,ROUNDUP(($J1519+$L1519)*$U$4*$S$3,-1),ROUNDUP($J1519*$U$4*$S$3,-1)))</f>
        <v/>
      </c>
      <c r="T1519" s="213" t="str">
        <f>IF($J1519="","",IF('5.手当・賞与配分の設計'!$O$4=1,ROUNDUP(($J1519+$L1519)*$U$4*$T$3,-1),ROUNDUP($J1519*$U$4*$T$3,-1)))</f>
        <v/>
      </c>
      <c r="U1519" s="213" t="str">
        <f>IF($J1519="","",IF('5.手当・賞与配分の設計'!$O$4=1,ROUNDUP(($J1519+$L1519)*$U$4*$U$3,-1),ROUNDUP($J1519*$U$4*$U$3,-1)))</f>
        <v/>
      </c>
      <c r="V1519" s="213" t="str">
        <f>IF($J1519="","",IF('5.手当・賞与配分の設計'!$O$4=1,ROUNDUP(($J1519+$L1519)*$U$4*$V$3,-1),ROUNDUP($J1519*$U$4*$V$3,-1)))</f>
        <v/>
      </c>
      <c r="W1519" s="214" t="str">
        <f>IF($J1519="","",IF('5.手当・賞与配分の設計'!$O$4=1,ROUNDUP(($J1519+$L1519)*$U$4*$W$3,-1),ROUNDUP($J1519*$U$4*$W$3,-1)))</f>
        <v/>
      </c>
      <c r="X1519" s="215" t="str">
        <f t="shared" si="525"/>
        <v/>
      </c>
      <c r="Y1519" s="216" t="str">
        <f t="shared" si="526"/>
        <v/>
      </c>
      <c r="Z1519" s="216" t="str">
        <f t="shared" si="517"/>
        <v/>
      </c>
      <c r="AA1519" s="216" t="str">
        <f t="shared" si="518"/>
        <v/>
      </c>
      <c r="AB1519" s="217" t="str">
        <f t="shared" si="519"/>
        <v/>
      </c>
    </row>
    <row r="1520" spans="5:28" ht="9" customHeight="1"/>
  </sheetData>
  <sheetProtection algorithmName="SHA-512" hashValue="qZ3n4FF/AwKCqWgBkeJa5FG+RzwTcqu02hQzcJfUQsy7DZFY9PDKClI21sAvMc/GbVvHHpAYTCiSrU8D3hhcTg==" saltValue="KSLgIJ4mlxczAlyRLG3XsA==" spinCount="100000" sheet="1" objects="1" scenarios="1"/>
  <mergeCells count="398">
    <mergeCell ref="X1430:AB1430"/>
    <mergeCell ref="S1292:T1292"/>
    <mergeCell ref="U1292:V1292"/>
    <mergeCell ref="X1292:AB1292"/>
    <mergeCell ref="X1338:AB1338"/>
    <mergeCell ref="U1338:V1338"/>
    <mergeCell ref="S1338:T1338"/>
    <mergeCell ref="M1476:N1476"/>
    <mergeCell ref="S1476:T1476"/>
    <mergeCell ref="U1476:V1476"/>
    <mergeCell ref="X1476:AB1476"/>
    <mergeCell ref="S1384:T1384"/>
    <mergeCell ref="U1384:V1384"/>
    <mergeCell ref="X1384:AB1384"/>
    <mergeCell ref="M1430:N1430"/>
    <mergeCell ref="S1430:T1430"/>
    <mergeCell ref="U1430:V1430"/>
    <mergeCell ref="S1200:T1200"/>
    <mergeCell ref="U1200:V1200"/>
    <mergeCell ref="X1200:AB1200"/>
    <mergeCell ref="M1246:N1246"/>
    <mergeCell ref="S1246:T1246"/>
    <mergeCell ref="U1246:V1246"/>
    <mergeCell ref="X1246:AB1246"/>
    <mergeCell ref="P1246:P1247"/>
    <mergeCell ref="Q1246:Q1247"/>
    <mergeCell ref="Q1200:Q1201"/>
    <mergeCell ref="M1108:N1108"/>
    <mergeCell ref="S1108:T1108"/>
    <mergeCell ref="U1108:V1108"/>
    <mergeCell ref="X1108:AB1108"/>
    <mergeCell ref="M1154:N1154"/>
    <mergeCell ref="S1154:T1154"/>
    <mergeCell ref="U1154:V1154"/>
    <mergeCell ref="X1154:AB1154"/>
    <mergeCell ref="P1108:P1109"/>
    <mergeCell ref="Q1108:Q1109"/>
    <mergeCell ref="S1016:T1016"/>
    <mergeCell ref="U1016:V1016"/>
    <mergeCell ref="X1016:AB1016"/>
    <mergeCell ref="M1062:N1062"/>
    <mergeCell ref="S1062:T1062"/>
    <mergeCell ref="U1062:V1062"/>
    <mergeCell ref="X1062:AB1062"/>
    <mergeCell ref="P1062:P1063"/>
    <mergeCell ref="Q1062:Q1063"/>
    <mergeCell ref="M924:N924"/>
    <mergeCell ref="S924:T924"/>
    <mergeCell ref="U924:V924"/>
    <mergeCell ref="X924:AB924"/>
    <mergeCell ref="M970:N970"/>
    <mergeCell ref="S970:T970"/>
    <mergeCell ref="U970:V970"/>
    <mergeCell ref="X970:AB970"/>
    <mergeCell ref="P924:P925"/>
    <mergeCell ref="Q924:Q925"/>
    <mergeCell ref="S832:T832"/>
    <mergeCell ref="U832:V832"/>
    <mergeCell ref="X832:AB832"/>
    <mergeCell ref="M878:N878"/>
    <mergeCell ref="S878:T878"/>
    <mergeCell ref="U878:V878"/>
    <mergeCell ref="X878:AB878"/>
    <mergeCell ref="P878:P879"/>
    <mergeCell ref="Q878:Q879"/>
    <mergeCell ref="M280:N280"/>
    <mergeCell ref="S280:T280"/>
    <mergeCell ref="U280:V280"/>
    <mergeCell ref="X280:AB280"/>
    <mergeCell ref="M234:N234"/>
    <mergeCell ref="S234:T234"/>
    <mergeCell ref="M326:N326"/>
    <mergeCell ref="S326:T326"/>
    <mergeCell ref="U326:V326"/>
    <mergeCell ref="X326:AB326"/>
    <mergeCell ref="P326:P327"/>
    <mergeCell ref="X50:AB50"/>
    <mergeCell ref="J96:J97"/>
    <mergeCell ref="M96:N96"/>
    <mergeCell ref="P96:P97"/>
    <mergeCell ref="S96:T96"/>
    <mergeCell ref="U96:V96"/>
    <mergeCell ref="X96:AB96"/>
    <mergeCell ref="K50:K51"/>
    <mergeCell ref="S142:T142"/>
    <mergeCell ref="U142:V142"/>
    <mergeCell ref="X142:AB142"/>
    <mergeCell ref="P142:P143"/>
    <mergeCell ref="L50:L51"/>
    <mergeCell ref="Q96:Q97"/>
    <mergeCell ref="L96:L97"/>
    <mergeCell ref="G326:G327"/>
    <mergeCell ref="H326:H327"/>
    <mergeCell ref="I326:I327"/>
    <mergeCell ref="J326:J327"/>
    <mergeCell ref="K326:K327"/>
    <mergeCell ref="L326:L327"/>
    <mergeCell ref="Z2:AA2"/>
    <mergeCell ref="X3:AB3"/>
    <mergeCell ref="Q4:Q5"/>
    <mergeCell ref="Q50:Q51"/>
    <mergeCell ref="J4:J5"/>
    <mergeCell ref="Q326:Q327"/>
    <mergeCell ref="P280:P281"/>
    <mergeCell ref="Q280:Q281"/>
    <mergeCell ref="P234:P235"/>
    <mergeCell ref="Q234:Q235"/>
    <mergeCell ref="M4:N4"/>
    <mergeCell ref="P4:P5"/>
    <mergeCell ref="S4:T4"/>
    <mergeCell ref="U4:V4"/>
    <mergeCell ref="X4:AB4"/>
    <mergeCell ref="L4:L5"/>
    <mergeCell ref="S50:T50"/>
    <mergeCell ref="U50:V50"/>
    <mergeCell ref="G234:G235"/>
    <mergeCell ref="H234:H235"/>
    <mergeCell ref="I234:I235"/>
    <mergeCell ref="J234:J235"/>
    <mergeCell ref="K234:K235"/>
    <mergeCell ref="L234:L235"/>
    <mergeCell ref="G280:G281"/>
    <mergeCell ref="H280:H281"/>
    <mergeCell ref="I280:I281"/>
    <mergeCell ref="J280:J281"/>
    <mergeCell ref="K280:K281"/>
    <mergeCell ref="L280:L281"/>
    <mergeCell ref="L188:L189"/>
    <mergeCell ref="P188:P189"/>
    <mergeCell ref="M50:N50"/>
    <mergeCell ref="P50:P51"/>
    <mergeCell ref="Q188:Q189"/>
    <mergeCell ref="J188:J189"/>
    <mergeCell ref="M188:N188"/>
    <mergeCell ref="L142:L143"/>
    <mergeCell ref="Q142:Q143"/>
    <mergeCell ref="J142:J143"/>
    <mergeCell ref="M142:N142"/>
    <mergeCell ref="G50:G51"/>
    <mergeCell ref="H96:H97"/>
    <mergeCell ref="I96:I97"/>
    <mergeCell ref="K96:K97"/>
    <mergeCell ref="J50:J51"/>
    <mergeCell ref="G188:G189"/>
    <mergeCell ref="G4:G5"/>
    <mergeCell ref="H4:H5"/>
    <mergeCell ref="I4:I5"/>
    <mergeCell ref="K4:K5"/>
    <mergeCell ref="H142:H143"/>
    <mergeCell ref="I142:I143"/>
    <mergeCell ref="K142:K143"/>
    <mergeCell ref="G96:G97"/>
    <mergeCell ref="H50:H51"/>
    <mergeCell ref="I50:I51"/>
    <mergeCell ref="G142:G143"/>
    <mergeCell ref="H188:H189"/>
    <mergeCell ref="I188:I189"/>
    <mergeCell ref="K188:K189"/>
    <mergeCell ref="G464:G465"/>
    <mergeCell ref="H464:H465"/>
    <mergeCell ref="I464:I465"/>
    <mergeCell ref="J464:J465"/>
    <mergeCell ref="K464:K465"/>
    <mergeCell ref="L464:L465"/>
    <mergeCell ref="L372:L373"/>
    <mergeCell ref="P372:P373"/>
    <mergeCell ref="Q372:Q373"/>
    <mergeCell ref="G418:G419"/>
    <mergeCell ref="H418:H419"/>
    <mergeCell ref="I418:I419"/>
    <mergeCell ref="J418:J419"/>
    <mergeCell ref="K418:K419"/>
    <mergeCell ref="L418:L419"/>
    <mergeCell ref="G372:G373"/>
    <mergeCell ref="H372:H373"/>
    <mergeCell ref="I372:I373"/>
    <mergeCell ref="J372:J373"/>
    <mergeCell ref="K372:K373"/>
    <mergeCell ref="M372:N372"/>
    <mergeCell ref="M464:N464"/>
    <mergeCell ref="G556:G557"/>
    <mergeCell ref="H556:H557"/>
    <mergeCell ref="I556:I557"/>
    <mergeCell ref="J556:J557"/>
    <mergeCell ref="K556:K557"/>
    <mergeCell ref="L556:L557"/>
    <mergeCell ref="G510:G511"/>
    <mergeCell ref="H510:H511"/>
    <mergeCell ref="I510:I511"/>
    <mergeCell ref="J510:J511"/>
    <mergeCell ref="K510:K511"/>
    <mergeCell ref="L510:L511"/>
    <mergeCell ref="G694:G695"/>
    <mergeCell ref="H694:H695"/>
    <mergeCell ref="I694:I695"/>
    <mergeCell ref="J694:J695"/>
    <mergeCell ref="K694:K695"/>
    <mergeCell ref="L694:L695"/>
    <mergeCell ref="P694:P695"/>
    <mergeCell ref="Q694:Q695"/>
    <mergeCell ref="P602:P603"/>
    <mergeCell ref="Q602:Q603"/>
    <mergeCell ref="G648:G649"/>
    <mergeCell ref="H648:H649"/>
    <mergeCell ref="I648:I649"/>
    <mergeCell ref="J648:J649"/>
    <mergeCell ref="K648:K649"/>
    <mergeCell ref="L648:L649"/>
    <mergeCell ref="P648:P649"/>
    <mergeCell ref="G602:G603"/>
    <mergeCell ref="H602:H603"/>
    <mergeCell ref="I602:I603"/>
    <mergeCell ref="J602:J603"/>
    <mergeCell ref="K602:K603"/>
    <mergeCell ref="L602:L603"/>
    <mergeCell ref="G832:G833"/>
    <mergeCell ref="H832:H833"/>
    <mergeCell ref="I832:I833"/>
    <mergeCell ref="J832:J833"/>
    <mergeCell ref="K832:K833"/>
    <mergeCell ref="L832:L833"/>
    <mergeCell ref="P832:P833"/>
    <mergeCell ref="Q832:Q833"/>
    <mergeCell ref="P740:P741"/>
    <mergeCell ref="Q740:Q741"/>
    <mergeCell ref="G786:G787"/>
    <mergeCell ref="H786:H787"/>
    <mergeCell ref="I786:I787"/>
    <mergeCell ref="J786:J787"/>
    <mergeCell ref="K786:K787"/>
    <mergeCell ref="L786:L787"/>
    <mergeCell ref="G740:G741"/>
    <mergeCell ref="H740:H741"/>
    <mergeCell ref="I740:I741"/>
    <mergeCell ref="J740:J741"/>
    <mergeCell ref="K740:K741"/>
    <mergeCell ref="L740:L741"/>
    <mergeCell ref="M832:N832"/>
    <mergeCell ref="G924:G925"/>
    <mergeCell ref="H924:H925"/>
    <mergeCell ref="I924:I925"/>
    <mergeCell ref="J924:J925"/>
    <mergeCell ref="K924:K925"/>
    <mergeCell ref="L924:L925"/>
    <mergeCell ref="G878:G879"/>
    <mergeCell ref="H878:H879"/>
    <mergeCell ref="I878:I879"/>
    <mergeCell ref="J878:J879"/>
    <mergeCell ref="K878:K879"/>
    <mergeCell ref="L878:L879"/>
    <mergeCell ref="G1016:G1017"/>
    <mergeCell ref="H1016:H1017"/>
    <mergeCell ref="I1016:I1017"/>
    <mergeCell ref="J1016:J1017"/>
    <mergeCell ref="K1016:K1017"/>
    <mergeCell ref="L1016:L1017"/>
    <mergeCell ref="P1016:P1017"/>
    <mergeCell ref="Q1016:Q1017"/>
    <mergeCell ref="G970:G971"/>
    <mergeCell ref="H970:H971"/>
    <mergeCell ref="I970:I971"/>
    <mergeCell ref="J970:J971"/>
    <mergeCell ref="K970:K971"/>
    <mergeCell ref="L970:L971"/>
    <mergeCell ref="M1016:N1016"/>
    <mergeCell ref="G1108:G1109"/>
    <mergeCell ref="H1108:H1109"/>
    <mergeCell ref="I1108:I1109"/>
    <mergeCell ref="J1108:J1109"/>
    <mergeCell ref="K1108:K1109"/>
    <mergeCell ref="L1108:L1109"/>
    <mergeCell ref="G1062:G1063"/>
    <mergeCell ref="H1062:H1063"/>
    <mergeCell ref="I1062:I1063"/>
    <mergeCell ref="J1062:J1063"/>
    <mergeCell ref="K1062:K1063"/>
    <mergeCell ref="L1062:L1063"/>
    <mergeCell ref="G1200:G1201"/>
    <mergeCell ref="H1200:H1201"/>
    <mergeCell ref="I1200:I1201"/>
    <mergeCell ref="J1200:J1201"/>
    <mergeCell ref="K1200:K1201"/>
    <mergeCell ref="L1200:L1201"/>
    <mergeCell ref="G1154:G1155"/>
    <mergeCell ref="H1154:H1155"/>
    <mergeCell ref="I1154:I1155"/>
    <mergeCell ref="J1154:J1155"/>
    <mergeCell ref="K1154:K1155"/>
    <mergeCell ref="L1154:L1155"/>
    <mergeCell ref="I1246:I1247"/>
    <mergeCell ref="J1246:J1247"/>
    <mergeCell ref="K1246:K1247"/>
    <mergeCell ref="P1292:P1293"/>
    <mergeCell ref="P1200:P1201"/>
    <mergeCell ref="I1292:I1293"/>
    <mergeCell ref="J1292:J1293"/>
    <mergeCell ref="K1292:K1293"/>
    <mergeCell ref="L1292:L1293"/>
    <mergeCell ref="M1292:N1292"/>
    <mergeCell ref="M1200:N1200"/>
    <mergeCell ref="L1246:L1247"/>
    <mergeCell ref="G1476:G1477"/>
    <mergeCell ref="H1476:H1477"/>
    <mergeCell ref="I1476:I1477"/>
    <mergeCell ref="J1476:J1477"/>
    <mergeCell ref="K1476:K1477"/>
    <mergeCell ref="L1476:L1477"/>
    <mergeCell ref="Q1430:Q1431"/>
    <mergeCell ref="P1338:P1339"/>
    <mergeCell ref="Q1338:Q1339"/>
    <mergeCell ref="P1384:P1385"/>
    <mergeCell ref="P1430:P1431"/>
    <mergeCell ref="M1338:N1338"/>
    <mergeCell ref="M1384:N1384"/>
    <mergeCell ref="G1384:G1385"/>
    <mergeCell ref="H1384:H1385"/>
    <mergeCell ref="I1384:I1385"/>
    <mergeCell ref="J1384:J1385"/>
    <mergeCell ref="K1384:K1385"/>
    <mergeCell ref="L1384:L1385"/>
    <mergeCell ref="G1338:G1339"/>
    <mergeCell ref="H1338:H1339"/>
    <mergeCell ref="I1338:I1339"/>
    <mergeCell ref="J1338:J1339"/>
    <mergeCell ref="K1338:K1339"/>
    <mergeCell ref="S188:T188"/>
    <mergeCell ref="U188:V188"/>
    <mergeCell ref="X188:AB188"/>
    <mergeCell ref="P1476:P1477"/>
    <mergeCell ref="Q1476:Q1477"/>
    <mergeCell ref="Q1384:Q1385"/>
    <mergeCell ref="S418:T418"/>
    <mergeCell ref="U418:V418"/>
    <mergeCell ref="X418:AB418"/>
    <mergeCell ref="Q1292:Q1293"/>
    <mergeCell ref="P1154:P1155"/>
    <mergeCell ref="Q1154:Q1155"/>
    <mergeCell ref="P970:P971"/>
    <mergeCell ref="Q970:Q971"/>
    <mergeCell ref="P786:P787"/>
    <mergeCell ref="Q786:Q787"/>
    <mergeCell ref="Q648:Q649"/>
    <mergeCell ref="P556:P557"/>
    <mergeCell ref="Q556:Q557"/>
    <mergeCell ref="U234:V234"/>
    <mergeCell ref="X234:AB234"/>
    <mergeCell ref="S372:T372"/>
    <mergeCell ref="U372:V372"/>
    <mergeCell ref="X372:AB372"/>
    <mergeCell ref="S464:T464"/>
    <mergeCell ref="U464:V464"/>
    <mergeCell ref="X464:AB464"/>
    <mergeCell ref="Q464:Q465"/>
    <mergeCell ref="P418:P419"/>
    <mergeCell ref="Q418:Q419"/>
    <mergeCell ref="P464:P465"/>
    <mergeCell ref="G1430:G1431"/>
    <mergeCell ref="H1430:H1431"/>
    <mergeCell ref="I1430:I1431"/>
    <mergeCell ref="K1430:K1431"/>
    <mergeCell ref="L1430:L1431"/>
    <mergeCell ref="M418:N418"/>
    <mergeCell ref="M510:N510"/>
    <mergeCell ref="M602:N602"/>
    <mergeCell ref="M694:N694"/>
    <mergeCell ref="M786:N786"/>
    <mergeCell ref="J1430:J1431"/>
    <mergeCell ref="L1338:L1339"/>
    <mergeCell ref="G1292:G1293"/>
    <mergeCell ref="H1292:H1293"/>
    <mergeCell ref="G1246:G1247"/>
    <mergeCell ref="H1246:H1247"/>
    <mergeCell ref="S602:T602"/>
    <mergeCell ref="U602:V602"/>
    <mergeCell ref="X602:AB602"/>
    <mergeCell ref="M648:N648"/>
    <mergeCell ref="S648:T648"/>
    <mergeCell ref="U648:V648"/>
    <mergeCell ref="X648:AB648"/>
    <mergeCell ref="S510:T510"/>
    <mergeCell ref="U510:V510"/>
    <mergeCell ref="X510:AB510"/>
    <mergeCell ref="M556:N556"/>
    <mergeCell ref="S556:T556"/>
    <mergeCell ref="U556:V556"/>
    <mergeCell ref="X556:AB556"/>
    <mergeCell ref="P510:P511"/>
    <mergeCell ref="Q510:Q511"/>
    <mergeCell ref="S786:T786"/>
    <mergeCell ref="U786:V786"/>
    <mergeCell ref="X786:AB786"/>
    <mergeCell ref="S694:T694"/>
    <mergeCell ref="U694:V694"/>
    <mergeCell ref="X694:AB694"/>
    <mergeCell ref="M740:N740"/>
    <mergeCell ref="S740:T740"/>
    <mergeCell ref="U740:V740"/>
    <mergeCell ref="X740:AB740"/>
  </mergeCells>
  <phoneticPr fontId="6"/>
  <printOptions horizontalCentered="1" verticalCentered="1"/>
  <pageMargins left="0.70866141732283472" right="0.70866141732283472" top="0.35433070866141736" bottom="0.35433070866141736" header="0.31496062992125984" footer="0.31496062992125984"/>
  <pageSetup paperSize="9" scale="50" orientation="landscape" verticalDpi="0" r:id="rId1"/>
  <rowBreaks count="19" manualBreakCount="19">
    <brk id="48" min="4" max="44" man="1"/>
    <brk id="94" min="4" max="44" man="1"/>
    <brk id="140" min="4" max="44" man="1"/>
    <brk id="186" min="4" max="44" man="1"/>
    <brk id="232" min="4" max="44" man="1"/>
    <brk id="278" min="4" max="44" man="1"/>
    <brk id="324" min="4" max="44" man="1"/>
    <brk id="370" min="4" max="44" man="1"/>
    <brk id="416" min="4" max="44" man="1"/>
    <brk id="462" min="4" max="44" man="1"/>
    <brk id="508" min="4" max="44" man="1"/>
    <brk id="554" min="4" max="44" man="1"/>
    <brk id="600" min="4" max="44" man="1"/>
    <brk id="646" min="4" max="44" man="1"/>
    <brk id="692" min="4" max="44" man="1"/>
    <brk id="738" min="4" max="44" man="1"/>
    <brk id="784" min="4" max="44" man="1"/>
    <brk id="830" min="4" max="44" man="1"/>
    <brk id="876" min="4" max="4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sheetPr>
  <dimension ref="B1:AI46"/>
  <sheetViews>
    <sheetView showGridLines="0" zoomScaleNormal="100" workbookViewId="0"/>
  </sheetViews>
  <sheetFormatPr defaultColWidth="9" defaultRowHeight="13.2"/>
  <cols>
    <col min="1" max="1" width="3" style="2" customWidth="1"/>
    <col min="2" max="2" width="9" style="2"/>
    <col min="3" max="6" width="14.6640625" style="101" customWidth="1"/>
    <col min="7" max="35" width="14.6640625" style="2" customWidth="1"/>
    <col min="36" max="16384" width="9" style="2"/>
  </cols>
  <sheetData>
    <row r="1" spans="2:35" ht="27" customHeight="1">
      <c r="C1" s="101">
        <v>1</v>
      </c>
      <c r="D1" s="101">
        <v>2</v>
      </c>
      <c r="E1" s="101">
        <v>3</v>
      </c>
      <c r="F1" s="101">
        <v>4</v>
      </c>
      <c r="G1" s="101">
        <v>5</v>
      </c>
      <c r="H1" s="101">
        <v>6</v>
      </c>
      <c r="I1" s="101">
        <v>7</v>
      </c>
      <c r="J1" s="101">
        <v>8</v>
      </c>
      <c r="K1" s="101">
        <v>9</v>
      </c>
      <c r="L1" s="101">
        <v>10</v>
      </c>
      <c r="M1" s="101">
        <v>11</v>
      </c>
      <c r="N1" s="101">
        <v>12</v>
      </c>
      <c r="O1" s="101">
        <v>13</v>
      </c>
      <c r="P1" s="101">
        <v>14</v>
      </c>
      <c r="Q1" s="101">
        <v>15</v>
      </c>
      <c r="R1" s="101">
        <v>16</v>
      </c>
      <c r="S1" s="101">
        <v>17</v>
      </c>
      <c r="T1" s="101">
        <v>18</v>
      </c>
      <c r="U1" s="101">
        <v>19</v>
      </c>
      <c r="V1" s="101">
        <v>20</v>
      </c>
      <c r="W1" s="101">
        <v>21</v>
      </c>
      <c r="X1" s="101">
        <v>22</v>
      </c>
      <c r="Y1" s="101">
        <v>23</v>
      </c>
      <c r="Z1" s="101">
        <v>24</v>
      </c>
      <c r="AA1" s="101">
        <v>25</v>
      </c>
      <c r="AB1" s="101">
        <v>26</v>
      </c>
      <c r="AC1" s="101">
        <v>27</v>
      </c>
      <c r="AD1" s="101">
        <v>28</v>
      </c>
      <c r="AE1" s="101">
        <v>29</v>
      </c>
      <c r="AF1" s="101">
        <v>30</v>
      </c>
      <c r="AG1" s="101">
        <v>31</v>
      </c>
      <c r="AH1" s="101">
        <v>32</v>
      </c>
      <c r="AI1" s="101">
        <v>33</v>
      </c>
    </row>
    <row r="2" spans="2:35" ht="26.25" customHeight="1">
      <c r="B2" s="140" t="s">
        <v>256</v>
      </c>
      <c r="F2" s="19" t="s">
        <v>51</v>
      </c>
    </row>
    <row r="3" spans="2:35" ht="9" customHeight="1"/>
    <row r="4" spans="2:35" ht="18" customHeight="1">
      <c r="B4" s="222"/>
      <c r="C4" s="112" t="str">
        <f>'7.グレード別年俸表の作成'!Z5</f>
        <v>J-1-B</v>
      </c>
      <c r="D4" s="112" t="str">
        <f>'7.グレード別年俸表の作成'!$Z51</f>
        <v>J-2-B</v>
      </c>
      <c r="E4" s="112" t="str">
        <f>'7.グレード別年俸表の作成'!$Z97</f>
        <v>J-3-B</v>
      </c>
      <c r="F4" s="112" t="str">
        <f>'7.グレード別年俸表の作成'!$Z143</f>
        <v>J-4-B</v>
      </c>
      <c r="G4" s="112" t="str">
        <f>'7.グレード別年俸表の作成'!$Z189</f>
        <v>C-1-B</v>
      </c>
      <c r="H4" s="112" t="str">
        <f>'7.グレード別年俸表の作成'!$Z235</f>
        <v>C-2-B</v>
      </c>
      <c r="I4" s="112" t="str">
        <f>'7.グレード別年俸表の作成'!$Z281</f>
        <v>C-3-B</v>
      </c>
      <c r="J4" s="112" t="str">
        <f>'7.グレード別年俸表の作成'!$Z327</f>
        <v>C-4-B</v>
      </c>
      <c r="K4" s="112" t="str">
        <f>'7.グレード別年俸表の作成'!$Z373</f>
        <v>L-1-B</v>
      </c>
      <c r="L4" s="112" t="str">
        <f>'7.グレード別年俸表の作成'!$Z419</f>
        <v>L-2-B</v>
      </c>
      <c r="M4" s="112" t="str">
        <f>'7.グレード別年俸表の作成'!$Z465</f>
        <v>L-3-B</v>
      </c>
      <c r="N4" s="112" t="str">
        <f>'7.グレード別年俸表の作成'!$Z511</f>
        <v>L-4-B</v>
      </c>
      <c r="O4" s="112" t="str">
        <f>'7.グレード別年俸表の作成'!$Z557</f>
        <v>S-1-B</v>
      </c>
      <c r="P4" s="112" t="str">
        <f>'7.グレード別年俸表の作成'!$Z603</f>
        <v>S-2-B</v>
      </c>
      <c r="Q4" s="112" t="str">
        <f>'7.グレード別年俸表の作成'!$Z649</f>
        <v>S-3-B</v>
      </c>
      <c r="R4" s="112" t="str">
        <f>'7.グレード別年俸表の作成'!$Z695</f>
        <v>S-4-B</v>
      </c>
      <c r="S4" s="112" t="str">
        <f>'7.グレード別年俸表の作成'!$Z741</f>
        <v>S-5-B</v>
      </c>
      <c r="T4" s="112" t="str">
        <f>'7.グレード別年俸表の作成'!$Z787</f>
        <v>M-1-B</v>
      </c>
      <c r="U4" s="112" t="str">
        <f>'7.グレード別年俸表の作成'!$Z833</f>
        <v>M-2-B</v>
      </c>
      <c r="V4" s="112" t="str">
        <f>'7.グレード別年俸表の作成'!$Z879</f>
        <v>M-3-B</v>
      </c>
      <c r="W4" s="112" t="str">
        <f>'7.グレード別年俸表の作成'!$Z925</f>
        <v>M-4-B</v>
      </c>
      <c r="X4" s="112" t="str">
        <f>'7.グレード別年俸表の作成'!$Z971</f>
        <v>E-1-B</v>
      </c>
      <c r="Y4" s="112" t="str">
        <f>'7.グレード別年俸表の作成'!$Z1017</f>
        <v>E-2-B</v>
      </c>
      <c r="Z4" s="112" t="str">
        <f>'7.グレード別年俸表の作成'!$Z1063</f>
        <v>E-3-B</v>
      </c>
      <c r="AA4" s="112" t="str">
        <f>'7.グレード別年俸表の作成'!$Z1109</f>
        <v/>
      </c>
      <c r="AB4" s="112" t="str">
        <f>'7.グレード別年俸表の作成'!$Z1155</f>
        <v/>
      </c>
      <c r="AC4" s="112" t="str">
        <f>'7.グレード別年俸表の作成'!$Z1201</f>
        <v/>
      </c>
      <c r="AD4" s="112" t="str">
        <f>'7.グレード別年俸表の作成'!$Z1247</f>
        <v/>
      </c>
      <c r="AE4" s="112" t="str">
        <f>'7.グレード別年俸表の作成'!$Z1293</f>
        <v/>
      </c>
      <c r="AF4" s="112" t="str">
        <f>'7.グレード別年俸表の作成'!$Z1339</f>
        <v/>
      </c>
      <c r="AG4" s="112" t="str">
        <f>'7.グレード別年俸表の作成'!$Z1385</f>
        <v/>
      </c>
      <c r="AH4" s="112" t="str">
        <f>'7.グレード別年俸表の作成'!$Z1431</f>
        <v/>
      </c>
      <c r="AI4" s="112" t="str">
        <f>'7.グレード別年俸表の作成'!$Z1477</f>
        <v/>
      </c>
    </row>
    <row r="5" spans="2:35">
      <c r="B5" s="112">
        <v>18</v>
      </c>
      <c r="C5" s="150">
        <f>'7.グレード別年俸表の作成'!$Z6</f>
        <v>3334680</v>
      </c>
      <c r="D5" s="150" t="str">
        <f>'7.グレード別年俸表の作成'!$Z52</f>
        <v/>
      </c>
      <c r="E5" s="150" t="str">
        <f>'7.グレード別年俸表の作成'!$Z98</f>
        <v/>
      </c>
      <c r="F5" s="150" t="str">
        <f>'7.グレード別年俸表の作成'!$Z144</f>
        <v/>
      </c>
      <c r="G5" s="123" t="str">
        <f>'7.グレード別年俸表の作成'!$Z190</f>
        <v/>
      </c>
      <c r="H5" s="88" t="str">
        <f>'7.グレード別年俸表の作成'!$Z236</f>
        <v/>
      </c>
      <c r="I5" s="88" t="str">
        <f>'7.グレード別年俸表の作成'!$Z282</f>
        <v/>
      </c>
      <c r="J5" s="88" t="str">
        <f>'7.グレード別年俸表の作成'!$Z328</f>
        <v/>
      </c>
      <c r="K5" s="88" t="str">
        <f>'7.グレード別年俸表の作成'!$Z374</f>
        <v/>
      </c>
      <c r="L5" s="88" t="str">
        <f>'7.グレード別年俸表の作成'!$Z420</f>
        <v/>
      </c>
      <c r="M5" s="88" t="str">
        <f>'7.グレード別年俸表の作成'!$Z466</f>
        <v/>
      </c>
      <c r="N5" s="88" t="str">
        <f>'7.グレード別年俸表の作成'!$Z512</f>
        <v/>
      </c>
      <c r="O5" s="88" t="str">
        <f>'7.グレード別年俸表の作成'!$Z558</f>
        <v/>
      </c>
      <c r="P5" s="88" t="str">
        <f>'7.グレード別年俸表の作成'!$Z604</f>
        <v/>
      </c>
      <c r="Q5" s="88" t="str">
        <f>'7.グレード別年俸表の作成'!$Z650</f>
        <v/>
      </c>
      <c r="R5" s="88" t="str">
        <f>'7.グレード別年俸表の作成'!$Z696</f>
        <v/>
      </c>
      <c r="S5" s="88" t="str">
        <f>'7.グレード別年俸表の作成'!$Z742</f>
        <v/>
      </c>
      <c r="T5" s="88" t="str">
        <f>'7.グレード別年俸表の作成'!$Z788</f>
        <v/>
      </c>
      <c r="U5" s="88" t="str">
        <f>'7.グレード別年俸表の作成'!$Z834</f>
        <v/>
      </c>
      <c r="V5" s="88" t="str">
        <f>'7.グレード別年俸表の作成'!$Z880</f>
        <v/>
      </c>
      <c r="W5" s="88" t="str">
        <f>'7.グレード別年俸表の作成'!$Z926</f>
        <v/>
      </c>
      <c r="X5" s="88" t="str">
        <f>'7.グレード別年俸表の作成'!$Z972</f>
        <v/>
      </c>
      <c r="Y5" s="88" t="str">
        <f>'7.グレード別年俸表の作成'!$Z1018</f>
        <v/>
      </c>
      <c r="Z5" s="88" t="str">
        <f>'7.グレード別年俸表の作成'!$Z1064</f>
        <v/>
      </c>
      <c r="AA5" s="88" t="str">
        <f>'7.グレード別年俸表の作成'!$Z1110</f>
        <v/>
      </c>
      <c r="AB5" s="88" t="str">
        <f>'7.グレード別年俸表の作成'!$Z1156</f>
        <v/>
      </c>
      <c r="AC5" s="88" t="str">
        <f>'7.グレード別年俸表の作成'!$Z1202</f>
        <v/>
      </c>
      <c r="AD5" s="88" t="str">
        <f>'7.グレード別年俸表の作成'!$Z1248</f>
        <v/>
      </c>
      <c r="AE5" s="88" t="str">
        <f>'7.グレード別年俸表の作成'!$Z1294</f>
        <v/>
      </c>
      <c r="AF5" s="88" t="str">
        <f>'7.グレード別年俸表の作成'!$Z1340</f>
        <v/>
      </c>
      <c r="AG5" s="88" t="str">
        <f>'7.グレード別年俸表の作成'!$Z1386</f>
        <v/>
      </c>
      <c r="AH5" s="88" t="str">
        <f>'7.グレード別年俸表の作成'!$Z1432</f>
        <v/>
      </c>
      <c r="AI5" s="88" t="str">
        <f>'7.グレード別年俸表の作成'!$Z1478</f>
        <v/>
      </c>
    </row>
    <row r="6" spans="2:35">
      <c r="B6" s="112">
        <v>19</v>
      </c>
      <c r="C6" s="150">
        <f>'7.グレード別年俸表の作成'!$Z7</f>
        <v>3446190</v>
      </c>
      <c r="D6" s="150">
        <f>'7.グレード別年俸表の作成'!$Z53</f>
        <v>3527610</v>
      </c>
      <c r="E6" s="150" t="str">
        <f>'7.グレード別年俸表の作成'!$Z99</f>
        <v/>
      </c>
      <c r="F6" s="150" t="str">
        <f>'7.グレード別年俸表の作成'!$Z145</f>
        <v/>
      </c>
      <c r="G6" s="123" t="str">
        <f>'7.グレード別年俸表の作成'!$Z191</f>
        <v/>
      </c>
      <c r="H6" s="88" t="str">
        <f>'7.グレード別年俸表の作成'!$Z237</f>
        <v/>
      </c>
      <c r="I6" s="88" t="str">
        <f>'7.グレード別年俸表の作成'!$Z283</f>
        <v/>
      </c>
      <c r="J6" s="88" t="str">
        <f>'7.グレード別年俸表の作成'!$Z329</f>
        <v/>
      </c>
      <c r="K6" s="88" t="str">
        <f>'7.グレード別年俸表の作成'!$Z375</f>
        <v/>
      </c>
      <c r="L6" s="88" t="str">
        <f>'7.グレード別年俸表の作成'!$Z421</f>
        <v/>
      </c>
      <c r="M6" s="88" t="str">
        <f>'7.グレード別年俸表の作成'!$Z467</f>
        <v/>
      </c>
      <c r="N6" s="88" t="str">
        <f>'7.グレード別年俸表の作成'!$Z513</f>
        <v/>
      </c>
      <c r="O6" s="88" t="str">
        <f>'7.グレード別年俸表の作成'!$Z559</f>
        <v/>
      </c>
      <c r="P6" s="88" t="str">
        <f>'7.グレード別年俸表の作成'!$Z605</f>
        <v/>
      </c>
      <c r="Q6" s="88" t="str">
        <f>'7.グレード別年俸表の作成'!$Z651</f>
        <v/>
      </c>
      <c r="R6" s="88" t="str">
        <f>'7.グレード別年俸表の作成'!$Z697</f>
        <v/>
      </c>
      <c r="S6" s="88" t="str">
        <f>'7.グレード別年俸表の作成'!$Z743</f>
        <v/>
      </c>
      <c r="T6" s="88" t="str">
        <f>'7.グレード別年俸表の作成'!$Z789</f>
        <v/>
      </c>
      <c r="U6" s="88" t="str">
        <f>'7.グレード別年俸表の作成'!$Z835</f>
        <v/>
      </c>
      <c r="V6" s="88" t="str">
        <f>'7.グレード別年俸表の作成'!$Z881</f>
        <v/>
      </c>
      <c r="W6" s="88" t="str">
        <f>'7.グレード別年俸表の作成'!$Z927</f>
        <v/>
      </c>
      <c r="X6" s="88" t="str">
        <f>'7.グレード別年俸表の作成'!$Z973</f>
        <v/>
      </c>
      <c r="Y6" s="88" t="str">
        <f>'7.グレード別年俸表の作成'!$Z1019</f>
        <v/>
      </c>
      <c r="Z6" s="88" t="str">
        <f>'7.グレード別年俸表の作成'!$Z1065</f>
        <v/>
      </c>
      <c r="AA6" s="88" t="str">
        <f>'7.グレード別年俸表の作成'!$Z1111</f>
        <v/>
      </c>
      <c r="AB6" s="88" t="str">
        <f>'7.グレード別年俸表の作成'!$Z1157</f>
        <v/>
      </c>
      <c r="AC6" s="88" t="str">
        <f>'7.グレード別年俸表の作成'!$Z1203</f>
        <v/>
      </c>
      <c r="AD6" s="88" t="str">
        <f>'7.グレード別年俸表の作成'!$Z1249</f>
        <v/>
      </c>
      <c r="AE6" s="88" t="str">
        <f>'7.グレード別年俸表の作成'!$Z1295</f>
        <v/>
      </c>
      <c r="AF6" s="88" t="str">
        <f>'7.グレード別年俸表の作成'!$Z1341</f>
        <v/>
      </c>
      <c r="AG6" s="88" t="str">
        <f>'7.グレード別年俸表の作成'!$Z1387</f>
        <v/>
      </c>
      <c r="AH6" s="88" t="str">
        <f>'7.グレード別年俸表の作成'!$Z1433</f>
        <v/>
      </c>
      <c r="AI6" s="88" t="str">
        <f>'7.グレード別年俸表の作成'!$Z1479</f>
        <v/>
      </c>
    </row>
    <row r="7" spans="2:35">
      <c r="B7" s="112">
        <v>20</v>
      </c>
      <c r="C7" s="150">
        <f>'7.グレード別年俸表の作成'!$Z8</f>
        <v>3557700</v>
      </c>
      <c r="D7" s="150">
        <f>'7.グレード別年俸表の作成'!$Z54</f>
        <v>3639120</v>
      </c>
      <c r="E7" s="150">
        <f>'7.グレード別年俸表の作成'!$Z100</f>
        <v>3720540</v>
      </c>
      <c r="F7" s="150" t="str">
        <f>'7.グレード別年俸表の作成'!$Z146</f>
        <v/>
      </c>
      <c r="G7" s="123" t="str">
        <f>'7.グレード別年俸表の作成'!$Z192</f>
        <v/>
      </c>
      <c r="H7" s="88" t="str">
        <f>'7.グレード別年俸表の作成'!$Z238</f>
        <v/>
      </c>
      <c r="I7" s="88" t="str">
        <f>'7.グレード別年俸表の作成'!$Z284</f>
        <v/>
      </c>
      <c r="J7" s="88" t="str">
        <f>'7.グレード別年俸表の作成'!$Z330</f>
        <v/>
      </c>
      <c r="K7" s="88" t="str">
        <f>'7.グレード別年俸表の作成'!$Z376</f>
        <v/>
      </c>
      <c r="L7" s="88" t="str">
        <f>'7.グレード別年俸表の作成'!$Z422</f>
        <v/>
      </c>
      <c r="M7" s="88" t="str">
        <f>'7.グレード別年俸表の作成'!$Z468</f>
        <v/>
      </c>
      <c r="N7" s="88" t="str">
        <f>'7.グレード別年俸表の作成'!$Z514</f>
        <v/>
      </c>
      <c r="O7" s="88" t="str">
        <f>'7.グレード別年俸表の作成'!$Z560</f>
        <v/>
      </c>
      <c r="P7" s="88" t="str">
        <f>'7.グレード別年俸表の作成'!$Z606</f>
        <v/>
      </c>
      <c r="Q7" s="88" t="str">
        <f>'7.グレード別年俸表の作成'!$Z652</f>
        <v/>
      </c>
      <c r="R7" s="88" t="str">
        <f>'7.グレード別年俸表の作成'!$Z698</f>
        <v/>
      </c>
      <c r="S7" s="88" t="str">
        <f>'7.グレード別年俸表の作成'!$Z744</f>
        <v/>
      </c>
      <c r="T7" s="88" t="str">
        <f>'7.グレード別年俸表の作成'!$Z790</f>
        <v/>
      </c>
      <c r="U7" s="88" t="str">
        <f>'7.グレード別年俸表の作成'!$Z836</f>
        <v/>
      </c>
      <c r="V7" s="88" t="str">
        <f>'7.グレード別年俸表の作成'!$Z882</f>
        <v/>
      </c>
      <c r="W7" s="88" t="str">
        <f>'7.グレード別年俸表の作成'!$Z928</f>
        <v/>
      </c>
      <c r="X7" s="88" t="str">
        <f>'7.グレード別年俸表の作成'!$Z974</f>
        <v/>
      </c>
      <c r="Y7" s="88" t="str">
        <f>'7.グレード別年俸表の作成'!$Z1020</f>
        <v/>
      </c>
      <c r="Z7" s="88" t="str">
        <f>'7.グレード別年俸表の作成'!$Z1066</f>
        <v/>
      </c>
      <c r="AA7" s="88" t="str">
        <f>'7.グレード別年俸表の作成'!$Z1112</f>
        <v/>
      </c>
      <c r="AB7" s="88" t="str">
        <f>'7.グレード別年俸表の作成'!$Z1158</f>
        <v/>
      </c>
      <c r="AC7" s="88" t="str">
        <f>'7.グレード別年俸表の作成'!$Z1204</f>
        <v/>
      </c>
      <c r="AD7" s="88" t="str">
        <f>'7.グレード別年俸表の作成'!$Z1250</f>
        <v/>
      </c>
      <c r="AE7" s="88" t="str">
        <f>'7.グレード別年俸表の作成'!$Z1296</f>
        <v/>
      </c>
      <c r="AF7" s="88" t="str">
        <f>'7.グレード別年俸表の作成'!$Z1342</f>
        <v/>
      </c>
      <c r="AG7" s="88" t="str">
        <f>'7.グレード別年俸表の作成'!$Z1388</f>
        <v/>
      </c>
      <c r="AH7" s="88" t="str">
        <f>'7.グレード別年俸表の作成'!$Z1434</f>
        <v/>
      </c>
      <c r="AI7" s="88" t="str">
        <f>'7.グレード別年俸表の作成'!$Z1480</f>
        <v/>
      </c>
    </row>
    <row r="8" spans="2:35">
      <c r="B8" s="112">
        <v>21</v>
      </c>
      <c r="C8" s="150">
        <f>'7.グレード別年俸表の作成'!$Z9</f>
        <v>3669210</v>
      </c>
      <c r="D8" s="150">
        <f>'7.グレード別年俸表の作成'!$Z55</f>
        <v>3750630</v>
      </c>
      <c r="E8" s="150">
        <f>'7.グレード別年俸表の作成'!$Z101</f>
        <v>3832050</v>
      </c>
      <c r="F8" s="150">
        <f>'7.グレード別年俸表の作成'!$Z147</f>
        <v>3913470</v>
      </c>
      <c r="G8" s="123" t="str">
        <f>'7.グレード別年俸表の作成'!$Z193</f>
        <v/>
      </c>
      <c r="H8" s="88" t="str">
        <f>'7.グレード別年俸表の作成'!$Z239</f>
        <v/>
      </c>
      <c r="I8" s="88" t="str">
        <f>'7.グレード別年俸表の作成'!$Z285</f>
        <v/>
      </c>
      <c r="J8" s="88" t="str">
        <f>'7.グレード別年俸表の作成'!$Z331</f>
        <v/>
      </c>
      <c r="K8" s="88" t="str">
        <f>'7.グレード別年俸表の作成'!$Z377</f>
        <v/>
      </c>
      <c r="L8" s="88" t="str">
        <f>'7.グレード別年俸表の作成'!$Z423</f>
        <v/>
      </c>
      <c r="M8" s="88" t="str">
        <f>'7.グレード別年俸表の作成'!$Z469</f>
        <v/>
      </c>
      <c r="N8" s="88" t="str">
        <f>'7.グレード別年俸表の作成'!$Z515</f>
        <v/>
      </c>
      <c r="O8" s="88" t="str">
        <f>'7.グレード別年俸表の作成'!$Z561</f>
        <v/>
      </c>
      <c r="P8" s="88" t="str">
        <f>'7.グレード別年俸表の作成'!$Z607</f>
        <v/>
      </c>
      <c r="Q8" s="88" t="str">
        <f>'7.グレード別年俸表の作成'!$Z653</f>
        <v/>
      </c>
      <c r="R8" s="88" t="str">
        <f>'7.グレード別年俸表の作成'!$Z699</f>
        <v/>
      </c>
      <c r="S8" s="88" t="str">
        <f>'7.グレード別年俸表の作成'!$Z745</f>
        <v/>
      </c>
      <c r="T8" s="88" t="str">
        <f>'7.グレード別年俸表の作成'!$Z791</f>
        <v/>
      </c>
      <c r="U8" s="88" t="str">
        <f>'7.グレード別年俸表の作成'!$Z837</f>
        <v/>
      </c>
      <c r="V8" s="88" t="str">
        <f>'7.グレード別年俸表の作成'!$Z883</f>
        <v/>
      </c>
      <c r="W8" s="88" t="str">
        <f>'7.グレード別年俸表の作成'!$Z929</f>
        <v/>
      </c>
      <c r="X8" s="88" t="str">
        <f>'7.グレード別年俸表の作成'!$Z975</f>
        <v/>
      </c>
      <c r="Y8" s="88" t="str">
        <f>'7.グレード別年俸表の作成'!$Z1021</f>
        <v/>
      </c>
      <c r="Z8" s="88" t="str">
        <f>'7.グレード別年俸表の作成'!$Z1067</f>
        <v/>
      </c>
      <c r="AA8" s="88" t="str">
        <f>'7.グレード別年俸表の作成'!$Z1113</f>
        <v/>
      </c>
      <c r="AB8" s="88" t="str">
        <f>'7.グレード別年俸表の作成'!$Z1159</f>
        <v/>
      </c>
      <c r="AC8" s="88" t="str">
        <f>'7.グレード別年俸表の作成'!$Z1205</f>
        <v/>
      </c>
      <c r="AD8" s="88" t="str">
        <f>'7.グレード別年俸表の作成'!$Z1251</f>
        <v/>
      </c>
      <c r="AE8" s="88" t="str">
        <f>'7.グレード別年俸表の作成'!$Z1297</f>
        <v/>
      </c>
      <c r="AF8" s="88" t="str">
        <f>'7.グレード別年俸表の作成'!$Z1343</f>
        <v/>
      </c>
      <c r="AG8" s="88" t="str">
        <f>'7.グレード別年俸表の作成'!$Z1389</f>
        <v/>
      </c>
      <c r="AH8" s="88" t="str">
        <f>'7.グレード別年俸表の作成'!$Z1435</f>
        <v/>
      </c>
      <c r="AI8" s="88" t="str">
        <f>'7.グレード別年俸表の作成'!$Z1481</f>
        <v/>
      </c>
    </row>
    <row r="9" spans="2:35">
      <c r="B9" s="112">
        <v>22</v>
      </c>
      <c r="C9" s="150">
        <f>'7.グレード別年俸表の作成'!$Z10</f>
        <v>3780720</v>
      </c>
      <c r="D9" s="150">
        <f>'7.グレード別年俸表の作成'!$Z56</f>
        <v>3862140</v>
      </c>
      <c r="E9" s="150">
        <f>'7.グレード別年俸表の作成'!$Z102</f>
        <v>3943560</v>
      </c>
      <c r="F9" s="150">
        <f>'7.グレード別年俸表の作成'!$Z148</f>
        <v>4024980</v>
      </c>
      <c r="G9" s="123">
        <f>'7.グレード別年俸表の作成'!$Z194</f>
        <v>4143570</v>
      </c>
      <c r="H9" s="88" t="str">
        <f>'7.グレード別年俸表の作成'!$Z240</f>
        <v/>
      </c>
      <c r="I9" s="88" t="str">
        <f>'7.グレード別年俸表の作成'!$Z286</f>
        <v/>
      </c>
      <c r="J9" s="88" t="str">
        <f>'7.グレード別年俸表の作成'!$Z332</f>
        <v/>
      </c>
      <c r="K9" s="88" t="str">
        <f>'7.グレード別年俸表の作成'!$Z378</f>
        <v/>
      </c>
      <c r="L9" s="88" t="str">
        <f>'7.グレード別年俸表の作成'!$Z424</f>
        <v/>
      </c>
      <c r="M9" s="88" t="str">
        <f>'7.グレード別年俸表の作成'!$Z470</f>
        <v/>
      </c>
      <c r="N9" s="88" t="str">
        <f>'7.グレード別年俸表の作成'!$Z516</f>
        <v/>
      </c>
      <c r="O9" s="88" t="str">
        <f>'7.グレード別年俸表の作成'!$Z562</f>
        <v/>
      </c>
      <c r="P9" s="88" t="str">
        <f>'7.グレード別年俸表の作成'!$Z608</f>
        <v/>
      </c>
      <c r="Q9" s="88" t="str">
        <f>'7.グレード別年俸表の作成'!$Z654</f>
        <v/>
      </c>
      <c r="R9" s="88" t="str">
        <f>'7.グレード別年俸表の作成'!$Z700</f>
        <v/>
      </c>
      <c r="S9" s="88" t="str">
        <f>'7.グレード別年俸表の作成'!$Z746</f>
        <v/>
      </c>
      <c r="T9" s="88" t="str">
        <f>'7.グレード別年俸表の作成'!$Z792</f>
        <v/>
      </c>
      <c r="U9" s="88" t="str">
        <f>'7.グレード別年俸表の作成'!$Z838</f>
        <v/>
      </c>
      <c r="V9" s="88" t="str">
        <f>'7.グレード別年俸表の作成'!$Z884</f>
        <v/>
      </c>
      <c r="W9" s="88" t="str">
        <f>'7.グレード別年俸表の作成'!$Z930</f>
        <v/>
      </c>
      <c r="X9" s="88" t="str">
        <f>'7.グレード別年俸表の作成'!$Z976</f>
        <v/>
      </c>
      <c r="Y9" s="88" t="str">
        <f>'7.グレード別年俸表の作成'!$Z1022</f>
        <v/>
      </c>
      <c r="Z9" s="88" t="str">
        <f>'7.グレード別年俸表の作成'!$Z1068</f>
        <v/>
      </c>
      <c r="AA9" s="88" t="str">
        <f>'7.グレード別年俸表の作成'!$Z1114</f>
        <v/>
      </c>
      <c r="AB9" s="88" t="str">
        <f>'7.グレード別年俸表の作成'!$Z1160</f>
        <v/>
      </c>
      <c r="AC9" s="88" t="str">
        <f>'7.グレード別年俸表の作成'!$Z1206</f>
        <v/>
      </c>
      <c r="AD9" s="88" t="str">
        <f>'7.グレード別年俸表の作成'!$Z1252</f>
        <v/>
      </c>
      <c r="AE9" s="88" t="str">
        <f>'7.グレード別年俸表の作成'!$Z1298</f>
        <v/>
      </c>
      <c r="AF9" s="88" t="str">
        <f>'7.グレード別年俸表の作成'!$Z1344</f>
        <v/>
      </c>
      <c r="AG9" s="88" t="str">
        <f>'7.グレード別年俸表の作成'!$Z1390</f>
        <v/>
      </c>
      <c r="AH9" s="88" t="str">
        <f>'7.グレード別年俸表の作成'!$Z1436</f>
        <v/>
      </c>
      <c r="AI9" s="88" t="str">
        <f>'7.グレード別年俸表の作成'!$Z1482</f>
        <v/>
      </c>
    </row>
    <row r="10" spans="2:35">
      <c r="B10" s="112">
        <v>23</v>
      </c>
      <c r="C10" s="150">
        <f>'7.グレード別年俸表の作成'!$Z11</f>
        <v>3892230</v>
      </c>
      <c r="D10" s="150">
        <f>'7.グレード別年俸表の作成'!$Z57</f>
        <v>3973650</v>
      </c>
      <c r="E10" s="150">
        <f>'7.グレード別年俸表の作成'!$Z103</f>
        <v>4055070</v>
      </c>
      <c r="F10" s="150">
        <f>'7.グレード別年俸表の作成'!$Z149</f>
        <v>4136490</v>
      </c>
      <c r="G10" s="123">
        <f>'7.グレード別年俸表の作成'!$Z195</f>
        <v>4221450</v>
      </c>
      <c r="H10" s="88">
        <f>'7.グレード別年俸表の作成'!$Z241</f>
        <v>4283400</v>
      </c>
      <c r="I10" s="88" t="str">
        <f>'7.グレード別年俸表の作成'!$Z287</f>
        <v/>
      </c>
      <c r="J10" s="88" t="str">
        <f>'7.グレード別年俸表の作成'!$Z333</f>
        <v/>
      </c>
      <c r="K10" s="88" t="str">
        <f>'7.グレード別年俸表の作成'!$Z379</f>
        <v/>
      </c>
      <c r="L10" s="88" t="str">
        <f>'7.グレード別年俸表の作成'!$Z425</f>
        <v/>
      </c>
      <c r="M10" s="88" t="str">
        <f>'7.グレード別年俸表の作成'!$Z471</f>
        <v/>
      </c>
      <c r="N10" s="88" t="str">
        <f>'7.グレード別年俸表の作成'!$Z517</f>
        <v/>
      </c>
      <c r="O10" s="88" t="str">
        <f>'7.グレード別年俸表の作成'!$Z563</f>
        <v/>
      </c>
      <c r="P10" s="88" t="str">
        <f>'7.グレード別年俸表の作成'!$Z609</f>
        <v/>
      </c>
      <c r="Q10" s="88" t="str">
        <f>'7.グレード別年俸表の作成'!$Z655</f>
        <v/>
      </c>
      <c r="R10" s="88" t="str">
        <f>'7.グレード別年俸表の作成'!$Z701</f>
        <v/>
      </c>
      <c r="S10" s="88" t="str">
        <f>'7.グレード別年俸表の作成'!$Z747</f>
        <v/>
      </c>
      <c r="T10" s="88" t="str">
        <f>'7.グレード別年俸表の作成'!$Z793</f>
        <v/>
      </c>
      <c r="U10" s="88" t="str">
        <f>'7.グレード別年俸表の作成'!$Z839</f>
        <v/>
      </c>
      <c r="V10" s="88" t="str">
        <f>'7.グレード別年俸表の作成'!$Z885</f>
        <v/>
      </c>
      <c r="W10" s="88" t="str">
        <f>'7.グレード別年俸表の作成'!$Z931</f>
        <v/>
      </c>
      <c r="X10" s="88" t="str">
        <f>'7.グレード別年俸表の作成'!$Z977</f>
        <v/>
      </c>
      <c r="Y10" s="88" t="str">
        <f>'7.グレード別年俸表の作成'!$Z1023</f>
        <v/>
      </c>
      <c r="Z10" s="88" t="str">
        <f>'7.グレード別年俸表の作成'!$Z1069</f>
        <v/>
      </c>
      <c r="AA10" s="88" t="str">
        <f>'7.グレード別年俸表の作成'!$Z1115</f>
        <v/>
      </c>
      <c r="AB10" s="88" t="str">
        <f>'7.グレード別年俸表の作成'!$Z1161</f>
        <v/>
      </c>
      <c r="AC10" s="88" t="str">
        <f>'7.グレード別年俸表の作成'!$Z1207</f>
        <v/>
      </c>
      <c r="AD10" s="88" t="str">
        <f>'7.グレード別年俸表の作成'!$Z1253</f>
        <v/>
      </c>
      <c r="AE10" s="88" t="str">
        <f>'7.グレード別年俸表の作成'!$Z1299</f>
        <v/>
      </c>
      <c r="AF10" s="88" t="str">
        <f>'7.グレード別年俸表の作成'!$Z1345</f>
        <v/>
      </c>
      <c r="AG10" s="88" t="str">
        <f>'7.グレード別年俸表の作成'!$Z1391</f>
        <v/>
      </c>
      <c r="AH10" s="88" t="str">
        <f>'7.グレード別年俸表の作成'!$Z1437</f>
        <v/>
      </c>
      <c r="AI10" s="88" t="str">
        <f>'7.グレード別年俸表の作成'!$Z1483</f>
        <v/>
      </c>
    </row>
    <row r="11" spans="2:35">
      <c r="B11" s="112">
        <v>24</v>
      </c>
      <c r="C11" s="150">
        <f>'7.グレード別年俸表の作成'!$Z12</f>
        <v>4003740</v>
      </c>
      <c r="D11" s="150">
        <f>'7.グレード別年俸表の作成'!$Z58</f>
        <v>4085160</v>
      </c>
      <c r="E11" s="150">
        <f>'7.グレード別年俸表の作成'!$Z104</f>
        <v>4166580</v>
      </c>
      <c r="F11" s="150">
        <f>'7.グレード別年俸表の作成'!$Z150</f>
        <v>4248000</v>
      </c>
      <c r="G11" s="123">
        <f>'7.グレード別年俸表の作成'!$Z196</f>
        <v>4299330</v>
      </c>
      <c r="H11" s="88">
        <f>'7.グレード別年俸表の作成'!$Z242</f>
        <v>4361280</v>
      </c>
      <c r="I11" s="88">
        <f>'7.グレード別年俸表の作成'!$Z288</f>
        <v>4423230</v>
      </c>
      <c r="J11" s="88" t="str">
        <f>'7.グレード別年俸表の作成'!$Z334</f>
        <v/>
      </c>
      <c r="K11" s="88" t="str">
        <f>'7.グレード別年俸表の作成'!$Z380</f>
        <v/>
      </c>
      <c r="L11" s="88" t="str">
        <f>'7.グレード別年俸表の作成'!$Z426</f>
        <v/>
      </c>
      <c r="M11" s="88" t="str">
        <f>'7.グレード別年俸表の作成'!$Z472</f>
        <v/>
      </c>
      <c r="N11" s="88" t="str">
        <f>'7.グレード別年俸表の作成'!$Z518</f>
        <v/>
      </c>
      <c r="O11" s="88" t="str">
        <f>'7.グレード別年俸表の作成'!$Z564</f>
        <v/>
      </c>
      <c r="P11" s="88" t="str">
        <f>'7.グレード別年俸表の作成'!$Z610</f>
        <v/>
      </c>
      <c r="Q11" s="88" t="str">
        <f>'7.グレード別年俸表の作成'!$Z656</f>
        <v/>
      </c>
      <c r="R11" s="88" t="str">
        <f>'7.グレード別年俸表の作成'!$Z702</f>
        <v/>
      </c>
      <c r="S11" s="88" t="str">
        <f>'7.グレード別年俸表の作成'!$Z748</f>
        <v/>
      </c>
      <c r="T11" s="88" t="str">
        <f>'7.グレード別年俸表の作成'!$Z794</f>
        <v/>
      </c>
      <c r="U11" s="88" t="str">
        <f>'7.グレード別年俸表の作成'!$Z840</f>
        <v/>
      </c>
      <c r="V11" s="88" t="str">
        <f>'7.グレード別年俸表の作成'!$Z886</f>
        <v/>
      </c>
      <c r="W11" s="88" t="str">
        <f>'7.グレード別年俸表の作成'!$Z932</f>
        <v/>
      </c>
      <c r="X11" s="88" t="str">
        <f>'7.グレード別年俸表の作成'!$Z978</f>
        <v/>
      </c>
      <c r="Y11" s="88" t="str">
        <f>'7.グレード別年俸表の作成'!$Z1024</f>
        <v/>
      </c>
      <c r="Z11" s="88" t="str">
        <f>'7.グレード別年俸表の作成'!$Z1070</f>
        <v/>
      </c>
      <c r="AA11" s="88" t="str">
        <f>'7.グレード別年俸表の作成'!$Z1116</f>
        <v/>
      </c>
      <c r="AB11" s="88" t="str">
        <f>'7.グレード別年俸表の作成'!$Z1162</f>
        <v/>
      </c>
      <c r="AC11" s="88" t="str">
        <f>'7.グレード別年俸表の作成'!$Z1208</f>
        <v/>
      </c>
      <c r="AD11" s="88" t="str">
        <f>'7.グレード別年俸表の作成'!$Z1254</f>
        <v/>
      </c>
      <c r="AE11" s="88" t="str">
        <f>'7.グレード別年俸表の作成'!$Z1300</f>
        <v/>
      </c>
      <c r="AF11" s="88" t="str">
        <f>'7.グレード別年俸表の作成'!$Z1346</f>
        <v/>
      </c>
      <c r="AG11" s="88" t="str">
        <f>'7.グレード別年俸表の作成'!$Z1392</f>
        <v/>
      </c>
      <c r="AH11" s="88" t="str">
        <f>'7.グレード別年俸表の作成'!$Z1438</f>
        <v/>
      </c>
      <c r="AI11" s="88" t="str">
        <f>'7.グレード別年俸表の作成'!$Z1484</f>
        <v/>
      </c>
    </row>
    <row r="12" spans="2:35">
      <c r="B12" s="112">
        <v>25</v>
      </c>
      <c r="C12" s="150">
        <f>'7.グレード別年俸表の作成'!$Z13</f>
        <v>4115250</v>
      </c>
      <c r="D12" s="150">
        <f>'7.グレード別年俸表の作成'!$Z59</f>
        <v>4196670</v>
      </c>
      <c r="E12" s="150">
        <f>'7.グレード別年俸表の作成'!$Z105</f>
        <v>4278090</v>
      </c>
      <c r="F12" s="150">
        <f>'7.グレード別年俸表の作成'!$Z151</f>
        <v>4359510</v>
      </c>
      <c r="G12" s="123">
        <f>'7.グレード別年俸表の作成'!$Z197</f>
        <v>4377210</v>
      </c>
      <c r="H12" s="88">
        <f>'7.グレード別年俸表の作成'!$Z243</f>
        <v>4439160</v>
      </c>
      <c r="I12" s="88">
        <f>'7.グレード別年俸表の作成'!$Z289</f>
        <v>4501110</v>
      </c>
      <c r="J12" s="88">
        <f>'7.グレード別年俸表の作成'!$Z335</f>
        <v>4563060</v>
      </c>
      <c r="K12" s="88" t="str">
        <f>'7.グレード別年俸表の作成'!$Z381</f>
        <v/>
      </c>
      <c r="L12" s="88" t="str">
        <f>'7.グレード別年俸表の作成'!$Z427</f>
        <v/>
      </c>
      <c r="M12" s="88" t="str">
        <f>'7.グレード別年俸表の作成'!$Z473</f>
        <v/>
      </c>
      <c r="N12" s="88" t="str">
        <f>'7.グレード別年俸表の作成'!$Z519</f>
        <v/>
      </c>
      <c r="O12" s="88" t="str">
        <f>'7.グレード別年俸表の作成'!$Z565</f>
        <v/>
      </c>
      <c r="P12" s="88" t="str">
        <f>'7.グレード別年俸表の作成'!$Z611</f>
        <v/>
      </c>
      <c r="Q12" s="88" t="str">
        <f>'7.グレード別年俸表の作成'!$Z657</f>
        <v/>
      </c>
      <c r="R12" s="88" t="str">
        <f>'7.グレード別年俸表の作成'!$Z703</f>
        <v/>
      </c>
      <c r="S12" s="88" t="str">
        <f>'7.グレード別年俸表の作成'!$Z749</f>
        <v/>
      </c>
      <c r="T12" s="88" t="str">
        <f>'7.グレード別年俸表の作成'!$Z795</f>
        <v/>
      </c>
      <c r="U12" s="88" t="str">
        <f>'7.グレード別年俸表の作成'!$Z841</f>
        <v/>
      </c>
      <c r="V12" s="88" t="str">
        <f>'7.グレード別年俸表の作成'!$Z887</f>
        <v/>
      </c>
      <c r="W12" s="88" t="str">
        <f>'7.グレード別年俸表の作成'!$Z933</f>
        <v/>
      </c>
      <c r="X12" s="88" t="str">
        <f>'7.グレード別年俸表の作成'!$Z979</f>
        <v/>
      </c>
      <c r="Y12" s="88" t="str">
        <f>'7.グレード別年俸表の作成'!$Z1025</f>
        <v/>
      </c>
      <c r="Z12" s="88" t="str">
        <f>'7.グレード別年俸表の作成'!$Z1071</f>
        <v/>
      </c>
      <c r="AA12" s="88" t="str">
        <f>'7.グレード別年俸表の作成'!$Z1117</f>
        <v/>
      </c>
      <c r="AB12" s="88" t="str">
        <f>'7.グレード別年俸表の作成'!$Z1163</f>
        <v/>
      </c>
      <c r="AC12" s="88" t="str">
        <f>'7.グレード別年俸表の作成'!$Z1209</f>
        <v/>
      </c>
      <c r="AD12" s="88" t="str">
        <f>'7.グレード別年俸表の作成'!$Z1255</f>
        <v/>
      </c>
      <c r="AE12" s="88" t="str">
        <f>'7.グレード別年俸表の作成'!$Z1301</f>
        <v/>
      </c>
      <c r="AF12" s="88" t="str">
        <f>'7.グレード別年俸表の作成'!$Z1347</f>
        <v/>
      </c>
      <c r="AG12" s="88" t="str">
        <f>'7.グレード別年俸表の作成'!$Z1393</f>
        <v/>
      </c>
      <c r="AH12" s="88" t="str">
        <f>'7.グレード別年俸表の作成'!$Z1439</f>
        <v/>
      </c>
      <c r="AI12" s="88" t="str">
        <f>'7.グレード別年俸表の作成'!$Z1485</f>
        <v/>
      </c>
    </row>
    <row r="13" spans="2:35">
      <c r="B13" s="112">
        <v>26</v>
      </c>
      <c r="C13" s="150">
        <f>'7.グレード別年俸表の作成'!$Z14</f>
        <v>4226760</v>
      </c>
      <c r="D13" s="150">
        <f>'7.グレード別年俸表の作成'!$Z60</f>
        <v>4308180</v>
      </c>
      <c r="E13" s="150">
        <f>'7.グレード別年俸表の作成'!$Z106</f>
        <v>4389600</v>
      </c>
      <c r="F13" s="150">
        <f>'7.グレード別年俸表の作成'!$Z152</f>
        <v>4471020</v>
      </c>
      <c r="G13" s="123">
        <f>'7.グレード別年俸表の作成'!$Z198</f>
        <v>4455090</v>
      </c>
      <c r="H13" s="88">
        <f>'7.グレード別年俸表の作成'!$Z244</f>
        <v>4517040</v>
      </c>
      <c r="I13" s="88">
        <f>'7.グレード別年俸表の作成'!$Z290</f>
        <v>4578990</v>
      </c>
      <c r="J13" s="88">
        <f>'7.グレード別年俸表の作成'!$Z336</f>
        <v>4640940</v>
      </c>
      <c r="K13" s="88">
        <f>'7.グレード別年俸表の作成'!$Z382</f>
        <v>5173200</v>
      </c>
      <c r="L13" s="88" t="str">
        <f>'7.グレード別年俸表の作成'!$Z428</f>
        <v/>
      </c>
      <c r="M13" s="88" t="str">
        <f>'7.グレード別年俸表の作成'!$Z474</f>
        <v/>
      </c>
      <c r="N13" s="88" t="str">
        <f>'7.グレード別年俸表の作成'!$Z520</f>
        <v/>
      </c>
      <c r="O13" s="88" t="str">
        <f>'7.グレード別年俸表の作成'!$Z566</f>
        <v/>
      </c>
      <c r="P13" s="88" t="str">
        <f>'7.グレード別年俸表の作成'!$Z612</f>
        <v/>
      </c>
      <c r="Q13" s="88" t="str">
        <f>'7.グレード別年俸表の作成'!$Z658</f>
        <v/>
      </c>
      <c r="R13" s="88" t="str">
        <f>'7.グレード別年俸表の作成'!$Z704</f>
        <v/>
      </c>
      <c r="S13" s="88" t="str">
        <f>'7.グレード別年俸表の作成'!$Z750</f>
        <v/>
      </c>
      <c r="T13" s="88" t="str">
        <f>'7.グレード別年俸表の作成'!$Z796</f>
        <v/>
      </c>
      <c r="U13" s="88" t="str">
        <f>'7.グレード別年俸表の作成'!$Z842</f>
        <v/>
      </c>
      <c r="V13" s="88" t="str">
        <f>'7.グレード別年俸表の作成'!$Z888</f>
        <v/>
      </c>
      <c r="W13" s="88" t="str">
        <f>'7.グレード別年俸表の作成'!$Z934</f>
        <v/>
      </c>
      <c r="X13" s="88" t="str">
        <f>'7.グレード別年俸表の作成'!$Z980</f>
        <v/>
      </c>
      <c r="Y13" s="88" t="str">
        <f>'7.グレード別年俸表の作成'!$Z1026</f>
        <v/>
      </c>
      <c r="Z13" s="88" t="str">
        <f>'7.グレード別年俸表の作成'!$Z1072</f>
        <v/>
      </c>
      <c r="AA13" s="88" t="str">
        <f>'7.グレード別年俸表の作成'!$Z1118</f>
        <v/>
      </c>
      <c r="AB13" s="88" t="str">
        <f>'7.グレード別年俸表の作成'!$Z1164</f>
        <v/>
      </c>
      <c r="AC13" s="88" t="str">
        <f>'7.グレード別年俸表の作成'!$Z1210</f>
        <v/>
      </c>
      <c r="AD13" s="88" t="str">
        <f>'7.グレード別年俸表の作成'!$Z1256</f>
        <v/>
      </c>
      <c r="AE13" s="88" t="str">
        <f>'7.グレード別年俸表の作成'!$Z1302</f>
        <v/>
      </c>
      <c r="AF13" s="88" t="str">
        <f>'7.グレード別年俸表の作成'!$Z1348</f>
        <v/>
      </c>
      <c r="AG13" s="88" t="str">
        <f>'7.グレード別年俸表の作成'!$Z1394</f>
        <v/>
      </c>
      <c r="AH13" s="88" t="str">
        <f>'7.グレード別年俸表の作成'!$Z1440</f>
        <v/>
      </c>
      <c r="AI13" s="88" t="str">
        <f>'7.グレード別年俸表の作成'!$Z1486</f>
        <v/>
      </c>
    </row>
    <row r="14" spans="2:35">
      <c r="B14" s="112">
        <v>27</v>
      </c>
      <c r="C14" s="150">
        <f>'7.グレード別年俸表の作成'!$Z15</f>
        <v>4338270</v>
      </c>
      <c r="D14" s="150">
        <f>'7.グレード別年俸表の作成'!$Z61</f>
        <v>4419690</v>
      </c>
      <c r="E14" s="150">
        <f>'7.グレード別年俸表の作成'!$Z107</f>
        <v>4501110</v>
      </c>
      <c r="F14" s="150">
        <f>'7.グレード別年俸表の作成'!$Z153</f>
        <v>4582530</v>
      </c>
      <c r="G14" s="123">
        <f>'7.グレード別年俸表の作成'!$Z199</f>
        <v>4532970</v>
      </c>
      <c r="H14" s="88">
        <f>'7.グレード別年俸表の作成'!$Z245</f>
        <v>4594920</v>
      </c>
      <c r="I14" s="88">
        <f>'7.グレード別年俸表の作成'!$Z291</f>
        <v>4656870</v>
      </c>
      <c r="J14" s="88">
        <f>'7.グレード別年俸表の作成'!$Z337</f>
        <v>4718820</v>
      </c>
      <c r="K14" s="88">
        <f>'7.グレード別年俸表の作成'!$Z383</f>
        <v>5258250</v>
      </c>
      <c r="L14" s="88">
        <f>'7.グレード別年俸表の作成'!$Z429</f>
        <v>5329590</v>
      </c>
      <c r="M14" s="88" t="str">
        <f>'7.グレード別年俸表の作成'!$Z475</f>
        <v/>
      </c>
      <c r="N14" s="88" t="str">
        <f>'7.グレード別年俸表の作成'!$Z521</f>
        <v/>
      </c>
      <c r="O14" s="88" t="str">
        <f>'7.グレード別年俸表の作成'!$Z567</f>
        <v/>
      </c>
      <c r="P14" s="88" t="str">
        <f>'7.グレード別年俸表の作成'!$Z613</f>
        <v/>
      </c>
      <c r="Q14" s="88" t="str">
        <f>'7.グレード別年俸表の作成'!$Z659</f>
        <v/>
      </c>
      <c r="R14" s="88" t="str">
        <f>'7.グレード別年俸表の作成'!$Z705</f>
        <v/>
      </c>
      <c r="S14" s="88" t="str">
        <f>'7.グレード別年俸表の作成'!$Z751</f>
        <v/>
      </c>
      <c r="T14" s="88" t="str">
        <f>'7.グレード別年俸表の作成'!$Z797</f>
        <v/>
      </c>
      <c r="U14" s="88" t="str">
        <f>'7.グレード別年俸表の作成'!$Z843</f>
        <v/>
      </c>
      <c r="V14" s="88" t="str">
        <f>'7.グレード別年俸表の作成'!$Z889</f>
        <v/>
      </c>
      <c r="W14" s="88" t="str">
        <f>'7.グレード別年俸表の作成'!$Z935</f>
        <v/>
      </c>
      <c r="X14" s="88" t="str">
        <f>'7.グレード別年俸表の作成'!$Z981</f>
        <v/>
      </c>
      <c r="Y14" s="88" t="str">
        <f>'7.グレード別年俸表の作成'!$Z1027</f>
        <v/>
      </c>
      <c r="Z14" s="88" t="str">
        <f>'7.グレード別年俸表の作成'!$Z1073</f>
        <v/>
      </c>
      <c r="AA14" s="88" t="str">
        <f>'7.グレード別年俸表の作成'!$Z1119</f>
        <v/>
      </c>
      <c r="AB14" s="88" t="str">
        <f>'7.グレード別年俸表の作成'!$Z1165</f>
        <v/>
      </c>
      <c r="AC14" s="88" t="str">
        <f>'7.グレード別年俸表の作成'!$Z1211</f>
        <v/>
      </c>
      <c r="AD14" s="88" t="str">
        <f>'7.グレード別年俸表の作成'!$Z1257</f>
        <v/>
      </c>
      <c r="AE14" s="88" t="str">
        <f>'7.グレード別年俸表の作成'!$Z1303</f>
        <v/>
      </c>
      <c r="AF14" s="88" t="str">
        <f>'7.グレード別年俸表の作成'!$Z1349</f>
        <v/>
      </c>
      <c r="AG14" s="88" t="str">
        <f>'7.グレード別年俸表の作成'!$Z1395</f>
        <v/>
      </c>
      <c r="AH14" s="88" t="str">
        <f>'7.グレード別年俸表の作成'!$Z1441</f>
        <v/>
      </c>
      <c r="AI14" s="88" t="str">
        <f>'7.グレード別年俸表の作成'!$Z1487</f>
        <v/>
      </c>
    </row>
    <row r="15" spans="2:35">
      <c r="B15" s="112">
        <v>28</v>
      </c>
      <c r="C15" s="150">
        <f>'7.グレード別年俸表の作成'!$Z16</f>
        <v>4449780</v>
      </c>
      <c r="D15" s="150">
        <f>'7.グレード別年俸表の作成'!$Z62</f>
        <v>4531200</v>
      </c>
      <c r="E15" s="150">
        <f>'7.グレード別年俸表の作成'!$Z108</f>
        <v>4612620</v>
      </c>
      <c r="F15" s="150">
        <f>'7.グレード別年俸表の作成'!$Z154</f>
        <v>4694040</v>
      </c>
      <c r="G15" s="123">
        <f>'7.グレード別年俸表の作成'!$Z200</f>
        <v>4610850</v>
      </c>
      <c r="H15" s="88">
        <f>'7.グレード別年俸表の作成'!$Z246</f>
        <v>4672800</v>
      </c>
      <c r="I15" s="88">
        <f>'7.グレード別年俸表の作成'!$Z292</f>
        <v>4734750</v>
      </c>
      <c r="J15" s="88">
        <f>'7.グレード別年俸表の作成'!$Z338</f>
        <v>4796700</v>
      </c>
      <c r="K15" s="88">
        <f>'7.グレード別年俸表の作成'!$Z384</f>
        <v>5343300</v>
      </c>
      <c r="L15" s="88">
        <f>'7.グレード別年俸表の作成'!$Z430</f>
        <v>5414640</v>
      </c>
      <c r="M15" s="88">
        <f>'7.グレード別年俸表の作成'!$Z476</f>
        <v>5532180</v>
      </c>
      <c r="N15" s="88" t="str">
        <f>'7.グレード別年俸表の作成'!$Z522</f>
        <v/>
      </c>
      <c r="O15" s="88" t="str">
        <f>'7.グレード別年俸表の作成'!$Z568</f>
        <v/>
      </c>
      <c r="P15" s="88" t="str">
        <f>'7.グレード別年俸表の作成'!$Z614</f>
        <v/>
      </c>
      <c r="Q15" s="88" t="str">
        <f>'7.グレード別年俸表の作成'!$Z660</f>
        <v/>
      </c>
      <c r="R15" s="88" t="str">
        <f>'7.グレード別年俸表の作成'!$Z706</f>
        <v/>
      </c>
      <c r="S15" s="88" t="str">
        <f>'7.グレード別年俸表の作成'!$Z752</f>
        <v/>
      </c>
      <c r="T15" s="88" t="str">
        <f>'7.グレード別年俸表の作成'!$Z798</f>
        <v/>
      </c>
      <c r="U15" s="88" t="str">
        <f>'7.グレード別年俸表の作成'!$Z844</f>
        <v/>
      </c>
      <c r="V15" s="88" t="str">
        <f>'7.グレード別年俸表の作成'!$Z890</f>
        <v/>
      </c>
      <c r="W15" s="88" t="str">
        <f>'7.グレード別年俸表の作成'!$Z936</f>
        <v/>
      </c>
      <c r="X15" s="88" t="str">
        <f>'7.グレード別年俸表の作成'!$Z982</f>
        <v/>
      </c>
      <c r="Y15" s="88" t="str">
        <f>'7.グレード別年俸表の作成'!$Z1028</f>
        <v/>
      </c>
      <c r="Z15" s="88" t="str">
        <f>'7.グレード別年俸表の作成'!$Z1074</f>
        <v/>
      </c>
      <c r="AA15" s="88" t="str">
        <f>'7.グレード別年俸表の作成'!$Z1120</f>
        <v/>
      </c>
      <c r="AB15" s="88" t="str">
        <f>'7.グレード別年俸表の作成'!$Z1166</f>
        <v/>
      </c>
      <c r="AC15" s="88" t="str">
        <f>'7.グレード別年俸表の作成'!$Z1212</f>
        <v/>
      </c>
      <c r="AD15" s="88" t="str">
        <f>'7.グレード別年俸表の作成'!$Z1258</f>
        <v/>
      </c>
      <c r="AE15" s="88" t="str">
        <f>'7.グレード別年俸表の作成'!$Z1304</f>
        <v/>
      </c>
      <c r="AF15" s="88" t="str">
        <f>'7.グレード別年俸表の作成'!$Z1350</f>
        <v/>
      </c>
      <c r="AG15" s="88" t="str">
        <f>'7.グレード別年俸表の作成'!$Z1396</f>
        <v/>
      </c>
      <c r="AH15" s="88" t="str">
        <f>'7.グレード別年俸表の作成'!$Z1442</f>
        <v/>
      </c>
      <c r="AI15" s="88" t="str">
        <f>'7.グレード別年俸表の作成'!$Z1488</f>
        <v/>
      </c>
    </row>
    <row r="16" spans="2:35">
      <c r="B16" s="112">
        <v>29</v>
      </c>
      <c r="C16" s="150">
        <f>'7.グレード別年俸表の作成'!$Z17</f>
        <v>4561290</v>
      </c>
      <c r="D16" s="150">
        <f>'7.グレード別年俸表の作成'!$Z63</f>
        <v>4642710</v>
      </c>
      <c r="E16" s="150">
        <f>'7.グレード別年俸表の作成'!$Z109</f>
        <v>4724130</v>
      </c>
      <c r="F16" s="150">
        <f>'7.グレード別年俸表の作成'!$Z155</f>
        <v>4805550</v>
      </c>
      <c r="G16" s="123">
        <f>'7.グレード別年俸表の作成'!$Z201</f>
        <v>4688730</v>
      </c>
      <c r="H16" s="88">
        <f>'7.グレード別年俸表の作成'!$Z247</f>
        <v>4750680</v>
      </c>
      <c r="I16" s="88">
        <f>'7.グレード別年俸表の作成'!$Z293</f>
        <v>4812630</v>
      </c>
      <c r="J16" s="88">
        <f>'7.グレード別年俸表の作成'!$Z339</f>
        <v>4874580</v>
      </c>
      <c r="K16" s="88">
        <f>'7.グレード別年俸表の作成'!$Z385</f>
        <v>5428350</v>
      </c>
      <c r="L16" s="88">
        <f>'7.グレード別年俸表の作成'!$Z431</f>
        <v>5499690</v>
      </c>
      <c r="M16" s="88">
        <f>'7.グレード別年俸表の作成'!$Z477</f>
        <v>5617230</v>
      </c>
      <c r="N16" s="88">
        <f>'7.グレード別年俸表の作成'!$Z523</f>
        <v>5688570</v>
      </c>
      <c r="O16" s="88" t="str">
        <f>'7.グレード別年俸表の作成'!$Z569</f>
        <v/>
      </c>
      <c r="P16" s="88" t="str">
        <f>'7.グレード別年俸表の作成'!$Z615</f>
        <v/>
      </c>
      <c r="Q16" s="88" t="str">
        <f>'7.グレード別年俸表の作成'!$Z661</f>
        <v/>
      </c>
      <c r="R16" s="88" t="str">
        <f>'7.グレード別年俸表の作成'!$Z707</f>
        <v/>
      </c>
      <c r="S16" s="88" t="str">
        <f>'7.グレード別年俸表の作成'!$Z753</f>
        <v/>
      </c>
      <c r="T16" s="88" t="str">
        <f>'7.グレード別年俸表の作成'!$Z799</f>
        <v/>
      </c>
      <c r="U16" s="88" t="str">
        <f>'7.グレード別年俸表の作成'!$Z845</f>
        <v/>
      </c>
      <c r="V16" s="88" t="str">
        <f>'7.グレード別年俸表の作成'!$Z891</f>
        <v/>
      </c>
      <c r="W16" s="88" t="str">
        <f>'7.グレード別年俸表の作成'!$Z937</f>
        <v/>
      </c>
      <c r="X16" s="88" t="str">
        <f>'7.グレード別年俸表の作成'!$Z983</f>
        <v/>
      </c>
      <c r="Y16" s="88" t="str">
        <f>'7.グレード別年俸表の作成'!$Z1029</f>
        <v/>
      </c>
      <c r="Z16" s="88" t="str">
        <f>'7.グレード別年俸表の作成'!$Z1075</f>
        <v/>
      </c>
      <c r="AA16" s="88" t="str">
        <f>'7.グレード別年俸表の作成'!$Z1121</f>
        <v/>
      </c>
      <c r="AB16" s="88" t="str">
        <f>'7.グレード別年俸表の作成'!$Z1167</f>
        <v/>
      </c>
      <c r="AC16" s="88" t="str">
        <f>'7.グレード別年俸表の作成'!$Z1213</f>
        <v/>
      </c>
      <c r="AD16" s="88" t="str">
        <f>'7.グレード別年俸表の作成'!$Z1259</f>
        <v/>
      </c>
      <c r="AE16" s="88" t="str">
        <f>'7.グレード別年俸表の作成'!$Z1305</f>
        <v/>
      </c>
      <c r="AF16" s="88" t="str">
        <f>'7.グレード別年俸表の作成'!$Z1351</f>
        <v/>
      </c>
      <c r="AG16" s="88" t="str">
        <f>'7.グレード別年俸表の作成'!$Z1397</f>
        <v/>
      </c>
      <c r="AH16" s="88" t="str">
        <f>'7.グレード別年俸表の作成'!$Z1443</f>
        <v/>
      </c>
      <c r="AI16" s="88" t="str">
        <f>'7.グレード別年俸表の作成'!$Z1489</f>
        <v/>
      </c>
    </row>
    <row r="17" spans="2:35">
      <c r="B17" s="112">
        <v>30</v>
      </c>
      <c r="C17" s="150">
        <f>'7.グレード別年俸表の作成'!$Z18</f>
        <v>4672800</v>
      </c>
      <c r="D17" s="150">
        <f>'7.グレード別年俸表の作成'!$Z64</f>
        <v>4754220</v>
      </c>
      <c r="E17" s="150">
        <f>'7.グレード別年俸表の作成'!$Z110</f>
        <v>4835640</v>
      </c>
      <c r="F17" s="150">
        <f>'7.グレード別年俸表の作成'!$Z156</f>
        <v>4917060</v>
      </c>
      <c r="G17" s="123">
        <f>'7.グレード別年俸表の作成'!$Z202</f>
        <v>4766610</v>
      </c>
      <c r="H17" s="88">
        <f>'7.グレード別年俸表の作成'!$Z248</f>
        <v>4828560</v>
      </c>
      <c r="I17" s="88">
        <f>'7.グレード別年俸表の作成'!$Z294</f>
        <v>4890510</v>
      </c>
      <c r="J17" s="88">
        <f>'7.グレード別年俸表の作成'!$Z340</f>
        <v>4952460</v>
      </c>
      <c r="K17" s="88">
        <f>'7.グレード別年俸表の作成'!$Z386</f>
        <v>5513400</v>
      </c>
      <c r="L17" s="88">
        <f>'7.グレード別年俸表の作成'!$Z432</f>
        <v>5584740</v>
      </c>
      <c r="M17" s="88">
        <f>'7.グレード別年俸表の作成'!$Z478</f>
        <v>5702280</v>
      </c>
      <c r="N17" s="88">
        <f>'7.グレード別年俸表の作成'!$Z524</f>
        <v>5773620</v>
      </c>
      <c r="O17" s="88">
        <f>'7.グレード別年俸表の作成'!$Z570</f>
        <v>5965800</v>
      </c>
      <c r="P17" s="88" t="str">
        <f>'7.グレード別年俸表の作成'!$Z616</f>
        <v/>
      </c>
      <c r="Q17" s="88" t="str">
        <f>'7.グレード別年俸表の作成'!$Z662</f>
        <v/>
      </c>
      <c r="R17" s="88" t="str">
        <f>'7.グレード別年俸表の作成'!$Z708</f>
        <v/>
      </c>
      <c r="S17" s="88" t="str">
        <f>'7.グレード別年俸表の作成'!$Z754</f>
        <v/>
      </c>
      <c r="T17" s="88" t="str">
        <f>'7.グレード別年俸表の作成'!$Z800</f>
        <v/>
      </c>
      <c r="U17" s="88" t="str">
        <f>'7.グレード別年俸表の作成'!$Z846</f>
        <v/>
      </c>
      <c r="V17" s="88" t="str">
        <f>'7.グレード別年俸表の作成'!$Z892</f>
        <v/>
      </c>
      <c r="W17" s="88" t="str">
        <f>'7.グレード別年俸表の作成'!$Z938</f>
        <v/>
      </c>
      <c r="X17" s="88" t="str">
        <f>'7.グレード別年俸表の作成'!$Z984</f>
        <v/>
      </c>
      <c r="Y17" s="88" t="str">
        <f>'7.グレード別年俸表の作成'!$Z1030</f>
        <v/>
      </c>
      <c r="Z17" s="88" t="str">
        <f>'7.グレード別年俸表の作成'!$Z1076</f>
        <v/>
      </c>
      <c r="AA17" s="88" t="str">
        <f>'7.グレード別年俸表の作成'!$Z1122</f>
        <v/>
      </c>
      <c r="AB17" s="88" t="str">
        <f>'7.グレード別年俸表の作成'!$Z1168</f>
        <v/>
      </c>
      <c r="AC17" s="88" t="str">
        <f>'7.グレード別年俸表の作成'!$Z1214</f>
        <v/>
      </c>
      <c r="AD17" s="88" t="str">
        <f>'7.グレード別年俸表の作成'!$Z1260</f>
        <v/>
      </c>
      <c r="AE17" s="88" t="str">
        <f>'7.グレード別年俸表の作成'!$Z1306</f>
        <v/>
      </c>
      <c r="AF17" s="88" t="str">
        <f>'7.グレード別年俸表の作成'!$Z1352</f>
        <v/>
      </c>
      <c r="AG17" s="88" t="str">
        <f>'7.グレード別年俸表の作成'!$Z1398</f>
        <v/>
      </c>
      <c r="AH17" s="88" t="str">
        <f>'7.グレード別年俸表の作成'!$Z1444</f>
        <v/>
      </c>
      <c r="AI17" s="88" t="str">
        <f>'7.グレード別年俸表の作成'!$Z1490</f>
        <v/>
      </c>
    </row>
    <row r="18" spans="2:35">
      <c r="B18" s="112">
        <v>31</v>
      </c>
      <c r="C18" s="150">
        <f>'7.グレード別年俸表の作成'!$Z19</f>
        <v>4784310</v>
      </c>
      <c r="D18" s="150">
        <f>'7.グレード別年俸表の作成'!$Z65</f>
        <v>4865730</v>
      </c>
      <c r="E18" s="150">
        <f>'7.グレード別年俸表の作成'!$Z111</f>
        <v>4947150</v>
      </c>
      <c r="F18" s="150">
        <f>'7.グレード別年俸表の作成'!$Z157</f>
        <v>5028570</v>
      </c>
      <c r="G18" s="123">
        <f>'7.グレード別年俸表の作成'!$Z203</f>
        <v>4844490</v>
      </c>
      <c r="H18" s="88">
        <f>'7.グレード別年俸表の作成'!$Z249</f>
        <v>4906440</v>
      </c>
      <c r="I18" s="88">
        <f>'7.グレード別年俸表の作成'!$Z295</f>
        <v>4968390</v>
      </c>
      <c r="J18" s="88">
        <f>'7.グレード別年俸表の作成'!$Z341</f>
        <v>5030340</v>
      </c>
      <c r="K18" s="88">
        <f>'7.グレード別年俸表の作成'!$Z387</f>
        <v>5598450</v>
      </c>
      <c r="L18" s="88">
        <f>'7.グレード別年俸表の作成'!$Z433</f>
        <v>5669790</v>
      </c>
      <c r="M18" s="88">
        <f>'7.グレード別年俸表の作成'!$Z479</f>
        <v>5787330</v>
      </c>
      <c r="N18" s="88">
        <f>'7.グレード別年俸表の作成'!$Z525</f>
        <v>5858670</v>
      </c>
      <c r="O18" s="88">
        <f>'7.グレード別年俸表の作成'!$Z571</f>
        <v>6052740</v>
      </c>
      <c r="P18" s="88" t="str">
        <f>'7.グレード別年俸表の作成'!$Z617</f>
        <v/>
      </c>
      <c r="Q18" s="88" t="str">
        <f>'7.グレード別年俸表の作成'!$Z663</f>
        <v/>
      </c>
      <c r="R18" s="88" t="str">
        <f>'7.グレード別年俸表の作成'!$Z709</f>
        <v/>
      </c>
      <c r="S18" s="88" t="str">
        <f>'7.グレード別年俸表の作成'!$Z755</f>
        <v/>
      </c>
      <c r="T18" s="88" t="str">
        <f>'7.グレード別年俸表の作成'!$Z801</f>
        <v/>
      </c>
      <c r="U18" s="88" t="str">
        <f>'7.グレード別年俸表の作成'!$Z847</f>
        <v/>
      </c>
      <c r="V18" s="88" t="str">
        <f>'7.グレード別年俸表の作成'!$Z893</f>
        <v/>
      </c>
      <c r="W18" s="88" t="str">
        <f>'7.グレード別年俸表の作成'!$Z939</f>
        <v/>
      </c>
      <c r="X18" s="88" t="str">
        <f>'7.グレード別年俸表の作成'!$Z985</f>
        <v/>
      </c>
      <c r="Y18" s="88" t="str">
        <f>'7.グレード別年俸表の作成'!$Z1031</f>
        <v/>
      </c>
      <c r="Z18" s="88" t="str">
        <f>'7.グレード別年俸表の作成'!$Z1077</f>
        <v/>
      </c>
      <c r="AA18" s="88" t="str">
        <f>'7.グレード別年俸表の作成'!$Z1123</f>
        <v/>
      </c>
      <c r="AB18" s="88" t="str">
        <f>'7.グレード別年俸表の作成'!$Z1169</f>
        <v/>
      </c>
      <c r="AC18" s="88" t="str">
        <f>'7.グレード別年俸表の作成'!$Z1215</f>
        <v/>
      </c>
      <c r="AD18" s="88" t="str">
        <f>'7.グレード別年俸表の作成'!$Z1261</f>
        <v/>
      </c>
      <c r="AE18" s="88" t="str">
        <f>'7.グレード別年俸表の作成'!$Z1307</f>
        <v/>
      </c>
      <c r="AF18" s="88" t="str">
        <f>'7.グレード別年俸表の作成'!$Z1353</f>
        <v/>
      </c>
      <c r="AG18" s="88" t="str">
        <f>'7.グレード別年俸表の作成'!$Z1399</f>
        <v/>
      </c>
      <c r="AH18" s="88" t="str">
        <f>'7.グレード別年俸表の作成'!$Z1445</f>
        <v/>
      </c>
      <c r="AI18" s="88" t="str">
        <f>'7.グレード別年俸表の作成'!$Z1491</f>
        <v/>
      </c>
    </row>
    <row r="19" spans="2:35">
      <c r="B19" s="112">
        <v>32</v>
      </c>
      <c r="C19" s="150">
        <f>'7.グレード別年俸表の作成'!$Z20</f>
        <v>4895820</v>
      </c>
      <c r="D19" s="150">
        <f>'7.グレード別年俸表の作成'!$Z66</f>
        <v>4977240</v>
      </c>
      <c r="E19" s="150">
        <f>'7.グレード別年俸表の作成'!$Z112</f>
        <v>5058660</v>
      </c>
      <c r="F19" s="150">
        <f>'7.グレード別年俸表の作成'!$Z158</f>
        <v>5140080</v>
      </c>
      <c r="G19" s="123">
        <f>'7.グレード別年俸表の作成'!$Z204</f>
        <v>4922370</v>
      </c>
      <c r="H19" s="88">
        <f>'7.グレード別年俸表の作成'!$Z250</f>
        <v>4984320</v>
      </c>
      <c r="I19" s="88">
        <f>'7.グレード別年俸表の作成'!$Z296</f>
        <v>5046270</v>
      </c>
      <c r="J19" s="88">
        <f>'7.グレード別年俸表の作成'!$Z342</f>
        <v>5108220</v>
      </c>
      <c r="K19" s="88">
        <f>'7.グレード別年俸表の作成'!$Z388</f>
        <v>5683500</v>
      </c>
      <c r="L19" s="88">
        <f>'7.グレード別年俸表の作成'!$Z434</f>
        <v>5754840</v>
      </c>
      <c r="M19" s="88">
        <f>'7.グレード別年俸表の作成'!$Z480</f>
        <v>5872380</v>
      </c>
      <c r="N19" s="88">
        <f>'7.グレード別年俸表の作成'!$Z526</f>
        <v>5943720</v>
      </c>
      <c r="O19" s="88">
        <f>'7.グレード別年俸表の作成'!$Z572</f>
        <v>6139680</v>
      </c>
      <c r="P19" s="88">
        <f>'7.グレード別年俸表の作成'!$Z618</f>
        <v>6219510</v>
      </c>
      <c r="Q19" s="88" t="str">
        <f>'7.グレード別年俸表の作成'!$Z664</f>
        <v/>
      </c>
      <c r="R19" s="88" t="str">
        <f>'7.グレード別年俸表の作成'!$Z710</f>
        <v/>
      </c>
      <c r="S19" s="88" t="str">
        <f>'7.グレード別年俸表の作成'!$Z756</f>
        <v/>
      </c>
      <c r="T19" s="88" t="str">
        <f>'7.グレード別年俸表の作成'!$Z802</f>
        <v/>
      </c>
      <c r="U19" s="88" t="str">
        <f>'7.グレード別年俸表の作成'!$Z848</f>
        <v/>
      </c>
      <c r="V19" s="88" t="str">
        <f>'7.グレード別年俸表の作成'!$Z894</f>
        <v/>
      </c>
      <c r="W19" s="88" t="str">
        <f>'7.グレード別年俸表の作成'!$Z940</f>
        <v/>
      </c>
      <c r="X19" s="88" t="str">
        <f>'7.グレード別年俸表の作成'!$Z986</f>
        <v/>
      </c>
      <c r="Y19" s="88" t="str">
        <f>'7.グレード別年俸表の作成'!$Z1032</f>
        <v/>
      </c>
      <c r="Z19" s="88" t="str">
        <f>'7.グレード別年俸表の作成'!$Z1078</f>
        <v/>
      </c>
      <c r="AA19" s="88" t="str">
        <f>'7.グレード別年俸表の作成'!$Z1124</f>
        <v/>
      </c>
      <c r="AB19" s="88" t="str">
        <f>'7.グレード別年俸表の作成'!$Z1170</f>
        <v/>
      </c>
      <c r="AC19" s="88" t="str">
        <f>'7.グレード別年俸表の作成'!$Z1216</f>
        <v/>
      </c>
      <c r="AD19" s="88" t="str">
        <f>'7.グレード別年俸表の作成'!$Z1262</f>
        <v/>
      </c>
      <c r="AE19" s="88" t="str">
        <f>'7.グレード別年俸表の作成'!$Z1308</f>
        <v/>
      </c>
      <c r="AF19" s="88" t="str">
        <f>'7.グレード別年俸表の作成'!$Z1354</f>
        <v/>
      </c>
      <c r="AG19" s="88" t="str">
        <f>'7.グレード別年俸表の作成'!$Z1400</f>
        <v/>
      </c>
      <c r="AH19" s="88" t="str">
        <f>'7.グレード別年俸表の作成'!$Z1446</f>
        <v/>
      </c>
      <c r="AI19" s="88" t="str">
        <f>'7.グレード別年俸表の作成'!$Z1492</f>
        <v/>
      </c>
    </row>
    <row r="20" spans="2:35">
      <c r="B20" s="112">
        <v>33</v>
      </c>
      <c r="C20" s="150">
        <f>'7.グレード別年俸表の作成'!$Z21</f>
        <v>5007330</v>
      </c>
      <c r="D20" s="150">
        <f>'7.グレード別年俸表の作成'!$Z67</f>
        <v>5088750</v>
      </c>
      <c r="E20" s="150">
        <f>'7.グレード別年俸表の作成'!$Z113</f>
        <v>5170170</v>
      </c>
      <c r="F20" s="150">
        <f>'7.グレード別年俸表の作成'!$Z159</f>
        <v>5251590</v>
      </c>
      <c r="G20" s="123">
        <f>'7.グレード別年俸表の作成'!$Z205</f>
        <v>5000250</v>
      </c>
      <c r="H20" s="88">
        <f>'7.グレード別年俸表の作成'!$Z251</f>
        <v>5062200</v>
      </c>
      <c r="I20" s="88">
        <f>'7.グレード別年俸表の作成'!$Z297</f>
        <v>5124150</v>
      </c>
      <c r="J20" s="88">
        <f>'7.グレード別年俸表の作成'!$Z343</f>
        <v>5186100</v>
      </c>
      <c r="K20" s="88">
        <f>'7.グレード別年俸表の作成'!$Z389</f>
        <v>5768550</v>
      </c>
      <c r="L20" s="88">
        <f>'7.グレード別年俸表の作成'!$Z435</f>
        <v>5839890</v>
      </c>
      <c r="M20" s="88">
        <f>'7.グレード別年俸表の作成'!$Z481</f>
        <v>5957430</v>
      </c>
      <c r="N20" s="88">
        <f>'7.グレード別年俸表の作成'!$Z527</f>
        <v>6028770</v>
      </c>
      <c r="O20" s="88">
        <f>'7.グレード別年俸表の作成'!$Z573</f>
        <v>6226620</v>
      </c>
      <c r="P20" s="88">
        <f>'7.グレード別年俸表の作成'!$Z619</f>
        <v>6306450</v>
      </c>
      <c r="Q20" s="88" t="str">
        <f>'7.グレード別年俸表の作成'!$Z665</f>
        <v/>
      </c>
      <c r="R20" s="88" t="str">
        <f>'7.グレード別年俸表の作成'!$Z711</f>
        <v/>
      </c>
      <c r="S20" s="88" t="str">
        <f>'7.グレード別年俸表の作成'!$Z757</f>
        <v/>
      </c>
      <c r="T20" s="88" t="str">
        <f>'7.グレード別年俸表の作成'!$Z803</f>
        <v/>
      </c>
      <c r="U20" s="88" t="str">
        <f>'7.グレード別年俸表の作成'!$Z849</f>
        <v/>
      </c>
      <c r="V20" s="88" t="str">
        <f>'7.グレード別年俸表の作成'!$Z895</f>
        <v/>
      </c>
      <c r="W20" s="88" t="str">
        <f>'7.グレード別年俸表の作成'!$Z941</f>
        <v/>
      </c>
      <c r="X20" s="88" t="str">
        <f>'7.グレード別年俸表の作成'!$Z987</f>
        <v/>
      </c>
      <c r="Y20" s="88" t="str">
        <f>'7.グレード別年俸表の作成'!$Z1033</f>
        <v/>
      </c>
      <c r="Z20" s="88" t="str">
        <f>'7.グレード別年俸表の作成'!$Z1079</f>
        <v/>
      </c>
      <c r="AA20" s="88" t="str">
        <f>'7.グレード別年俸表の作成'!$Z1125</f>
        <v/>
      </c>
      <c r="AB20" s="88" t="str">
        <f>'7.グレード別年俸表の作成'!$Z1171</f>
        <v/>
      </c>
      <c r="AC20" s="88" t="str">
        <f>'7.グレード別年俸表の作成'!$Z1217</f>
        <v/>
      </c>
      <c r="AD20" s="88" t="str">
        <f>'7.グレード別年俸表の作成'!$Z1263</f>
        <v/>
      </c>
      <c r="AE20" s="88" t="str">
        <f>'7.グレード別年俸表の作成'!$Z1309</f>
        <v/>
      </c>
      <c r="AF20" s="88" t="str">
        <f>'7.グレード別年俸表の作成'!$Z1355</f>
        <v/>
      </c>
      <c r="AG20" s="88" t="str">
        <f>'7.グレード別年俸表の作成'!$Z1401</f>
        <v/>
      </c>
      <c r="AH20" s="88" t="str">
        <f>'7.グレード別年俸表の作成'!$Z1447</f>
        <v/>
      </c>
      <c r="AI20" s="88" t="str">
        <f>'7.グレード別年俸表の作成'!$Z1493</f>
        <v/>
      </c>
    </row>
    <row r="21" spans="2:35">
      <c r="B21" s="112">
        <v>34</v>
      </c>
      <c r="C21" s="150">
        <f>'7.グレード別年俸表の作成'!$Z22</f>
        <v>5063150</v>
      </c>
      <c r="D21" s="150">
        <f>'7.グレード別年俸表の作成'!$Z68</f>
        <v>5200260</v>
      </c>
      <c r="E21" s="150">
        <f>'7.グレード別年俸表の作成'!$Z114</f>
        <v>5281680</v>
      </c>
      <c r="F21" s="150">
        <f>'7.グレード別年俸表の作成'!$Z160</f>
        <v>5363100</v>
      </c>
      <c r="G21" s="123">
        <f>'7.グレード別年俸表の作成'!$Z206</f>
        <v>5078130</v>
      </c>
      <c r="H21" s="88">
        <f>'7.グレード別年俸表の作成'!$Z252</f>
        <v>5140080</v>
      </c>
      <c r="I21" s="88">
        <f>'7.グレード別年俸表の作成'!$Z298</f>
        <v>5202030</v>
      </c>
      <c r="J21" s="88">
        <f>'7.グレード別年俸表の作成'!$Z344</f>
        <v>5263980</v>
      </c>
      <c r="K21" s="88">
        <f>'7.グレード別年俸表の作成'!$Z390</f>
        <v>5853600</v>
      </c>
      <c r="L21" s="88">
        <f>'7.グレード別年俸表の作成'!$Z436</f>
        <v>5924940</v>
      </c>
      <c r="M21" s="88">
        <f>'7.グレード別年俸表の作成'!$Z482</f>
        <v>6042480</v>
      </c>
      <c r="N21" s="88">
        <f>'7.グレード別年俸表の作成'!$Z528</f>
        <v>6113820</v>
      </c>
      <c r="O21" s="88">
        <f>'7.グレード別年俸表の作成'!$Z574</f>
        <v>6313560</v>
      </c>
      <c r="P21" s="88">
        <f>'7.グレード別年俸表の作成'!$Z620</f>
        <v>6393390</v>
      </c>
      <c r="Q21" s="88">
        <f>'7.グレード別年俸表の作成'!$Z666</f>
        <v>6497970</v>
      </c>
      <c r="R21" s="88" t="str">
        <f>'7.グレード別年俸表の作成'!$Z712</f>
        <v/>
      </c>
      <c r="S21" s="88" t="str">
        <f>'7.グレード別年俸表の作成'!$Z758</f>
        <v/>
      </c>
      <c r="T21" s="88" t="str">
        <f>'7.グレード別年俸表の作成'!$Z804</f>
        <v/>
      </c>
      <c r="U21" s="88" t="str">
        <f>'7.グレード別年俸表の作成'!$Z850</f>
        <v/>
      </c>
      <c r="V21" s="88" t="str">
        <f>'7.グレード別年俸表の作成'!$Z896</f>
        <v/>
      </c>
      <c r="W21" s="88" t="str">
        <f>'7.グレード別年俸表の作成'!$Z942</f>
        <v/>
      </c>
      <c r="X21" s="88" t="str">
        <f>'7.グレード別年俸表の作成'!$Z988</f>
        <v/>
      </c>
      <c r="Y21" s="88" t="str">
        <f>'7.グレード別年俸表の作成'!$Z1034</f>
        <v/>
      </c>
      <c r="Z21" s="88" t="str">
        <f>'7.グレード別年俸表の作成'!$Z1080</f>
        <v/>
      </c>
      <c r="AA21" s="88" t="str">
        <f>'7.グレード別年俸表の作成'!$Z1126</f>
        <v/>
      </c>
      <c r="AB21" s="88" t="str">
        <f>'7.グレード別年俸表の作成'!$Z1172</f>
        <v/>
      </c>
      <c r="AC21" s="88" t="str">
        <f>'7.グレード別年俸表の作成'!$Z1218</f>
        <v/>
      </c>
      <c r="AD21" s="88" t="str">
        <f>'7.グレード別年俸表の作成'!$Z1264</f>
        <v/>
      </c>
      <c r="AE21" s="88" t="str">
        <f>'7.グレード別年俸表の作成'!$Z1310</f>
        <v/>
      </c>
      <c r="AF21" s="88" t="str">
        <f>'7.グレード別年俸表の作成'!$Z1356</f>
        <v/>
      </c>
      <c r="AG21" s="88" t="str">
        <f>'7.グレード別年俸表の作成'!$Z1402</f>
        <v/>
      </c>
      <c r="AH21" s="88" t="str">
        <f>'7.グレード別年俸表の作成'!$Z1448</f>
        <v/>
      </c>
      <c r="AI21" s="88" t="str">
        <f>'7.グレード別年俸表の作成'!$Z1494</f>
        <v/>
      </c>
    </row>
    <row r="22" spans="2:35">
      <c r="B22" s="112">
        <v>35</v>
      </c>
      <c r="C22" s="150">
        <f>'7.グレード別年俸表の作成'!$Z23</f>
        <v>5118840</v>
      </c>
      <c r="D22" s="150">
        <f>'7.グレード別年俸表の作成'!$Z69</f>
        <v>5256080</v>
      </c>
      <c r="E22" s="150">
        <f>'7.グレード別年俸表の作成'!$Z115</f>
        <v>5393190</v>
      </c>
      <c r="F22" s="150">
        <f>'7.グレード別年俸表の作成'!$Z161</f>
        <v>5474610</v>
      </c>
      <c r="G22" s="123">
        <f>'7.グレード別年俸表の作成'!$Z207</f>
        <v>5156010</v>
      </c>
      <c r="H22" s="88">
        <f>'7.グレード別年俸表の作成'!$Z253</f>
        <v>5217960</v>
      </c>
      <c r="I22" s="88">
        <f>'7.グレード別年俸表の作成'!$Z299</f>
        <v>5279910</v>
      </c>
      <c r="J22" s="88">
        <f>'7.グレード別年俸表の作成'!$Z345</f>
        <v>5341860</v>
      </c>
      <c r="K22" s="88">
        <f>'7.グレード別年俸表の作成'!$Z391</f>
        <v>5938650</v>
      </c>
      <c r="L22" s="88">
        <f>'7.グレード別年俸表の作成'!$Z437</f>
        <v>6009990</v>
      </c>
      <c r="M22" s="88">
        <f>'7.グレード別年俸表の作成'!$Z483</f>
        <v>6127530</v>
      </c>
      <c r="N22" s="88">
        <f>'7.グレード別年俸表の作成'!$Z529</f>
        <v>6198870</v>
      </c>
      <c r="O22" s="88">
        <f>'7.グレード別年俸表の作成'!$Z575</f>
        <v>6400500</v>
      </c>
      <c r="P22" s="88">
        <f>'7.グレード別年俸表の作成'!$Z621</f>
        <v>6480330</v>
      </c>
      <c r="Q22" s="88">
        <f>'7.グレード別年俸表の作成'!$Z667</f>
        <v>6584910</v>
      </c>
      <c r="R22" s="88" t="str">
        <f>'7.グレード別年俸表の作成'!$Z713</f>
        <v/>
      </c>
      <c r="S22" s="88" t="str">
        <f>'7.グレード別年俸表の作成'!$Z759</f>
        <v/>
      </c>
      <c r="T22" s="88" t="str">
        <f>'7.グレード別年俸表の作成'!$Z805</f>
        <v/>
      </c>
      <c r="U22" s="88" t="str">
        <f>'7.グレード別年俸表の作成'!$Z851</f>
        <v/>
      </c>
      <c r="V22" s="88" t="str">
        <f>'7.グレード別年俸表の作成'!$Z897</f>
        <v/>
      </c>
      <c r="W22" s="88" t="str">
        <f>'7.グレード別年俸表の作成'!$Z943</f>
        <v/>
      </c>
      <c r="X22" s="88" t="str">
        <f>'7.グレード別年俸表の作成'!$Z989</f>
        <v/>
      </c>
      <c r="Y22" s="88" t="str">
        <f>'7.グレード別年俸表の作成'!$Z1035</f>
        <v/>
      </c>
      <c r="Z22" s="88" t="str">
        <f>'7.グレード別年俸表の作成'!$Z1081</f>
        <v/>
      </c>
      <c r="AA22" s="88" t="str">
        <f>'7.グレード別年俸表の作成'!$Z1127</f>
        <v/>
      </c>
      <c r="AB22" s="88" t="str">
        <f>'7.グレード別年俸表の作成'!$Z1173</f>
        <v/>
      </c>
      <c r="AC22" s="88" t="str">
        <f>'7.グレード別年俸表の作成'!$Z1219</f>
        <v/>
      </c>
      <c r="AD22" s="88" t="str">
        <f>'7.グレード別年俸表の作成'!$Z1265</f>
        <v/>
      </c>
      <c r="AE22" s="88" t="str">
        <f>'7.グレード別年俸表の作成'!$Z1311</f>
        <v/>
      </c>
      <c r="AF22" s="88" t="str">
        <f>'7.グレード別年俸表の作成'!$Z1357</f>
        <v/>
      </c>
      <c r="AG22" s="88" t="str">
        <f>'7.グレード別年俸表の作成'!$Z1403</f>
        <v/>
      </c>
      <c r="AH22" s="88" t="str">
        <f>'7.グレード別年俸表の作成'!$Z1449</f>
        <v/>
      </c>
      <c r="AI22" s="88" t="str">
        <f>'7.グレード別年俸表の作成'!$Z1495</f>
        <v/>
      </c>
    </row>
    <row r="23" spans="2:35">
      <c r="B23" s="112">
        <v>36</v>
      </c>
      <c r="C23" s="150">
        <f>'7.グレード別年俸表の作成'!$Z24</f>
        <v>5174660</v>
      </c>
      <c r="D23" s="150">
        <f>'7.グレード別年俸表の作成'!$Z70</f>
        <v>5311770</v>
      </c>
      <c r="E23" s="150">
        <f>'7.グレード別年俸表の作成'!$Z116</f>
        <v>5449010</v>
      </c>
      <c r="F23" s="150">
        <f>'7.グレード別年俸表の作成'!$Z162</f>
        <v>5586120</v>
      </c>
      <c r="G23" s="123">
        <f>'7.グレード別年俸表の作成'!$Z208</f>
        <v>5233890</v>
      </c>
      <c r="H23" s="88">
        <f>'7.グレード別年俸表の作成'!$Z254</f>
        <v>5295840</v>
      </c>
      <c r="I23" s="88">
        <f>'7.グレード別年俸表の作成'!$Z300</f>
        <v>5357790</v>
      </c>
      <c r="J23" s="88">
        <f>'7.グレード別年俸表の作成'!$Z346</f>
        <v>5419740</v>
      </c>
      <c r="K23" s="88">
        <f>'7.グレード別年俸表の作成'!$Z392</f>
        <v>6023700</v>
      </c>
      <c r="L23" s="88">
        <f>'7.グレード別年俸表の作成'!$Z438</f>
        <v>6095040</v>
      </c>
      <c r="M23" s="88">
        <f>'7.グレード別年俸表の作成'!$Z484</f>
        <v>6212580</v>
      </c>
      <c r="N23" s="88">
        <f>'7.グレード別年俸表の作成'!$Z530</f>
        <v>6283920</v>
      </c>
      <c r="O23" s="88">
        <f>'7.グレード別年俸表の作成'!$Z576</f>
        <v>6487440</v>
      </c>
      <c r="P23" s="88">
        <f>'7.グレード別年俸表の作成'!$Z622</f>
        <v>6567270</v>
      </c>
      <c r="Q23" s="88">
        <f>'7.グレード別年俸表の作成'!$Z668</f>
        <v>6671850</v>
      </c>
      <c r="R23" s="88">
        <f>'7.グレード別年俸表の作成'!$Z714</f>
        <v>6779730</v>
      </c>
      <c r="S23" s="88" t="str">
        <f>'7.グレード別年俸表の作成'!$Z760</f>
        <v/>
      </c>
      <c r="T23" s="88" t="str">
        <f>'7.グレード別年俸表の作成'!$Z806</f>
        <v/>
      </c>
      <c r="U23" s="88" t="str">
        <f>'7.グレード別年俸表の作成'!$Z852</f>
        <v/>
      </c>
      <c r="V23" s="88" t="str">
        <f>'7.グレード別年俸表の作成'!$Z898</f>
        <v/>
      </c>
      <c r="W23" s="88" t="str">
        <f>'7.グレード別年俸表の作成'!$Z944</f>
        <v/>
      </c>
      <c r="X23" s="88" t="str">
        <f>'7.グレード別年俸表の作成'!$Z990</f>
        <v/>
      </c>
      <c r="Y23" s="88" t="str">
        <f>'7.グレード別年俸表の作成'!$Z1036</f>
        <v/>
      </c>
      <c r="Z23" s="88" t="str">
        <f>'7.グレード別年俸表の作成'!$Z1082</f>
        <v/>
      </c>
      <c r="AA23" s="88" t="str">
        <f>'7.グレード別年俸表の作成'!$Z1128</f>
        <v/>
      </c>
      <c r="AB23" s="88" t="str">
        <f>'7.グレード別年俸表の作成'!$Z1174</f>
        <v/>
      </c>
      <c r="AC23" s="88" t="str">
        <f>'7.グレード別年俸表の作成'!$Z1220</f>
        <v/>
      </c>
      <c r="AD23" s="88" t="str">
        <f>'7.グレード別年俸表の作成'!$Z1266</f>
        <v/>
      </c>
      <c r="AE23" s="88" t="str">
        <f>'7.グレード別年俸表の作成'!$Z1312</f>
        <v/>
      </c>
      <c r="AF23" s="88" t="str">
        <f>'7.グレード別年俸表の作成'!$Z1358</f>
        <v/>
      </c>
      <c r="AG23" s="88" t="str">
        <f>'7.グレード別年俸表の作成'!$Z1404</f>
        <v/>
      </c>
      <c r="AH23" s="88" t="str">
        <f>'7.グレード別年俸表の作成'!$Z1450</f>
        <v/>
      </c>
      <c r="AI23" s="88" t="str">
        <f>'7.グレード別年俸表の作成'!$Z1496</f>
        <v/>
      </c>
    </row>
    <row r="24" spans="2:35">
      <c r="B24" s="112">
        <v>37</v>
      </c>
      <c r="C24" s="150">
        <f>'7.グレード別年俸表の作成'!$Z25</f>
        <v>5230350</v>
      </c>
      <c r="D24" s="150">
        <f>'7.グレード別年俸表の作成'!$Z71</f>
        <v>5367590</v>
      </c>
      <c r="E24" s="150">
        <f>'7.グレード別年俸表の作成'!$Z117</f>
        <v>5504700</v>
      </c>
      <c r="F24" s="150">
        <f>'7.グレード別年俸表の作成'!$Z163</f>
        <v>5641940</v>
      </c>
      <c r="G24" s="123">
        <f>'7.グレード別年俸表の作成'!$Z209</f>
        <v>5311770</v>
      </c>
      <c r="H24" s="88">
        <f>'7.グレード別年俸表の作成'!$Z255</f>
        <v>5373720</v>
      </c>
      <c r="I24" s="88">
        <f>'7.グレード別年俸表の作成'!$Z301</f>
        <v>5435670</v>
      </c>
      <c r="J24" s="88">
        <f>'7.グレード別年俸表の作成'!$Z347</f>
        <v>5497620</v>
      </c>
      <c r="K24" s="88">
        <f>'7.グレード別年俸表の作成'!$Z393</f>
        <v>6108750</v>
      </c>
      <c r="L24" s="88">
        <f>'7.グレード別年俸表の作成'!$Z439</f>
        <v>6180090</v>
      </c>
      <c r="M24" s="88">
        <f>'7.グレード別年俸表の作成'!$Z485</f>
        <v>6297630</v>
      </c>
      <c r="N24" s="88">
        <f>'7.グレード別年俸表の作成'!$Z531</f>
        <v>6368970</v>
      </c>
      <c r="O24" s="88">
        <f>'7.グレード別年俸表の作成'!$Z577</f>
        <v>6574380</v>
      </c>
      <c r="P24" s="88">
        <f>'7.グレード別年俸表の作成'!$Z623</f>
        <v>6654210</v>
      </c>
      <c r="Q24" s="88">
        <f>'7.グレード別年俸表の作成'!$Z669</f>
        <v>6758790</v>
      </c>
      <c r="R24" s="88">
        <f>'7.グレード別年俸表の作成'!$Z715</f>
        <v>6866670</v>
      </c>
      <c r="S24" s="88" t="str">
        <f>'7.グレード別年俸表の作成'!$Z761</f>
        <v/>
      </c>
      <c r="T24" s="88" t="str">
        <f>'7.グレード別年俸表の作成'!$Z807</f>
        <v/>
      </c>
      <c r="U24" s="88" t="str">
        <f>'7.グレード別年俸表の作成'!$Z853</f>
        <v/>
      </c>
      <c r="V24" s="88" t="str">
        <f>'7.グレード別年俸表の作成'!$Z899</f>
        <v/>
      </c>
      <c r="W24" s="88" t="str">
        <f>'7.グレード別年俸表の作成'!$Z945</f>
        <v/>
      </c>
      <c r="X24" s="88" t="str">
        <f>'7.グレード別年俸表の作成'!$Z991</f>
        <v/>
      </c>
      <c r="Y24" s="88" t="str">
        <f>'7.グレード別年俸表の作成'!$Z1037</f>
        <v/>
      </c>
      <c r="Z24" s="88" t="str">
        <f>'7.グレード別年俸表の作成'!$Z1083</f>
        <v/>
      </c>
      <c r="AA24" s="88" t="str">
        <f>'7.グレード別年俸表の作成'!$Z1129</f>
        <v/>
      </c>
      <c r="AB24" s="88" t="str">
        <f>'7.グレード別年俸表の作成'!$Z1175</f>
        <v/>
      </c>
      <c r="AC24" s="88" t="str">
        <f>'7.グレード別年俸表の作成'!$Z1221</f>
        <v/>
      </c>
      <c r="AD24" s="88" t="str">
        <f>'7.グレード別年俸表の作成'!$Z1267</f>
        <v/>
      </c>
      <c r="AE24" s="88" t="str">
        <f>'7.グレード別年俸表の作成'!$Z1313</f>
        <v/>
      </c>
      <c r="AF24" s="88" t="str">
        <f>'7.グレード別年俸表の作成'!$Z1359</f>
        <v/>
      </c>
      <c r="AG24" s="88" t="str">
        <f>'7.グレード別年俸表の作成'!$Z1405</f>
        <v/>
      </c>
      <c r="AH24" s="88" t="str">
        <f>'7.グレード別年俸表の作成'!$Z1451</f>
        <v/>
      </c>
      <c r="AI24" s="88" t="str">
        <f>'7.グレード別年俸表の作成'!$Z1497</f>
        <v/>
      </c>
    </row>
    <row r="25" spans="2:35">
      <c r="B25" s="112">
        <v>38</v>
      </c>
      <c r="C25" s="150">
        <f>'7.グレード別年俸表の作成'!$Z26</f>
        <v>5286170</v>
      </c>
      <c r="D25" s="150">
        <f>'7.グレード別年俸表の作成'!$Z72</f>
        <v>5423280</v>
      </c>
      <c r="E25" s="150">
        <f>'7.グレード別年俸表の作成'!$Z118</f>
        <v>5560520</v>
      </c>
      <c r="F25" s="150">
        <f>'7.グレード別年俸表の作成'!$Z164</f>
        <v>5697630</v>
      </c>
      <c r="G25" s="123">
        <f>'7.グレード別年俸表の作成'!$Z210</f>
        <v>5389650</v>
      </c>
      <c r="H25" s="88">
        <f>'7.グレード別年俸表の作成'!$Z256</f>
        <v>5451600</v>
      </c>
      <c r="I25" s="88">
        <f>'7.グレード別年俸表の作成'!$Z302</f>
        <v>5513550</v>
      </c>
      <c r="J25" s="88">
        <f>'7.グレード別年俸表の作成'!$Z348</f>
        <v>5575500</v>
      </c>
      <c r="K25" s="88">
        <f>'7.グレード別年俸表の作成'!$Z394</f>
        <v>6193800</v>
      </c>
      <c r="L25" s="88">
        <f>'7.グレード別年俸表の作成'!$Z440</f>
        <v>6265140</v>
      </c>
      <c r="M25" s="88">
        <f>'7.グレード別年俸表の作成'!$Z486</f>
        <v>6382680</v>
      </c>
      <c r="N25" s="88">
        <f>'7.グレード別年俸表の作成'!$Z532</f>
        <v>6454020</v>
      </c>
      <c r="O25" s="88">
        <f>'7.グレード別年俸表の作成'!$Z578</f>
        <v>6661320</v>
      </c>
      <c r="P25" s="88">
        <f>'7.グレード別年俸表の作成'!$Z624</f>
        <v>6741150</v>
      </c>
      <c r="Q25" s="88">
        <f>'7.グレード別年俸表の作成'!$Z670</f>
        <v>6845730</v>
      </c>
      <c r="R25" s="88">
        <f>'7.グレード別年俸表の作成'!$Z716</f>
        <v>6953610</v>
      </c>
      <c r="S25" s="88">
        <f>'7.グレード別年俸表の作成'!$Z762</f>
        <v>7035090</v>
      </c>
      <c r="T25" s="88" t="str">
        <f>'7.グレード別年俸表の作成'!$Z808</f>
        <v/>
      </c>
      <c r="U25" s="88" t="str">
        <f>'7.グレード別年俸表の作成'!$Z854</f>
        <v/>
      </c>
      <c r="V25" s="88" t="str">
        <f>'7.グレード別年俸表の作成'!$Z900</f>
        <v/>
      </c>
      <c r="W25" s="88" t="str">
        <f>'7.グレード別年俸表の作成'!$Z946</f>
        <v/>
      </c>
      <c r="X25" s="88" t="str">
        <f>'7.グレード別年俸表の作成'!$Z992</f>
        <v/>
      </c>
      <c r="Y25" s="88" t="str">
        <f>'7.グレード別年俸表の作成'!$Z1038</f>
        <v/>
      </c>
      <c r="Z25" s="88" t="str">
        <f>'7.グレード別年俸表の作成'!$Z1084</f>
        <v/>
      </c>
      <c r="AA25" s="88" t="str">
        <f>'7.グレード別年俸表の作成'!$Z1130</f>
        <v/>
      </c>
      <c r="AB25" s="88" t="str">
        <f>'7.グレード別年俸表の作成'!$Z1176</f>
        <v/>
      </c>
      <c r="AC25" s="88" t="str">
        <f>'7.グレード別年俸表の作成'!$Z1222</f>
        <v/>
      </c>
      <c r="AD25" s="88" t="str">
        <f>'7.グレード別年俸表の作成'!$Z1268</f>
        <v/>
      </c>
      <c r="AE25" s="88" t="str">
        <f>'7.グレード別年俸表の作成'!$Z1314</f>
        <v/>
      </c>
      <c r="AF25" s="88" t="str">
        <f>'7.グレード別年俸表の作成'!$Z1360</f>
        <v/>
      </c>
      <c r="AG25" s="88" t="str">
        <f>'7.グレード別年俸表の作成'!$Z1406</f>
        <v/>
      </c>
      <c r="AH25" s="88" t="str">
        <f>'7.グレード別年俸表の作成'!$Z1452</f>
        <v/>
      </c>
      <c r="AI25" s="88" t="str">
        <f>'7.グレード別年俸表の作成'!$Z1498</f>
        <v/>
      </c>
    </row>
    <row r="26" spans="2:35">
      <c r="B26" s="112">
        <v>39</v>
      </c>
      <c r="C26" s="150">
        <f>'7.グレード別年俸表の作成'!$Z27</f>
        <v>5341860</v>
      </c>
      <c r="D26" s="150">
        <f>'7.グレード別年俸表の作成'!$Z73</f>
        <v>5479100</v>
      </c>
      <c r="E26" s="150">
        <f>'7.グレード別年俸表の作成'!$Z119</f>
        <v>5616210</v>
      </c>
      <c r="F26" s="150">
        <f>'7.グレード別年俸表の作成'!$Z165</f>
        <v>5753450</v>
      </c>
      <c r="G26" s="123">
        <f>'7.グレード別年俸表の作成'!$Z211</f>
        <v>5467530</v>
      </c>
      <c r="H26" s="88">
        <f>'7.グレード別年俸表の作成'!$Z257</f>
        <v>5529480</v>
      </c>
      <c r="I26" s="88">
        <f>'7.グレード別年俸表の作成'!$Z303</f>
        <v>5591430</v>
      </c>
      <c r="J26" s="88">
        <f>'7.グレード別年俸表の作成'!$Z349</f>
        <v>5653380</v>
      </c>
      <c r="K26" s="88">
        <f>'7.グレード別年俸表の作成'!$Z395</f>
        <v>6278850</v>
      </c>
      <c r="L26" s="88">
        <f>'7.グレード別年俸表の作成'!$Z441</f>
        <v>6350190</v>
      </c>
      <c r="M26" s="88">
        <f>'7.グレード別年俸表の作成'!$Z487</f>
        <v>6467730</v>
      </c>
      <c r="N26" s="88">
        <f>'7.グレード別年俸表の作成'!$Z533</f>
        <v>6539070</v>
      </c>
      <c r="O26" s="88">
        <f>'7.グレード別年俸表の作成'!$Z579</f>
        <v>6748260</v>
      </c>
      <c r="P26" s="88">
        <f>'7.グレード別年俸表の作成'!$Z625</f>
        <v>6828090</v>
      </c>
      <c r="Q26" s="88">
        <f>'7.グレード別年俸表の作成'!$Z671</f>
        <v>6932670</v>
      </c>
      <c r="R26" s="88">
        <f>'7.グレード別年俸表の作成'!$Z717</f>
        <v>7040550</v>
      </c>
      <c r="S26" s="88">
        <f>'7.グレード別年俸表の作成'!$Z763</f>
        <v>7122030</v>
      </c>
      <c r="T26" s="88" t="str">
        <f>'7.グレード別年俸表の作成'!$Z809</f>
        <v/>
      </c>
      <c r="U26" s="88" t="str">
        <f>'7.グレード別年俸表の作成'!$Z855</f>
        <v/>
      </c>
      <c r="V26" s="88" t="str">
        <f>'7.グレード別年俸表の作成'!$Z901</f>
        <v/>
      </c>
      <c r="W26" s="88" t="str">
        <f>'7.グレード別年俸表の作成'!$Z947</f>
        <v/>
      </c>
      <c r="X26" s="88" t="str">
        <f>'7.グレード別年俸表の作成'!$Z993</f>
        <v/>
      </c>
      <c r="Y26" s="88" t="str">
        <f>'7.グレード別年俸表の作成'!$Z1039</f>
        <v/>
      </c>
      <c r="Z26" s="88" t="str">
        <f>'7.グレード別年俸表の作成'!$Z1085</f>
        <v/>
      </c>
      <c r="AA26" s="88" t="str">
        <f>'7.グレード別年俸表の作成'!$Z1131</f>
        <v/>
      </c>
      <c r="AB26" s="88" t="str">
        <f>'7.グレード別年俸表の作成'!$Z1177</f>
        <v/>
      </c>
      <c r="AC26" s="88" t="str">
        <f>'7.グレード別年俸表の作成'!$Z1223</f>
        <v/>
      </c>
      <c r="AD26" s="88" t="str">
        <f>'7.グレード別年俸表の作成'!$Z1269</f>
        <v/>
      </c>
      <c r="AE26" s="88" t="str">
        <f>'7.グレード別年俸表の作成'!$Z1315</f>
        <v/>
      </c>
      <c r="AF26" s="88" t="str">
        <f>'7.グレード別年俸表の作成'!$Z1361</f>
        <v/>
      </c>
      <c r="AG26" s="88" t="str">
        <f>'7.グレード別年俸表の作成'!$Z1407</f>
        <v/>
      </c>
      <c r="AH26" s="88" t="str">
        <f>'7.グレード別年俸表の作成'!$Z1453</f>
        <v/>
      </c>
      <c r="AI26" s="88" t="str">
        <f>'7.グレード別年俸表の作成'!$Z1499</f>
        <v/>
      </c>
    </row>
    <row r="27" spans="2:35">
      <c r="B27" s="112">
        <v>40</v>
      </c>
      <c r="C27" s="150">
        <f>'7.グレード別年俸表の作成'!$Z28</f>
        <v>5397680</v>
      </c>
      <c r="D27" s="150">
        <f>'7.グレード別年俸表の作成'!$Z74</f>
        <v>5534790</v>
      </c>
      <c r="E27" s="150">
        <f>'7.グレード別年俸表の作成'!$Z120</f>
        <v>5672030</v>
      </c>
      <c r="F27" s="150">
        <f>'7.グレード別年俸表の作成'!$Z166</f>
        <v>5809140</v>
      </c>
      <c r="G27" s="123">
        <f>'7.グレード別年俸表の作成'!$Z212</f>
        <v>5545410</v>
      </c>
      <c r="H27" s="88">
        <f>'7.グレード別年俸表の作成'!$Z258</f>
        <v>5607360</v>
      </c>
      <c r="I27" s="88">
        <f>'7.グレード別年俸表の作成'!$Z304</f>
        <v>5669310</v>
      </c>
      <c r="J27" s="88">
        <f>'7.グレード別年俸表の作成'!$Z350</f>
        <v>5731260</v>
      </c>
      <c r="K27" s="88">
        <f>'7.グレード別年俸表の作成'!$Z396</f>
        <v>6363900</v>
      </c>
      <c r="L27" s="88">
        <f>'7.グレード別年俸表の作成'!$Z442</f>
        <v>6435240</v>
      </c>
      <c r="M27" s="88">
        <f>'7.グレード別年俸表の作成'!$Z488</f>
        <v>6552780</v>
      </c>
      <c r="N27" s="88">
        <f>'7.グレード別年俸表の作成'!$Z534</f>
        <v>6624120</v>
      </c>
      <c r="O27" s="88">
        <f>'7.グレード別年俸表の作成'!$Z580</f>
        <v>6835200</v>
      </c>
      <c r="P27" s="88">
        <f>'7.グレード別年俸表の作成'!$Z626</f>
        <v>6915030</v>
      </c>
      <c r="Q27" s="88">
        <f>'7.グレード別年俸表の作成'!$Z672</f>
        <v>7019610</v>
      </c>
      <c r="R27" s="88">
        <f>'7.グレード別年俸表の作成'!$Z718</f>
        <v>7127490</v>
      </c>
      <c r="S27" s="88">
        <f>'7.グレード別年俸表の作成'!$Z764</f>
        <v>7208970</v>
      </c>
      <c r="T27" s="88">
        <f>'7.グレード別年俸表の作成'!$Z810</f>
        <v>8700450</v>
      </c>
      <c r="U27" s="88" t="str">
        <f>'7.グレード別年俸表の作成'!$Z856</f>
        <v/>
      </c>
      <c r="V27" s="88" t="str">
        <f>'7.グレード別年俸表の作成'!$Z902</f>
        <v/>
      </c>
      <c r="W27" s="88" t="str">
        <f>'7.グレード別年俸表の作成'!$Z948</f>
        <v/>
      </c>
      <c r="X27" s="88" t="str">
        <f>'7.グレード別年俸表の作成'!$Z994</f>
        <v/>
      </c>
      <c r="Y27" s="88" t="str">
        <f>'7.グレード別年俸表の作成'!$Z1040</f>
        <v/>
      </c>
      <c r="Z27" s="88" t="str">
        <f>'7.グレード別年俸表の作成'!$Z1086</f>
        <v/>
      </c>
      <c r="AA27" s="88" t="str">
        <f>'7.グレード別年俸表の作成'!$Z1132</f>
        <v/>
      </c>
      <c r="AB27" s="88" t="str">
        <f>'7.グレード別年俸表の作成'!$Z1178</f>
        <v/>
      </c>
      <c r="AC27" s="88" t="str">
        <f>'7.グレード別年俸表の作成'!$Z1224</f>
        <v/>
      </c>
      <c r="AD27" s="88" t="str">
        <f>'7.グレード別年俸表の作成'!$Z1270</f>
        <v/>
      </c>
      <c r="AE27" s="88" t="str">
        <f>'7.グレード別年俸表の作成'!$Z1316</f>
        <v/>
      </c>
      <c r="AF27" s="88" t="str">
        <f>'7.グレード別年俸表の作成'!$Z1362</f>
        <v/>
      </c>
      <c r="AG27" s="88" t="str">
        <f>'7.グレード別年俸表の作成'!$Z1408</f>
        <v/>
      </c>
      <c r="AH27" s="88" t="str">
        <f>'7.グレード別年俸表の作成'!$Z1454</f>
        <v/>
      </c>
      <c r="AI27" s="88" t="str">
        <f>'7.グレード別年俸表の作成'!$Z1500</f>
        <v/>
      </c>
    </row>
    <row r="28" spans="2:35">
      <c r="B28" s="112">
        <v>41</v>
      </c>
      <c r="C28" s="150">
        <f>'7.グレード別年俸表の作成'!$Z29</f>
        <v>5453370</v>
      </c>
      <c r="D28" s="150">
        <f>'7.グレード別年俸表の作成'!$Z75</f>
        <v>5590610</v>
      </c>
      <c r="E28" s="150">
        <f>'7.グレード別年俸表の作成'!$Z121</f>
        <v>5727720</v>
      </c>
      <c r="F28" s="150">
        <f>'7.グレード別年俸表の作成'!$Z167</f>
        <v>5864960</v>
      </c>
      <c r="G28" s="123">
        <f>'7.グレード別年俸表の作成'!$Z213</f>
        <v>5623290</v>
      </c>
      <c r="H28" s="88">
        <f>'7.グレード別年俸表の作成'!$Z259</f>
        <v>5685240</v>
      </c>
      <c r="I28" s="88">
        <f>'7.グレード別年俸表の作成'!$Z305</f>
        <v>5747190</v>
      </c>
      <c r="J28" s="88">
        <f>'7.グレード別年俸表の作成'!$Z351</f>
        <v>5809140</v>
      </c>
      <c r="K28" s="88">
        <f>'7.グレード別年俸表の作成'!$Z397</f>
        <v>6448950</v>
      </c>
      <c r="L28" s="88">
        <f>'7.グレード別年俸表の作成'!$Z443</f>
        <v>6520290</v>
      </c>
      <c r="M28" s="88">
        <f>'7.グレード別年俸表の作成'!$Z489</f>
        <v>6637830</v>
      </c>
      <c r="N28" s="88">
        <f>'7.グレード別年俸表の作成'!$Z535</f>
        <v>6709170</v>
      </c>
      <c r="O28" s="88">
        <f>'7.グレード別年俸表の作成'!$Z581</f>
        <v>6922140</v>
      </c>
      <c r="P28" s="88">
        <f>'7.グレード別年俸表の作成'!$Z627</f>
        <v>7001970</v>
      </c>
      <c r="Q28" s="88">
        <f>'7.グレード別年俸表の作成'!$Z673</f>
        <v>7106550</v>
      </c>
      <c r="R28" s="88">
        <f>'7.グレード別年俸表の作成'!$Z719</f>
        <v>7214430</v>
      </c>
      <c r="S28" s="88">
        <f>'7.グレード別年俸表の作成'!$Z765</f>
        <v>7295910</v>
      </c>
      <c r="T28" s="88">
        <f>'7.グレード別年俸表の作成'!$Z811</f>
        <v>8810070</v>
      </c>
      <c r="U28" s="88" t="str">
        <f>'7.グレード別年俸表の作成'!$Z857</f>
        <v/>
      </c>
      <c r="V28" s="88" t="str">
        <f>'7.グレード別年俸表の作成'!$Z903</f>
        <v/>
      </c>
      <c r="W28" s="88" t="str">
        <f>'7.グレード別年俸表の作成'!$Z949</f>
        <v/>
      </c>
      <c r="X28" s="88" t="str">
        <f>'7.グレード別年俸表の作成'!$Z995</f>
        <v/>
      </c>
      <c r="Y28" s="88" t="str">
        <f>'7.グレード別年俸表の作成'!$Z1041</f>
        <v/>
      </c>
      <c r="Z28" s="88" t="str">
        <f>'7.グレード別年俸表の作成'!$Z1087</f>
        <v/>
      </c>
      <c r="AA28" s="88" t="str">
        <f>'7.グレード別年俸表の作成'!$Z1133</f>
        <v/>
      </c>
      <c r="AB28" s="88" t="str">
        <f>'7.グレード別年俸表の作成'!$Z1179</f>
        <v/>
      </c>
      <c r="AC28" s="88" t="str">
        <f>'7.グレード別年俸表の作成'!$Z1225</f>
        <v/>
      </c>
      <c r="AD28" s="88" t="str">
        <f>'7.グレード別年俸表の作成'!$Z1271</f>
        <v/>
      </c>
      <c r="AE28" s="88" t="str">
        <f>'7.グレード別年俸表の作成'!$Z1317</f>
        <v/>
      </c>
      <c r="AF28" s="88" t="str">
        <f>'7.グレード別年俸表の作成'!$Z1363</f>
        <v/>
      </c>
      <c r="AG28" s="88" t="str">
        <f>'7.グレード別年俸表の作成'!$Z1409</f>
        <v/>
      </c>
      <c r="AH28" s="88" t="str">
        <f>'7.グレード別年俸表の作成'!$Z1455</f>
        <v/>
      </c>
      <c r="AI28" s="88" t="str">
        <f>'7.グレード別年俸表の作成'!$Z1501</f>
        <v/>
      </c>
    </row>
    <row r="29" spans="2:35">
      <c r="B29" s="112">
        <v>42</v>
      </c>
      <c r="C29" s="150">
        <f>'7.グレード別年俸表の作成'!$Z30</f>
        <v>5509190</v>
      </c>
      <c r="D29" s="150">
        <f>'7.グレード別年俸表の作成'!$Z76</f>
        <v>5646300</v>
      </c>
      <c r="E29" s="150">
        <f>'7.グレード別年俸表の作成'!$Z122</f>
        <v>5783540</v>
      </c>
      <c r="F29" s="150">
        <f>'7.グレード別年俸表の作成'!$Z168</f>
        <v>5920650</v>
      </c>
      <c r="G29" s="123">
        <f>'7.グレード別年俸表の作成'!$Z214</f>
        <v>5701170</v>
      </c>
      <c r="H29" s="88">
        <f>'7.グレード別年俸表の作成'!$Z260</f>
        <v>5763120</v>
      </c>
      <c r="I29" s="88">
        <f>'7.グレード別年俸表の作成'!$Z306</f>
        <v>5825070</v>
      </c>
      <c r="J29" s="88">
        <f>'7.グレード別年俸表の作成'!$Z352</f>
        <v>5887020</v>
      </c>
      <c r="K29" s="88">
        <f>'7.グレード別年俸表の作成'!$Z398</f>
        <v>6534000</v>
      </c>
      <c r="L29" s="88">
        <f>'7.グレード別年俸表の作成'!$Z444</f>
        <v>6605340</v>
      </c>
      <c r="M29" s="88">
        <f>'7.グレード別年俸表の作成'!$Z490</f>
        <v>6722880</v>
      </c>
      <c r="N29" s="88">
        <f>'7.グレード別年俸表の作成'!$Z536</f>
        <v>6794220</v>
      </c>
      <c r="O29" s="88">
        <f>'7.グレード別年俸表の作成'!$Z582</f>
        <v>7009080</v>
      </c>
      <c r="P29" s="88">
        <f>'7.グレード別年俸表の作成'!$Z628</f>
        <v>7088910</v>
      </c>
      <c r="Q29" s="88">
        <f>'7.グレード別年俸表の作成'!$Z674</f>
        <v>7193490</v>
      </c>
      <c r="R29" s="88">
        <f>'7.グレード別年俸表の作成'!$Z720</f>
        <v>7301370</v>
      </c>
      <c r="S29" s="88">
        <f>'7.グレード別年俸表の作成'!$Z766</f>
        <v>7382850</v>
      </c>
      <c r="T29" s="88">
        <f>'7.グレード別年俸表の作成'!$Z812</f>
        <v>8919690</v>
      </c>
      <c r="U29" s="88">
        <f>'7.グレード別年俸表の作成'!$Z858</f>
        <v>9066540</v>
      </c>
      <c r="V29" s="88" t="str">
        <f>'7.グレード別年俸表の作成'!$Z904</f>
        <v/>
      </c>
      <c r="W29" s="88" t="str">
        <f>'7.グレード別年俸表の作成'!$Z950</f>
        <v/>
      </c>
      <c r="X29" s="88" t="str">
        <f>'7.グレード別年俸表の作成'!$Z996</f>
        <v/>
      </c>
      <c r="Y29" s="88" t="str">
        <f>'7.グレード別年俸表の作成'!$Z1042</f>
        <v/>
      </c>
      <c r="Z29" s="88" t="str">
        <f>'7.グレード別年俸表の作成'!$Z1088</f>
        <v/>
      </c>
      <c r="AA29" s="88" t="str">
        <f>'7.グレード別年俸表の作成'!$Z1134</f>
        <v/>
      </c>
      <c r="AB29" s="88" t="str">
        <f>'7.グレード別年俸表の作成'!$Z1180</f>
        <v/>
      </c>
      <c r="AC29" s="88" t="str">
        <f>'7.グレード別年俸表の作成'!$Z1226</f>
        <v/>
      </c>
      <c r="AD29" s="88" t="str">
        <f>'7.グレード別年俸表の作成'!$Z1272</f>
        <v/>
      </c>
      <c r="AE29" s="88" t="str">
        <f>'7.グレード別年俸表の作成'!$Z1318</f>
        <v/>
      </c>
      <c r="AF29" s="88" t="str">
        <f>'7.グレード別年俸表の作成'!$Z1364</f>
        <v/>
      </c>
      <c r="AG29" s="88" t="str">
        <f>'7.グレード別年俸表の作成'!$Z1410</f>
        <v/>
      </c>
      <c r="AH29" s="88" t="str">
        <f>'7.グレード別年俸表の作成'!$Z1456</f>
        <v/>
      </c>
      <c r="AI29" s="88" t="str">
        <f>'7.グレード別年俸表の作成'!$Z1502</f>
        <v/>
      </c>
    </row>
    <row r="30" spans="2:35">
      <c r="B30" s="112">
        <v>43</v>
      </c>
      <c r="C30" s="150">
        <f>'7.グレード別年俸表の作成'!$Z31</f>
        <v>5564880</v>
      </c>
      <c r="D30" s="150">
        <f>'7.グレード別年俸表の作成'!$Z77</f>
        <v>5702120</v>
      </c>
      <c r="E30" s="150">
        <f>'7.グレード別年俸表の作成'!$Z123</f>
        <v>5839230</v>
      </c>
      <c r="F30" s="150">
        <f>'7.グレード別年俸表の作成'!$Z169</f>
        <v>5976470</v>
      </c>
      <c r="G30" s="123">
        <f>'7.グレード別年俸表の作成'!$Z215</f>
        <v>5740110</v>
      </c>
      <c r="H30" s="88">
        <f>'7.グレード別年俸表の作成'!$Z261</f>
        <v>5841000</v>
      </c>
      <c r="I30" s="88">
        <f>'7.グレード別年俸表の作成'!$Z307</f>
        <v>5902950</v>
      </c>
      <c r="J30" s="88">
        <f>'7.グレード別年俸表の作成'!$Z353</f>
        <v>5964900</v>
      </c>
      <c r="K30" s="88">
        <f>'7.グレード別年俸表の作成'!$Z399</f>
        <v>6619050</v>
      </c>
      <c r="L30" s="88">
        <f>'7.グレード別年俸表の作成'!$Z445</f>
        <v>6690390</v>
      </c>
      <c r="M30" s="88">
        <f>'7.グレード別年俸表の作成'!$Z491</f>
        <v>6807930</v>
      </c>
      <c r="N30" s="88">
        <f>'7.グレード別年俸表の作成'!$Z537</f>
        <v>6879270</v>
      </c>
      <c r="O30" s="88">
        <f>'7.グレード別年俸表の作成'!$Z583</f>
        <v>7096020</v>
      </c>
      <c r="P30" s="88">
        <f>'7.グレード別年俸表の作成'!$Z629</f>
        <v>7175850</v>
      </c>
      <c r="Q30" s="88">
        <f>'7.グレード別年俸表の作成'!$Z675</f>
        <v>7280430</v>
      </c>
      <c r="R30" s="88">
        <f>'7.グレード別年俸表の作成'!$Z721</f>
        <v>7388310</v>
      </c>
      <c r="S30" s="88">
        <f>'7.グレード別年俸表の作成'!$Z767</f>
        <v>7469790</v>
      </c>
      <c r="T30" s="88">
        <f>'7.グレード別年俸表の作成'!$Z813</f>
        <v>9029310</v>
      </c>
      <c r="U30" s="88">
        <f>'7.グレード別年俸表の作成'!$Z859</f>
        <v>9176160</v>
      </c>
      <c r="V30" s="88" t="str">
        <f>'7.グレード別年俸表の作成'!$Z905</f>
        <v/>
      </c>
      <c r="W30" s="88" t="str">
        <f>'7.グレード別年俸表の作成'!$Z951</f>
        <v/>
      </c>
      <c r="X30" s="88" t="str">
        <f>'7.グレード別年俸表の作成'!$Z997</f>
        <v/>
      </c>
      <c r="Y30" s="88" t="str">
        <f>'7.グレード別年俸表の作成'!$Z1043</f>
        <v/>
      </c>
      <c r="Z30" s="88" t="str">
        <f>'7.グレード別年俸表の作成'!$Z1089</f>
        <v/>
      </c>
      <c r="AA30" s="88" t="str">
        <f>'7.グレード別年俸表の作成'!$Z1135</f>
        <v/>
      </c>
      <c r="AB30" s="88" t="str">
        <f>'7.グレード別年俸表の作成'!$Z1181</f>
        <v/>
      </c>
      <c r="AC30" s="88" t="str">
        <f>'7.グレード別年俸表の作成'!$Z1227</f>
        <v/>
      </c>
      <c r="AD30" s="88" t="str">
        <f>'7.グレード別年俸表の作成'!$Z1273</f>
        <v/>
      </c>
      <c r="AE30" s="88" t="str">
        <f>'7.グレード別年俸表の作成'!$Z1319</f>
        <v/>
      </c>
      <c r="AF30" s="88" t="str">
        <f>'7.グレード別年俸表の作成'!$Z1365</f>
        <v/>
      </c>
      <c r="AG30" s="88" t="str">
        <f>'7.グレード別年俸表の作成'!$Z1411</f>
        <v/>
      </c>
      <c r="AH30" s="88" t="str">
        <f>'7.グレード別年俸表の作成'!$Z1457</f>
        <v/>
      </c>
      <c r="AI30" s="88" t="str">
        <f>'7.グレード別年俸表の作成'!$Z1503</f>
        <v/>
      </c>
    </row>
    <row r="31" spans="2:35">
      <c r="B31" s="112">
        <v>44</v>
      </c>
      <c r="C31" s="150">
        <f>'7.グレード別年俸表の作成'!$Z32</f>
        <v>5620700</v>
      </c>
      <c r="D31" s="150">
        <f>'7.グレード別年俸表の作成'!$Z78</f>
        <v>5757810</v>
      </c>
      <c r="E31" s="150">
        <f>'7.グレード別年俸表の作成'!$Z124</f>
        <v>5895050</v>
      </c>
      <c r="F31" s="150">
        <f>'7.グレード別年俸表の作成'!$Z170</f>
        <v>6032160</v>
      </c>
      <c r="G31" s="123">
        <f>'7.グレード別年俸表の作成'!$Z216</f>
        <v>5779050</v>
      </c>
      <c r="H31" s="88">
        <f>'7.グレード別年俸表の作成'!$Z262</f>
        <v>5879940</v>
      </c>
      <c r="I31" s="88">
        <f>'7.グレード別年俸表の作成'!$Z308</f>
        <v>5980830</v>
      </c>
      <c r="J31" s="88">
        <f>'7.グレード別年俸表の作成'!$Z354</f>
        <v>6042780</v>
      </c>
      <c r="K31" s="88">
        <f>'7.グレード別年俸表の作成'!$Z400</f>
        <v>6704100</v>
      </c>
      <c r="L31" s="88">
        <f>'7.グレード別年俸表の作成'!$Z446</f>
        <v>6775440</v>
      </c>
      <c r="M31" s="88">
        <f>'7.グレード別年俸表の作成'!$Z492</f>
        <v>6892980</v>
      </c>
      <c r="N31" s="88">
        <f>'7.グレード別年俸表の作成'!$Z538</f>
        <v>6964320</v>
      </c>
      <c r="O31" s="88">
        <f>'7.グレード別年俸表の作成'!$Z584</f>
        <v>7182960</v>
      </c>
      <c r="P31" s="88">
        <f>'7.グレード別年俸表の作成'!$Z630</f>
        <v>7262790</v>
      </c>
      <c r="Q31" s="88">
        <f>'7.グレード別年俸表の作成'!$Z676</f>
        <v>7367370</v>
      </c>
      <c r="R31" s="88">
        <f>'7.グレード別年俸表の作成'!$Z722</f>
        <v>7475250</v>
      </c>
      <c r="S31" s="88">
        <f>'7.グレード別年俸表の作成'!$Z768</f>
        <v>7556730</v>
      </c>
      <c r="T31" s="88">
        <f>'7.グレード別年俸表の作成'!$Z814</f>
        <v>9138930</v>
      </c>
      <c r="U31" s="88">
        <f>'7.グレード別年俸表の作成'!$Z860</f>
        <v>9285780</v>
      </c>
      <c r="V31" s="88">
        <f>'7.グレード別年俸表の作成'!$Z906</f>
        <v>9393660</v>
      </c>
      <c r="W31" s="88" t="str">
        <f>'7.グレード別年俸表の作成'!$Z952</f>
        <v/>
      </c>
      <c r="X31" s="88" t="str">
        <f>'7.グレード別年俸表の作成'!$Z998</f>
        <v/>
      </c>
      <c r="Y31" s="88" t="str">
        <f>'7.グレード別年俸表の作成'!$Z1044</f>
        <v/>
      </c>
      <c r="Z31" s="88" t="str">
        <f>'7.グレード別年俸表の作成'!$Z1090</f>
        <v/>
      </c>
      <c r="AA31" s="88" t="str">
        <f>'7.グレード別年俸表の作成'!$Z1136</f>
        <v/>
      </c>
      <c r="AB31" s="88" t="str">
        <f>'7.グレード別年俸表の作成'!$Z1182</f>
        <v/>
      </c>
      <c r="AC31" s="88" t="str">
        <f>'7.グレード別年俸表の作成'!$Z1228</f>
        <v/>
      </c>
      <c r="AD31" s="88" t="str">
        <f>'7.グレード別年俸表の作成'!$Z1274</f>
        <v/>
      </c>
      <c r="AE31" s="88" t="str">
        <f>'7.グレード別年俸表の作成'!$Z1320</f>
        <v/>
      </c>
      <c r="AF31" s="88" t="str">
        <f>'7.グレード別年俸表の作成'!$Z1366</f>
        <v/>
      </c>
      <c r="AG31" s="88" t="str">
        <f>'7.グレード別年俸表の作成'!$Z1412</f>
        <v/>
      </c>
      <c r="AH31" s="88" t="str">
        <f>'7.グレード別年俸表の作成'!$Z1458</f>
        <v/>
      </c>
      <c r="AI31" s="88" t="str">
        <f>'7.グレード別年俸表の作成'!$Z1504</f>
        <v/>
      </c>
    </row>
    <row r="32" spans="2:35">
      <c r="B32" s="112">
        <v>45</v>
      </c>
      <c r="C32" s="150">
        <f>'7.グレード別年俸表の作成'!$Z33</f>
        <v>5676390</v>
      </c>
      <c r="D32" s="150">
        <f>'7.グレード別年俸表の作成'!$Z79</f>
        <v>5813630</v>
      </c>
      <c r="E32" s="150">
        <f>'7.グレード別年俸表の作成'!$Z125</f>
        <v>5950740</v>
      </c>
      <c r="F32" s="150">
        <f>'7.グレード別年俸表の作成'!$Z171</f>
        <v>6087980</v>
      </c>
      <c r="G32" s="123">
        <f>'7.グレード別年俸表の作成'!$Z217</f>
        <v>5817990</v>
      </c>
      <c r="H32" s="88">
        <f>'7.グレード別年俸表の作成'!$Z263</f>
        <v>5918880</v>
      </c>
      <c r="I32" s="88">
        <f>'7.グレード別年俸表の作成'!$Z309</f>
        <v>6019770</v>
      </c>
      <c r="J32" s="88">
        <f>'7.グレード別年俸表の作成'!$Z355</f>
        <v>6120660</v>
      </c>
      <c r="K32" s="88">
        <f>'7.グレード別年俸表の作成'!$Z401</f>
        <v>6789150</v>
      </c>
      <c r="L32" s="88">
        <f>'7.グレード別年俸表の作成'!$Z447</f>
        <v>6860490</v>
      </c>
      <c r="M32" s="88">
        <f>'7.グレード別年俸表の作成'!$Z493</f>
        <v>6978030</v>
      </c>
      <c r="N32" s="88">
        <f>'7.グレード別年俸表の作成'!$Z539</f>
        <v>7049370</v>
      </c>
      <c r="O32" s="88">
        <f>'7.グレード別年俸表の作成'!$Z585</f>
        <v>7269900</v>
      </c>
      <c r="P32" s="88">
        <f>'7.グレード別年俸表の作成'!$Z631</f>
        <v>7349730</v>
      </c>
      <c r="Q32" s="88">
        <f>'7.グレード別年俸表の作成'!$Z677</f>
        <v>7454310</v>
      </c>
      <c r="R32" s="88">
        <f>'7.グレード別年俸表の作成'!$Z723</f>
        <v>7562190</v>
      </c>
      <c r="S32" s="88">
        <f>'7.グレード別年俸表の作成'!$Z769</f>
        <v>7643670</v>
      </c>
      <c r="T32" s="88">
        <f>'7.グレード別年俸表の作成'!$Z815</f>
        <v>9248550</v>
      </c>
      <c r="U32" s="88">
        <f>'7.グレード別年俸表の作成'!$Z861</f>
        <v>9395400</v>
      </c>
      <c r="V32" s="88">
        <f>'7.グレード別年俸表の作成'!$Z907</f>
        <v>9503280</v>
      </c>
      <c r="W32" s="88" t="str">
        <f>'7.グレード別年俸表の作成'!$Z953</f>
        <v/>
      </c>
      <c r="X32" s="88" t="str">
        <f>'7.グレード別年俸表の作成'!$Z999</f>
        <v/>
      </c>
      <c r="Y32" s="88" t="str">
        <f>'7.グレード別年俸表の作成'!$Z1045</f>
        <v/>
      </c>
      <c r="Z32" s="88" t="str">
        <f>'7.グレード別年俸表の作成'!$Z1091</f>
        <v/>
      </c>
      <c r="AA32" s="88" t="str">
        <f>'7.グレード別年俸表の作成'!$Z1137</f>
        <v/>
      </c>
      <c r="AB32" s="88" t="str">
        <f>'7.グレード別年俸表の作成'!$Z1183</f>
        <v/>
      </c>
      <c r="AC32" s="88" t="str">
        <f>'7.グレード別年俸表の作成'!$Z1229</f>
        <v/>
      </c>
      <c r="AD32" s="88" t="str">
        <f>'7.グレード別年俸表の作成'!$Z1275</f>
        <v/>
      </c>
      <c r="AE32" s="88" t="str">
        <f>'7.グレード別年俸表の作成'!$Z1321</f>
        <v/>
      </c>
      <c r="AF32" s="88" t="str">
        <f>'7.グレード別年俸表の作成'!$Z1367</f>
        <v/>
      </c>
      <c r="AG32" s="88" t="str">
        <f>'7.グレード別年俸表の作成'!$Z1413</f>
        <v/>
      </c>
      <c r="AH32" s="88" t="str">
        <f>'7.グレード別年俸表の作成'!$Z1459</f>
        <v/>
      </c>
      <c r="AI32" s="88" t="str">
        <f>'7.グレード別年俸表の作成'!$Z1505</f>
        <v/>
      </c>
    </row>
    <row r="33" spans="2:35">
      <c r="B33" s="112">
        <v>46</v>
      </c>
      <c r="C33" s="150">
        <f>'7.グレード別年俸表の作成'!$Z34</f>
        <v>5676390</v>
      </c>
      <c r="D33" s="150">
        <f>'7.グレード別年俸表の作成'!$Z80</f>
        <v>5813630</v>
      </c>
      <c r="E33" s="150">
        <f>'7.グレード別年俸表の作成'!$Z126</f>
        <v>5950740</v>
      </c>
      <c r="F33" s="150">
        <f>'7.グレード別年俸表の作成'!$Z172</f>
        <v>6087980</v>
      </c>
      <c r="G33" s="123">
        <f>'7.グレード別年俸表の作成'!$Z218</f>
        <v>5856930</v>
      </c>
      <c r="H33" s="88">
        <f>'7.グレード別年俸表の作成'!$Z264</f>
        <v>5957820</v>
      </c>
      <c r="I33" s="88">
        <f>'7.グレード別年俸表の作成'!$Z310</f>
        <v>6058710</v>
      </c>
      <c r="J33" s="88">
        <f>'7.グレード別年俸表の作成'!$Z356</f>
        <v>6159600</v>
      </c>
      <c r="K33" s="88">
        <f>'7.グレード別年俸表の作成'!$Z402</f>
        <v>6874200</v>
      </c>
      <c r="L33" s="88">
        <f>'7.グレード別年俸表の作成'!$Z448</f>
        <v>6945540</v>
      </c>
      <c r="M33" s="88">
        <f>'7.グレード別年俸表の作成'!$Z494</f>
        <v>7063080</v>
      </c>
      <c r="N33" s="88">
        <f>'7.グレード別年俸表の作成'!$Z540</f>
        <v>7134420</v>
      </c>
      <c r="O33" s="88">
        <f>'7.グレード別年俸表の作成'!$Z586</f>
        <v>7356840</v>
      </c>
      <c r="P33" s="88">
        <f>'7.グレード別年俸表の作成'!$Z632</f>
        <v>7436670</v>
      </c>
      <c r="Q33" s="88">
        <f>'7.グレード別年俸表の作成'!$Z678</f>
        <v>7541250</v>
      </c>
      <c r="R33" s="88">
        <f>'7.グレード別年俸表の作成'!$Z724</f>
        <v>7649130</v>
      </c>
      <c r="S33" s="88">
        <f>'7.グレード別年俸表の作成'!$Z770</f>
        <v>7730610</v>
      </c>
      <c r="T33" s="88">
        <f>'7.グレード別年俸表の作成'!$Z816</f>
        <v>9358170</v>
      </c>
      <c r="U33" s="88">
        <f>'7.グレード別年俸表の作成'!$Z862</f>
        <v>9505020</v>
      </c>
      <c r="V33" s="88">
        <f>'7.グレード別年俸表の作成'!$Z908</f>
        <v>9612900</v>
      </c>
      <c r="W33" s="88">
        <f>'7.グレード別年俸表の作成'!$Z954</f>
        <v>9720780</v>
      </c>
      <c r="X33" s="88" t="str">
        <f>'7.グレード別年俸表の作成'!$Z1000</f>
        <v/>
      </c>
      <c r="Y33" s="88" t="str">
        <f>'7.グレード別年俸表の作成'!$Z1046</f>
        <v/>
      </c>
      <c r="Z33" s="88" t="str">
        <f>'7.グレード別年俸表の作成'!$Z1092</f>
        <v/>
      </c>
      <c r="AA33" s="88" t="str">
        <f>'7.グレード別年俸表の作成'!$Z1138</f>
        <v/>
      </c>
      <c r="AB33" s="88" t="str">
        <f>'7.グレード別年俸表の作成'!$Z1184</f>
        <v/>
      </c>
      <c r="AC33" s="88" t="str">
        <f>'7.グレード別年俸表の作成'!$Z1230</f>
        <v/>
      </c>
      <c r="AD33" s="88" t="str">
        <f>'7.グレード別年俸表の作成'!$Z1276</f>
        <v/>
      </c>
      <c r="AE33" s="88" t="str">
        <f>'7.グレード別年俸表の作成'!$Z1322</f>
        <v/>
      </c>
      <c r="AF33" s="88" t="str">
        <f>'7.グレード別年俸表の作成'!$Z1368</f>
        <v/>
      </c>
      <c r="AG33" s="88" t="str">
        <f>'7.グレード別年俸表の作成'!$Z1414</f>
        <v/>
      </c>
      <c r="AH33" s="88" t="str">
        <f>'7.グレード別年俸表の作成'!$Z1460</f>
        <v/>
      </c>
      <c r="AI33" s="88" t="str">
        <f>'7.グレード別年俸表の作成'!$Z1506</f>
        <v/>
      </c>
    </row>
    <row r="34" spans="2:35">
      <c r="B34" s="112">
        <v>47</v>
      </c>
      <c r="C34" s="150">
        <f>'7.グレード別年俸表の作成'!$Z35</f>
        <v>5676390</v>
      </c>
      <c r="D34" s="150">
        <f>'7.グレード別年俸表の作成'!$Z81</f>
        <v>5813630</v>
      </c>
      <c r="E34" s="150">
        <f>'7.グレード別年俸表の作成'!$Z127</f>
        <v>5950740</v>
      </c>
      <c r="F34" s="150">
        <f>'7.グレード別年俸表の作成'!$Z173</f>
        <v>6087980</v>
      </c>
      <c r="G34" s="123">
        <f>'7.グレード別年俸表の作成'!$Z219</f>
        <v>5895870</v>
      </c>
      <c r="H34" s="88">
        <f>'7.グレード別年俸表の作成'!$Z265</f>
        <v>5996760</v>
      </c>
      <c r="I34" s="88">
        <f>'7.グレード別年俸表の作成'!$Z311</f>
        <v>6097650</v>
      </c>
      <c r="J34" s="88">
        <f>'7.グレード別年俸表の作成'!$Z357</f>
        <v>6198540</v>
      </c>
      <c r="K34" s="88">
        <f>'7.グレード別年俸表の作成'!$Z403</f>
        <v>6916730</v>
      </c>
      <c r="L34" s="88">
        <f>'7.グレード別年俸表の作成'!$Z449</f>
        <v>7030590</v>
      </c>
      <c r="M34" s="88">
        <f>'7.グレード別年俸表の作成'!$Z495</f>
        <v>7148130</v>
      </c>
      <c r="N34" s="88">
        <f>'7.グレード別年俸表の作成'!$Z541</f>
        <v>7219470</v>
      </c>
      <c r="O34" s="88">
        <f>'7.グレード別年俸表の作成'!$Z587</f>
        <v>7443780</v>
      </c>
      <c r="P34" s="88">
        <f>'7.グレード別年俸表の作成'!$Z633</f>
        <v>7523610</v>
      </c>
      <c r="Q34" s="88">
        <f>'7.グレード別年俸表の作成'!$Z679</f>
        <v>7628190</v>
      </c>
      <c r="R34" s="88">
        <f>'7.グレード別年俸表の作成'!$Z725</f>
        <v>7736070</v>
      </c>
      <c r="S34" s="88">
        <f>'7.グレード別年俸表の作成'!$Z771</f>
        <v>7817550</v>
      </c>
      <c r="T34" s="88">
        <f>'7.グレード別年俸表の作成'!$Z817</f>
        <v>9467790</v>
      </c>
      <c r="U34" s="88">
        <f>'7.グレード別年俸表の作成'!$Z863</f>
        <v>9614640</v>
      </c>
      <c r="V34" s="88">
        <f>'7.グレード別年俸表の作成'!$Z909</f>
        <v>9722520</v>
      </c>
      <c r="W34" s="88">
        <f>'7.グレード別年俸表の作成'!$Z955</f>
        <v>9830400</v>
      </c>
      <c r="X34" s="88" t="str">
        <f>'7.グレード別年俸表の作成'!$Z1001</f>
        <v/>
      </c>
      <c r="Y34" s="88" t="str">
        <f>'7.グレード別年俸表の作成'!$Z1047</f>
        <v/>
      </c>
      <c r="Z34" s="88" t="str">
        <f>'7.グレード別年俸表の作成'!$Z1093</f>
        <v/>
      </c>
      <c r="AA34" s="88" t="str">
        <f>'7.グレード別年俸表の作成'!$Z1139</f>
        <v/>
      </c>
      <c r="AB34" s="88" t="str">
        <f>'7.グレード別年俸表の作成'!$Z1185</f>
        <v/>
      </c>
      <c r="AC34" s="88" t="str">
        <f>'7.グレード別年俸表の作成'!$Z1231</f>
        <v/>
      </c>
      <c r="AD34" s="88" t="str">
        <f>'7.グレード別年俸表の作成'!$Z1277</f>
        <v/>
      </c>
      <c r="AE34" s="88" t="str">
        <f>'7.グレード別年俸表の作成'!$Z1323</f>
        <v/>
      </c>
      <c r="AF34" s="88" t="str">
        <f>'7.グレード別年俸表の作成'!$Z1369</f>
        <v/>
      </c>
      <c r="AG34" s="88" t="str">
        <f>'7.グレード別年俸表の作成'!$Z1415</f>
        <v/>
      </c>
      <c r="AH34" s="88" t="str">
        <f>'7.グレード別年俸表の作成'!$Z1461</f>
        <v/>
      </c>
      <c r="AI34" s="88" t="str">
        <f>'7.グレード別年俸表の作成'!$Z1507</f>
        <v/>
      </c>
    </row>
    <row r="35" spans="2:35">
      <c r="B35" s="112">
        <v>48</v>
      </c>
      <c r="C35" s="150">
        <f>'7.グレード別年俸表の作成'!$Z36</f>
        <v>5676390</v>
      </c>
      <c r="D35" s="150">
        <f>'7.グレード別年俸表の作成'!$Z82</f>
        <v>5813630</v>
      </c>
      <c r="E35" s="150">
        <f>'7.グレード別年俸表の作成'!$Z128</f>
        <v>5950740</v>
      </c>
      <c r="F35" s="150">
        <f>'7.グレード別年俸表の作成'!$Z174</f>
        <v>6087980</v>
      </c>
      <c r="G35" s="123">
        <f>'7.グレード別年俸表の作成'!$Z220</f>
        <v>5934810</v>
      </c>
      <c r="H35" s="88">
        <f>'7.グレード別年俸表の作成'!$Z266</f>
        <v>6035700</v>
      </c>
      <c r="I35" s="88">
        <f>'7.グレード別年俸表の作成'!$Z312</f>
        <v>6136590</v>
      </c>
      <c r="J35" s="88">
        <f>'7.グレード別年俸表の作成'!$Z358</f>
        <v>6237480</v>
      </c>
      <c r="K35" s="88">
        <f>'7.グレード別年俸表の作成'!$Z404</f>
        <v>6959250</v>
      </c>
      <c r="L35" s="88">
        <f>'7.グレード別年俸表の作成'!$Z450</f>
        <v>7073120</v>
      </c>
      <c r="M35" s="88">
        <f>'7.グレード別年俸表の作成'!$Z496</f>
        <v>7233180</v>
      </c>
      <c r="N35" s="88">
        <f>'7.グレード別年俸表の作成'!$Z542</f>
        <v>7304520</v>
      </c>
      <c r="O35" s="88">
        <f>'7.グレード別年俸表の作成'!$Z588</f>
        <v>7530720</v>
      </c>
      <c r="P35" s="88">
        <f>'7.グレード別年俸表の作成'!$Z634</f>
        <v>7610550</v>
      </c>
      <c r="Q35" s="88">
        <f>'7.グレード別年俸表の作成'!$Z680</f>
        <v>7715130</v>
      </c>
      <c r="R35" s="88">
        <f>'7.グレード別年俸表の作成'!$Z726</f>
        <v>7823010</v>
      </c>
      <c r="S35" s="88">
        <f>'7.グレード別年俸表の作成'!$Z772</f>
        <v>7904490</v>
      </c>
      <c r="T35" s="88">
        <f>'7.グレード別年俸表の作成'!$Z818</f>
        <v>9577410</v>
      </c>
      <c r="U35" s="88">
        <f>'7.グレード別年俸表の作成'!$Z864</f>
        <v>9724260</v>
      </c>
      <c r="V35" s="88">
        <f>'7.グレード別年俸表の作成'!$Z910</f>
        <v>9832140</v>
      </c>
      <c r="W35" s="88">
        <f>'7.グレード別年俸表の作成'!$Z956</f>
        <v>9940020</v>
      </c>
      <c r="X35" s="88">
        <f>'7.グレード別年俸表の作成'!$Z1002</f>
        <v>11544000</v>
      </c>
      <c r="Y35" s="88" t="str">
        <f>'7.グレード別年俸表の作成'!$Z1048</f>
        <v/>
      </c>
      <c r="Z35" s="88" t="str">
        <f>'7.グレード別年俸表の作成'!$Z1094</f>
        <v/>
      </c>
      <c r="AA35" s="88" t="str">
        <f>'7.グレード別年俸表の作成'!$Z1140</f>
        <v/>
      </c>
      <c r="AB35" s="88" t="str">
        <f>'7.グレード別年俸表の作成'!$Z1186</f>
        <v/>
      </c>
      <c r="AC35" s="88" t="str">
        <f>'7.グレード別年俸表の作成'!$Z1232</f>
        <v/>
      </c>
      <c r="AD35" s="88" t="str">
        <f>'7.グレード別年俸表の作成'!$Z1278</f>
        <v/>
      </c>
      <c r="AE35" s="88" t="str">
        <f>'7.グレード別年俸表の作成'!$Z1324</f>
        <v/>
      </c>
      <c r="AF35" s="88" t="str">
        <f>'7.グレード別年俸表の作成'!$Z1370</f>
        <v/>
      </c>
      <c r="AG35" s="88" t="str">
        <f>'7.グレード別年俸表の作成'!$Z1416</f>
        <v/>
      </c>
      <c r="AH35" s="88" t="str">
        <f>'7.グレード別年俸表の作成'!$Z1462</f>
        <v/>
      </c>
      <c r="AI35" s="88" t="str">
        <f>'7.グレード別年俸表の作成'!$Z1508</f>
        <v/>
      </c>
    </row>
    <row r="36" spans="2:35">
      <c r="B36" s="112">
        <v>49</v>
      </c>
      <c r="C36" s="150">
        <f>'7.グレード別年俸表の作成'!$Z37</f>
        <v>5676390</v>
      </c>
      <c r="D36" s="150">
        <f>'7.グレード別年俸表の作成'!$Z83</f>
        <v>5813630</v>
      </c>
      <c r="E36" s="150">
        <f>'7.グレード別年俸表の作成'!$Z129</f>
        <v>5950740</v>
      </c>
      <c r="F36" s="150">
        <f>'7.グレード別年俸表の作成'!$Z175</f>
        <v>6087980</v>
      </c>
      <c r="G36" s="123">
        <f>'7.グレード別年俸表の作成'!$Z221</f>
        <v>5973750</v>
      </c>
      <c r="H36" s="88">
        <f>'7.グレード別年俸表の作成'!$Z267</f>
        <v>6074640</v>
      </c>
      <c r="I36" s="88">
        <f>'7.グレード別年俸表の作成'!$Z313</f>
        <v>6175530</v>
      </c>
      <c r="J36" s="88">
        <f>'7.グレード別年俸表の作成'!$Z359</f>
        <v>6276420</v>
      </c>
      <c r="K36" s="88">
        <f>'7.グレード別年俸表の作成'!$Z405</f>
        <v>7001780</v>
      </c>
      <c r="L36" s="88">
        <f>'7.グレード別年俸表の作成'!$Z451</f>
        <v>7115640</v>
      </c>
      <c r="M36" s="88">
        <f>'7.グレード別年俸表の作成'!$Z497</f>
        <v>7275710</v>
      </c>
      <c r="N36" s="88">
        <f>'7.グレード別年俸表の作成'!$Z543</f>
        <v>7389570</v>
      </c>
      <c r="O36" s="88">
        <f>'7.グレード別年俸表の作成'!$Z589</f>
        <v>7617660</v>
      </c>
      <c r="P36" s="88">
        <f>'7.グレード別年俸表の作成'!$Z635</f>
        <v>7697490</v>
      </c>
      <c r="Q36" s="88">
        <f>'7.グレード別年俸表の作成'!$Z681</f>
        <v>7802070</v>
      </c>
      <c r="R36" s="88">
        <f>'7.グレード別年俸表の作成'!$Z727</f>
        <v>7909950</v>
      </c>
      <c r="S36" s="88">
        <f>'7.グレード別年俸表の作成'!$Z773</f>
        <v>7991430</v>
      </c>
      <c r="T36" s="88">
        <f>'7.グレード別年俸表の作成'!$Z819</f>
        <v>9687030</v>
      </c>
      <c r="U36" s="88">
        <f>'7.グレード別年俸表の作成'!$Z865</f>
        <v>9833880</v>
      </c>
      <c r="V36" s="88">
        <f>'7.グレード別年俸表の作成'!$Z911</f>
        <v>9941760</v>
      </c>
      <c r="W36" s="88">
        <f>'7.グレード別年俸表の作成'!$Z957</f>
        <v>10049640</v>
      </c>
      <c r="X36" s="88">
        <f>'7.グレード別年俸表の作成'!$Z1003</f>
        <v>11664960</v>
      </c>
      <c r="Y36" s="88" t="str">
        <f>'7.グレード別年俸表の作成'!$Z1049</f>
        <v/>
      </c>
      <c r="Z36" s="88" t="str">
        <f>'7.グレード別年俸表の作成'!$Z1095</f>
        <v/>
      </c>
      <c r="AA36" s="88" t="str">
        <f>'7.グレード別年俸表の作成'!$Z1141</f>
        <v/>
      </c>
      <c r="AB36" s="88" t="str">
        <f>'7.グレード別年俸表の作成'!$Z1187</f>
        <v/>
      </c>
      <c r="AC36" s="88" t="str">
        <f>'7.グレード別年俸表の作成'!$Z1233</f>
        <v/>
      </c>
      <c r="AD36" s="88" t="str">
        <f>'7.グレード別年俸表の作成'!$Z1279</f>
        <v/>
      </c>
      <c r="AE36" s="88" t="str">
        <f>'7.グレード別年俸表の作成'!$Z1325</f>
        <v/>
      </c>
      <c r="AF36" s="88" t="str">
        <f>'7.グレード別年俸表の作成'!$Z1371</f>
        <v/>
      </c>
      <c r="AG36" s="88" t="str">
        <f>'7.グレード別年俸表の作成'!$Z1417</f>
        <v/>
      </c>
      <c r="AH36" s="88" t="str">
        <f>'7.グレード別年俸表の作成'!$Z1463</f>
        <v/>
      </c>
      <c r="AI36" s="88" t="str">
        <f>'7.グレード別年俸表の作成'!$Z1509</f>
        <v/>
      </c>
    </row>
    <row r="37" spans="2:35">
      <c r="B37" s="112">
        <v>50</v>
      </c>
      <c r="C37" s="150">
        <f>'7.グレード別年俸表の作成'!$Z38</f>
        <v>5676390</v>
      </c>
      <c r="D37" s="150">
        <f>'7.グレード別年俸表の作成'!$Z84</f>
        <v>5813630</v>
      </c>
      <c r="E37" s="150">
        <f>'7.グレード別年俸表の作成'!$Z130</f>
        <v>5950740</v>
      </c>
      <c r="F37" s="150">
        <f>'7.グレード別年俸表の作成'!$Z176</f>
        <v>6087980</v>
      </c>
      <c r="G37" s="123">
        <f>'7.グレード別年俸表の作成'!$Z222</f>
        <v>6012690</v>
      </c>
      <c r="H37" s="88">
        <f>'7.グレード別年俸表の作成'!$Z268</f>
        <v>6113580</v>
      </c>
      <c r="I37" s="88">
        <f>'7.グレード別年俸表の作成'!$Z314</f>
        <v>6214470</v>
      </c>
      <c r="J37" s="88">
        <f>'7.グレード別年俸表の作成'!$Z360</f>
        <v>6315360</v>
      </c>
      <c r="K37" s="88">
        <f>'7.グレード別年俸表の作成'!$Z406</f>
        <v>7044300</v>
      </c>
      <c r="L37" s="88">
        <f>'7.グレード別年俸表の作成'!$Z452</f>
        <v>7158170</v>
      </c>
      <c r="M37" s="88">
        <f>'7.グレード別年俸表の作成'!$Z498</f>
        <v>7318230</v>
      </c>
      <c r="N37" s="88">
        <f>'7.グレード別年俸表の作成'!$Z544</f>
        <v>7432100</v>
      </c>
      <c r="O37" s="88">
        <f>'7.グレード別年俸表の作成'!$Z590</f>
        <v>7704600</v>
      </c>
      <c r="P37" s="88">
        <f>'7.グレード別年俸表の作成'!$Z636</f>
        <v>7784430</v>
      </c>
      <c r="Q37" s="88">
        <f>'7.グレード別年俸表の作成'!$Z682</f>
        <v>7889010</v>
      </c>
      <c r="R37" s="88">
        <f>'7.グレード別年俸表の作成'!$Z728</f>
        <v>7996890</v>
      </c>
      <c r="S37" s="88">
        <f>'7.グレード別年俸表の作成'!$Z774</f>
        <v>8078370</v>
      </c>
      <c r="T37" s="88">
        <f>'7.グレード別年俸表の作成'!$Z820</f>
        <v>9796650</v>
      </c>
      <c r="U37" s="88">
        <f>'7.グレード別年俸表の作成'!$Z866</f>
        <v>9943500</v>
      </c>
      <c r="V37" s="88">
        <f>'7.グレード別年俸表の作成'!$Z912</f>
        <v>10051380</v>
      </c>
      <c r="W37" s="88">
        <f>'7.グレード別年俸表の作成'!$Z958</f>
        <v>10159260</v>
      </c>
      <c r="X37" s="88">
        <f>'7.グレード別年俸表の作成'!$Z1004</f>
        <v>11785920</v>
      </c>
      <c r="Y37" s="88">
        <f>'7.グレード別年俸表の作成'!$Z1050</f>
        <v>11963910</v>
      </c>
      <c r="Z37" s="88" t="str">
        <f>'7.グレード別年俸表の作成'!$Z1096</f>
        <v/>
      </c>
      <c r="AA37" s="88" t="str">
        <f>'7.グレード別年俸表の作成'!$Z1142</f>
        <v/>
      </c>
      <c r="AB37" s="88" t="str">
        <f>'7.グレード別年俸表の作成'!$Z1188</f>
        <v/>
      </c>
      <c r="AC37" s="88" t="str">
        <f>'7.グレード別年俸表の作成'!$Z1234</f>
        <v/>
      </c>
      <c r="AD37" s="88" t="str">
        <f>'7.グレード別年俸表の作成'!$Z1280</f>
        <v/>
      </c>
      <c r="AE37" s="88" t="str">
        <f>'7.グレード別年俸表の作成'!$Z1326</f>
        <v/>
      </c>
      <c r="AF37" s="88" t="str">
        <f>'7.グレード別年俸表の作成'!$Z1372</f>
        <v/>
      </c>
      <c r="AG37" s="88" t="str">
        <f>'7.グレード別年俸表の作成'!$Z1418</f>
        <v/>
      </c>
      <c r="AH37" s="88" t="str">
        <f>'7.グレード別年俸表の作成'!$Z1464</f>
        <v/>
      </c>
      <c r="AI37" s="88" t="str">
        <f>'7.グレード別年俸表の作成'!$Z1510</f>
        <v/>
      </c>
    </row>
    <row r="38" spans="2:35">
      <c r="B38" s="112">
        <v>51</v>
      </c>
      <c r="C38" s="150">
        <f>'7.グレード別年俸表の作成'!$Z39</f>
        <v>5676390</v>
      </c>
      <c r="D38" s="150">
        <f>'7.グレード別年俸表の作成'!$Z85</f>
        <v>5813630</v>
      </c>
      <c r="E38" s="150">
        <f>'7.グレード別年俸表の作成'!$Z131</f>
        <v>5950740</v>
      </c>
      <c r="F38" s="150">
        <f>'7.グレード別年俸表の作成'!$Z177</f>
        <v>6087980</v>
      </c>
      <c r="G38" s="123">
        <f>'7.グレード別年俸表の作成'!$Z223</f>
        <v>6012690</v>
      </c>
      <c r="H38" s="88">
        <f>'7.グレード別年俸表の作成'!$Z269</f>
        <v>6113580</v>
      </c>
      <c r="I38" s="88">
        <f>'7.グレード別年俸表の作成'!$Z315</f>
        <v>6214470</v>
      </c>
      <c r="J38" s="88">
        <f>'7.グレード別年俸表の作成'!$Z361</f>
        <v>6315360</v>
      </c>
      <c r="K38" s="88">
        <f>'7.グレード別年俸表の作成'!$Z407</f>
        <v>7086830</v>
      </c>
      <c r="L38" s="88">
        <f>'7.グレード別年俸表の作成'!$Z453</f>
        <v>7200690</v>
      </c>
      <c r="M38" s="88">
        <f>'7.グレード別年俸表の作成'!$Z499</f>
        <v>7360760</v>
      </c>
      <c r="N38" s="88">
        <f>'7.グレード別年俸表の作成'!$Z545</f>
        <v>7474620</v>
      </c>
      <c r="O38" s="88">
        <f>'7.グレード別年俸表の作成'!$Z591</f>
        <v>7748070</v>
      </c>
      <c r="P38" s="88">
        <f>'7.グレード別年俸表の作成'!$Z637</f>
        <v>7871370</v>
      </c>
      <c r="Q38" s="88">
        <f>'7.グレード別年俸表の作成'!$Z683</f>
        <v>7975950</v>
      </c>
      <c r="R38" s="88">
        <f>'7.グレード別年俸表の作成'!$Z729</f>
        <v>8083830</v>
      </c>
      <c r="S38" s="88">
        <f>'7.グレード別年俸表の作成'!$Z775</f>
        <v>8165310</v>
      </c>
      <c r="T38" s="88">
        <f>'7.グレード別年俸表の作成'!$Z821</f>
        <v>9906270</v>
      </c>
      <c r="U38" s="88">
        <f>'7.グレード別年俸表の作成'!$Z867</f>
        <v>10053120</v>
      </c>
      <c r="V38" s="88">
        <f>'7.グレード別年俸表の作成'!$Z913</f>
        <v>10161000</v>
      </c>
      <c r="W38" s="88">
        <f>'7.グレード別年俸表の作成'!$Z959</f>
        <v>10268880</v>
      </c>
      <c r="X38" s="88">
        <f>'7.グレード別年俸表の作成'!$Z1005</f>
        <v>11906880</v>
      </c>
      <c r="Y38" s="88">
        <f>'7.グレード別年俸表の作成'!$Z1051</f>
        <v>12084870</v>
      </c>
      <c r="Z38" s="88" t="str">
        <f>'7.グレード別年俸表の作成'!$Z1097</f>
        <v/>
      </c>
      <c r="AA38" s="88" t="str">
        <f>'7.グレード別年俸表の作成'!$Z1143</f>
        <v/>
      </c>
      <c r="AB38" s="88" t="str">
        <f>'7.グレード別年俸表の作成'!$Z1189</f>
        <v/>
      </c>
      <c r="AC38" s="88" t="str">
        <f>'7.グレード別年俸表の作成'!$Z1235</f>
        <v/>
      </c>
      <c r="AD38" s="88" t="str">
        <f>'7.グレード別年俸表の作成'!$Z1281</f>
        <v/>
      </c>
      <c r="AE38" s="88" t="str">
        <f>'7.グレード別年俸表の作成'!$Z1327</f>
        <v/>
      </c>
      <c r="AF38" s="88" t="str">
        <f>'7.グレード別年俸表の作成'!$Z1373</f>
        <v/>
      </c>
      <c r="AG38" s="88" t="str">
        <f>'7.グレード別年俸表の作成'!$Z1419</f>
        <v/>
      </c>
      <c r="AH38" s="88" t="str">
        <f>'7.グレード別年俸表の作成'!$Z1465</f>
        <v/>
      </c>
      <c r="AI38" s="88" t="str">
        <f>'7.グレード別年俸表の作成'!$Z1511</f>
        <v/>
      </c>
    </row>
    <row r="39" spans="2:35">
      <c r="B39" s="112">
        <v>52</v>
      </c>
      <c r="C39" s="150">
        <f>'7.グレード別年俸表の作成'!$Z40</f>
        <v>5676390</v>
      </c>
      <c r="D39" s="150">
        <f>'7.グレード別年俸表の作成'!$Z86</f>
        <v>5813630</v>
      </c>
      <c r="E39" s="150">
        <f>'7.グレード別年俸表の作成'!$Z132</f>
        <v>5950740</v>
      </c>
      <c r="F39" s="150">
        <f>'7.グレード別年俸表の作成'!$Z178</f>
        <v>6087980</v>
      </c>
      <c r="G39" s="123">
        <f>'7.グレード別年俸表の作成'!$Z224</f>
        <v>6012690</v>
      </c>
      <c r="H39" s="88">
        <f>'7.グレード別年俸表の作成'!$Z270</f>
        <v>6113580</v>
      </c>
      <c r="I39" s="88">
        <f>'7.グレード別年俸表の作成'!$Z316</f>
        <v>6214470</v>
      </c>
      <c r="J39" s="88">
        <f>'7.グレード別年俸表の作成'!$Z362</f>
        <v>6315360</v>
      </c>
      <c r="K39" s="88">
        <f>'7.グレード別年俸表の作成'!$Z408</f>
        <v>7129350</v>
      </c>
      <c r="L39" s="88">
        <f>'7.グレード別年俸表の作成'!$Z454</f>
        <v>7243220</v>
      </c>
      <c r="M39" s="88">
        <f>'7.グレード別年俸表の作成'!$Z500</f>
        <v>7403280</v>
      </c>
      <c r="N39" s="88">
        <f>'7.グレード別年俸表の作成'!$Z546</f>
        <v>7517150</v>
      </c>
      <c r="O39" s="88">
        <f>'7.グレード別年俸表の作成'!$Z592</f>
        <v>7791540</v>
      </c>
      <c r="P39" s="88">
        <f>'7.グレード別年俸表の作成'!$Z638</f>
        <v>7958310</v>
      </c>
      <c r="Q39" s="88">
        <f>'7.グレード別年俸表の作成'!$Z684</f>
        <v>8062890</v>
      </c>
      <c r="R39" s="88">
        <f>'7.グレード別年俸表の作成'!$Z730</f>
        <v>8170770</v>
      </c>
      <c r="S39" s="88">
        <f>'7.グレード別年俸表の作成'!$Z776</f>
        <v>8252250</v>
      </c>
      <c r="T39" s="88">
        <f>'7.グレード別年俸表の作成'!$Z822</f>
        <v>10015890</v>
      </c>
      <c r="U39" s="88">
        <f>'7.グレード別年俸表の作成'!$Z868</f>
        <v>10162740</v>
      </c>
      <c r="V39" s="88">
        <f>'7.グレード別年俸表の作成'!$Z914</f>
        <v>10270620</v>
      </c>
      <c r="W39" s="88">
        <f>'7.グレード別年俸表の作成'!$Z960</f>
        <v>10378500</v>
      </c>
      <c r="X39" s="88">
        <f>'7.グレード別年俸表の作成'!$Z1006</f>
        <v>12027840</v>
      </c>
      <c r="Y39" s="88">
        <f>'7.グレード別年俸表の作成'!$Z1052</f>
        <v>12205830</v>
      </c>
      <c r="Z39" s="88">
        <f>'7.グレード別年俸表の作成'!$Z1098</f>
        <v>12383820</v>
      </c>
      <c r="AA39" s="88" t="str">
        <f>'7.グレード別年俸表の作成'!$Z1144</f>
        <v/>
      </c>
      <c r="AB39" s="88" t="str">
        <f>'7.グレード別年俸表の作成'!$Z1190</f>
        <v/>
      </c>
      <c r="AC39" s="88" t="str">
        <f>'7.グレード別年俸表の作成'!$Z1236</f>
        <v/>
      </c>
      <c r="AD39" s="88" t="str">
        <f>'7.グレード別年俸表の作成'!$Z1282</f>
        <v/>
      </c>
      <c r="AE39" s="88" t="str">
        <f>'7.グレード別年俸表の作成'!$Z1328</f>
        <v/>
      </c>
      <c r="AF39" s="88" t="str">
        <f>'7.グレード別年俸表の作成'!$Z1374</f>
        <v/>
      </c>
      <c r="AG39" s="88" t="str">
        <f>'7.グレード別年俸表の作成'!$Z1420</f>
        <v/>
      </c>
      <c r="AH39" s="88" t="str">
        <f>'7.グレード別年俸表の作成'!$Z1466</f>
        <v/>
      </c>
      <c r="AI39" s="88" t="str">
        <f>'7.グレード別年俸表の作成'!$Z1512</f>
        <v/>
      </c>
    </row>
    <row r="40" spans="2:35">
      <c r="B40" s="112">
        <v>53</v>
      </c>
      <c r="C40" s="150">
        <f>'7.グレード別年俸表の作成'!$Z41</f>
        <v>5676390</v>
      </c>
      <c r="D40" s="150">
        <f>'7.グレード別年俸表の作成'!$Z87</f>
        <v>5813630</v>
      </c>
      <c r="E40" s="150">
        <f>'7.グレード別年俸表の作成'!$Z133</f>
        <v>5950740</v>
      </c>
      <c r="F40" s="150">
        <f>'7.グレード別年俸表の作成'!$Z179</f>
        <v>6087980</v>
      </c>
      <c r="G40" s="123">
        <f>'7.グレード別年俸表の作成'!$Z225</f>
        <v>6012690</v>
      </c>
      <c r="H40" s="88">
        <f>'7.グレード別年俸表の作成'!$Z271</f>
        <v>6113580</v>
      </c>
      <c r="I40" s="88">
        <f>'7.グレード別年俸表の作成'!$Z317</f>
        <v>6214470</v>
      </c>
      <c r="J40" s="88">
        <f>'7.グレード別年俸表の作成'!$Z363</f>
        <v>6315360</v>
      </c>
      <c r="K40" s="88">
        <f>'7.グレード別年俸表の作成'!$Z409</f>
        <v>7171880</v>
      </c>
      <c r="L40" s="88">
        <f>'7.グレード別年俸表の作成'!$Z455</f>
        <v>7285740</v>
      </c>
      <c r="M40" s="88">
        <f>'7.グレード別年俸表の作成'!$Z501</f>
        <v>7445810</v>
      </c>
      <c r="N40" s="88">
        <f>'7.グレード別年俸表の作成'!$Z547</f>
        <v>7559670</v>
      </c>
      <c r="O40" s="88">
        <f>'7.グレード別年俸表の作成'!$Z593</f>
        <v>7835010</v>
      </c>
      <c r="P40" s="88">
        <f>'7.グレード別年俸表の作成'!$Z639</f>
        <v>8001780</v>
      </c>
      <c r="Q40" s="88">
        <f>'7.グレード別年俸表の作成'!$Z685</f>
        <v>8149830</v>
      </c>
      <c r="R40" s="88">
        <f>'7.グレード別年俸表の作成'!$Z731</f>
        <v>8257710</v>
      </c>
      <c r="S40" s="88">
        <f>'7.グレード別年俸表の作成'!$Z777</f>
        <v>8339190</v>
      </c>
      <c r="T40" s="88">
        <f>'7.グレード別年俸表の作成'!$Z823</f>
        <v>10125510</v>
      </c>
      <c r="U40" s="88">
        <f>'7.グレード別年俸表の作成'!$Z869</f>
        <v>10272360</v>
      </c>
      <c r="V40" s="88">
        <f>'7.グレード別年俸表の作成'!$Z915</f>
        <v>10380240</v>
      </c>
      <c r="W40" s="88">
        <f>'7.グレード別年俸表の作成'!$Z961</f>
        <v>10488120</v>
      </c>
      <c r="X40" s="88">
        <f>'7.グレード別年俸表の作成'!$Z1007</f>
        <v>12148800</v>
      </c>
      <c r="Y40" s="88">
        <f>'7.グレード別年俸表の作成'!$Z1053</f>
        <v>12326790</v>
      </c>
      <c r="Z40" s="88">
        <f>'7.グレード別年俸表の作成'!$Z1099</f>
        <v>12504780</v>
      </c>
      <c r="AA40" s="88" t="str">
        <f>'7.グレード別年俸表の作成'!$Z1145</f>
        <v/>
      </c>
      <c r="AB40" s="88" t="str">
        <f>'7.グレード別年俸表の作成'!$Z1191</f>
        <v/>
      </c>
      <c r="AC40" s="88" t="str">
        <f>'7.グレード別年俸表の作成'!$Z1237</f>
        <v/>
      </c>
      <c r="AD40" s="88" t="str">
        <f>'7.グレード別年俸表の作成'!$Z1283</f>
        <v/>
      </c>
      <c r="AE40" s="88" t="str">
        <f>'7.グレード別年俸表の作成'!$Z1329</f>
        <v/>
      </c>
      <c r="AF40" s="88" t="str">
        <f>'7.グレード別年俸表の作成'!$Z1375</f>
        <v/>
      </c>
      <c r="AG40" s="88" t="str">
        <f>'7.グレード別年俸表の作成'!$Z1421</f>
        <v/>
      </c>
      <c r="AH40" s="88" t="str">
        <f>'7.グレード別年俸表の作成'!$Z1467</f>
        <v/>
      </c>
      <c r="AI40" s="88" t="str">
        <f>'7.グレード別年俸表の作成'!$Z1513</f>
        <v/>
      </c>
    </row>
    <row r="41" spans="2:35">
      <c r="B41" s="112">
        <v>54</v>
      </c>
      <c r="C41" s="150">
        <f>'7.グレード別年俸表の作成'!$Z42</f>
        <v>5676390</v>
      </c>
      <c r="D41" s="150">
        <f>'7.グレード別年俸表の作成'!$Z88</f>
        <v>5813630</v>
      </c>
      <c r="E41" s="150">
        <f>'7.グレード別年俸表の作成'!$Z134</f>
        <v>5950740</v>
      </c>
      <c r="F41" s="150">
        <f>'7.グレード別年俸表の作成'!$Z180</f>
        <v>6087980</v>
      </c>
      <c r="G41" s="123">
        <f>'7.グレード別年俸表の作成'!$Z226</f>
        <v>6012690</v>
      </c>
      <c r="H41" s="88">
        <f>'7.グレード別年俸表の作成'!$Z272</f>
        <v>6113580</v>
      </c>
      <c r="I41" s="88">
        <f>'7.グレード別年俸表の作成'!$Z318</f>
        <v>6214470</v>
      </c>
      <c r="J41" s="88">
        <f>'7.グレード別年俸表の作成'!$Z364</f>
        <v>6315360</v>
      </c>
      <c r="K41" s="88">
        <f>'7.グレード別年俸表の作成'!$Z410</f>
        <v>7214400</v>
      </c>
      <c r="L41" s="88">
        <f>'7.グレード別年俸表の作成'!$Z456</f>
        <v>7328270</v>
      </c>
      <c r="M41" s="88">
        <f>'7.グレード別年俸表の作成'!$Z502</f>
        <v>7488330</v>
      </c>
      <c r="N41" s="88">
        <f>'7.グレード別年俸表の作成'!$Z548</f>
        <v>7602200</v>
      </c>
      <c r="O41" s="88">
        <f>'7.グレード別年俸表の作成'!$Z594</f>
        <v>7878480</v>
      </c>
      <c r="P41" s="88">
        <f>'7.グレード別年俸表の作成'!$Z640</f>
        <v>8045250</v>
      </c>
      <c r="Q41" s="88">
        <f>'7.グレード別年俸表の作成'!$Z686</f>
        <v>8236770</v>
      </c>
      <c r="R41" s="88">
        <f>'7.グレード別年俸表の作成'!$Z732</f>
        <v>8344650</v>
      </c>
      <c r="S41" s="88">
        <f>'7.グレード別年俸表の作成'!$Z778</f>
        <v>8426130</v>
      </c>
      <c r="T41" s="88">
        <f>'7.グレード別年俸表の作成'!$Z824</f>
        <v>10235130</v>
      </c>
      <c r="U41" s="88">
        <f>'7.グレード別年俸表の作成'!$Z870</f>
        <v>10381980</v>
      </c>
      <c r="V41" s="88">
        <f>'7.グレード別年俸表の作成'!$Z916</f>
        <v>10489860</v>
      </c>
      <c r="W41" s="88">
        <f>'7.グレード別年俸表の作成'!$Z962</f>
        <v>10597740</v>
      </c>
      <c r="X41" s="88">
        <f>'7.グレード別年俸表の作成'!$Z1008</f>
        <v>12269760</v>
      </c>
      <c r="Y41" s="88">
        <f>'7.グレード別年俸表の作成'!$Z1054</f>
        <v>12447750</v>
      </c>
      <c r="Z41" s="88">
        <f>'7.グレード別年俸表の作成'!$Z1100</f>
        <v>12625740</v>
      </c>
      <c r="AA41" s="88" t="str">
        <f>'7.グレード別年俸表の作成'!$Z1146</f>
        <v/>
      </c>
      <c r="AB41" s="88" t="str">
        <f>'7.グレード別年俸表の作成'!$Z1192</f>
        <v/>
      </c>
      <c r="AC41" s="88" t="str">
        <f>'7.グレード別年俸表の作成'!$Z1238</f>
        <v/>
      </c>
      <c r="AD41" s="88" t="str">
        <f>'7.グレード別年俸表の作成'!$Z1284</f>
        <v/>
      </c>
      <c r="AE41" s="88" t="str">
        <f>'7.グレード別年俸表の作成'!$Z1330</f>
        <v/>
      </c>
      <c r="AF41" s="88" t="str">
        <f>'7.グレード別年俸表の作成'!$Z1376</f>
        <v/>
      </c>
      <c r="AG41" s="88" t="str">
        <f>'7.グレード別年俸表の作成'!$Z1422</f>
        <v/>
      </c>
      <c r="AH41" s="88" t="str">
        <f>'7.グレード別年俸表の作成'!$Z1468</f>
        <v/>
      </c>
      <c r="AI41" s="88" t="str">
        <f>'7.グレード別年俸表の作成'!$Z1514</f>
        <v/>
      </c>
    </row>
    <row r="42" spans="2:35">
      <c r="B42" s="112">
        <v>55</v>
      </c>
      <c r="C42" s="150">
        <f>'7.グレード別年俸表の作成'!$Z43</f>
        <v>5676390</v>
      </c>
      <c r="D42" s="150">
        <f>'7.グレード別年俸表の作成'!$Z89</f>
        <v>5813630</v>
      </c>
      <c r="E42" s="150">
        <f>'7.グレード別年俸表の作成'!$Z135</f>
        <v>5950740</v>
      </c>
      <c r="F42" s="150">
        <f>'7.グレード別年俸表の作成'!$Z181</f>
        <v>6087980</v>
      </c>
      <c r="G42" s="123">
        <f>'7.グレード別年俸表の作成'!$Z227</f>
        <v>6012690</v>
      </c>
      <c r="H42" s="88">
        <f>'7.グレード別年俸表の作成'!$Z273</f>
        <v>6113580</v>
      </c>
      <c r="I42" s="88">
        <f>'7.グレード別年俸表の作成'!$Z319</f>
        <v>6214470</v>
      </c>
      <c r="J42" s="88">
        <f>'7.グレード別年俸表の作成'!$Z365</f>
        <v>6315360</v>
      </c>
      <c r="K42" s="88">
        <f>'7.グレード別年俸表の作成'!$Z411</f>
        <v>7256930</v>
      </c>
      <c r="L42" s="88">
        <f>'7.グレード別年俸表の作成'!$Z457</f>
        <v>7370790</v>
      </c>
      <c r="M42" s="88">
        <f>'7.グレード別年俸表の作成'!$Z503</f>
        <v>7530860</v>
      </c>
      <c r="N42" s="88">
        <f>'7.グレード別年俸表の作成'!$Z549</f>
        <v>7644720</v>
      </c>
      <c r="O42" s="88">
        <f>'7.グレード別年俸表の作成'!$Z595</f>
        <v>7921950</v>
      </c>
      <c r="P42" s="88">
        <f>'7.グレード別年俸表の作成'!$Z641</f>
        <v>8088720</v>
      </c>
      <c r="Q42" s="88">
        <f>'7.グレード別年俸表の作成'!$Z687</f>
        <v>8280240</v>
      </c>
      <c r="R42" s="88">
        <f>'7.グレード別年俸表の作成'!$Z733</f>
        <v>8431590</v>
      </c>
      <c r="S42" s="88">
        <f>'7.グレード別年俸表の作成'!$Z779</f>
        <v>8513070</v>
      </c>
      <c r="T42" s="88">
        <f>'7.グレード別年俸表の作成'!$Z825</f>
        <v>10344750</v>
      </c>
      <c r="U42" s="88">
        <f>'7.グレード別年俸表の作成'!$Z871</f>
        <v>10491600</v>
      </c>
      <c r="V42" s="88">
        <f>'7.グレード別年俸表の作成'!$Z917</f>
        <v>10599480</v>
      </c>
      <c r="W42" s="88">
        <f>'7.グレード別年俸表の作成'!$Z963</f>
        <v>10707360</v>
      </c>
      <c r="X42" s="88">
        <f>'7.グレード別年俸表の作成'!$Z1009</f>
        <v>12390720</v>
      </c>
      <c r="Y42" s="88">
        <f>'7.グレード別年俸表の作成'!$Z1055</f>
        <v>12568710</v>
      </c>
      <c r="Z42" s="88">
        <f>'7.グレード別年俸表の作成'!$Z1101</f>
        <v>12746700</v>
      </c>
      <c r="AA42" s="88" t="str">
        <f>'7.グレード別年俸表の作成'!$Z1147</f>
        <v/>
      </c>
      <c r="AB42" s="88" t="str">
        <f>'7.グレード別年俸表の作成'!$Z1193</f>
        <v/>
      </c>
      <c r="AC42" s="88" t="str">
        <f>'7.グレード別年俸表の作成'!$Z1239</f>
        <v/>
      </c>
      <c r="AD42" s="88" t="str">
        <f>'7.グレード別年俸表の作成'!$Z1285</f>
        <v/>
      </c>
      <c r="AE42" s="88" t="str">
        <f>'7.グレード別年俸表の作成'!$Z1331</f>
        <v/>
      </c>
      <c r="AF42" s="88" t="str">
        <f>'7.グレード別年俸表の作成'!$Z1377</f>
        <v/>
      </c>
      <c r="AG42" s="88" t="str">
        <f>'7.グレード別年俸表の作成'!$Z1423</f>
        <v/>
      </c>
      <c r="AH42" s="88" t="str">
        <f>'7.グレード別年俸表の作成'!$Z1469</f>
        <v/>
      </c>
      <c r="AI42" s="88" t="str">
        <f>'7.グレード別年俸表の作成'!$Z1515</f>
        <v/>
      </c>
    </row>
    <row r="43" spans="2:35">
      <c r="B43" s="112">
        <v>56</v>
      </c>
      <c r="C43" s="150">
        <f>'7.グレード別年俸表の作成'!$Z44</f>
        <v>5676390</v>
      </c>
      <c r="D43" s="150">
        <f>'7.グレード別年俸表の作成'!$Z90</f>
        <v>5813630</v>
      </c>
      <c r="E43" s="150">
        <f>'7.グレード別年俸表の作成'!$Z136</f>
        <v>5950740</v>
      </c>
      <c r="F43" s="150">
        <f>'7.グレード別年俸表の作成'!$Z182</f>
        <v>6087980</v>
      </c>
      <c r="G43" s="123">
        <f>'7.グレード別年俸表の作成'!$Z228</f>
        <v>6012690</v>
      </c>
      <c r="H43" s="88">
        <f>'7.グレード別年俸表の作成'!$Z274</f>
        <v>6113580</v>
      </c>
      <c r="I43" s="88">
        <f>'7.グレード別年俸表の作成'!$Z320</f>
        <v>6214470</v>
      </c>
      <c r="J43" s="88">
        <f>'7.グレード別年俸表の作成'!$Z366</f>
        <v>6315360</v>
      </c>
      <c r="K43" s="88">
        <f>'7.グレード別年俸表の作成'!$Z412</f>
        <v>7256930</v>
      </c>
      <c r="L43" s="88">
        <f>'7.グレード別年俸表の作成'!$Z458</f>
        <v>7370790</v>
      </c>
      <c r="M43" s="88">
        <f>'7.グレード別年俸表の作成'!$Z504</f>
        <v>7530860</v>
      </c>
      <c r="N43" s="88">
        <f>'7.グレード別年俸表の作成'!$Z550</f>
        <v>7644720</v>
      </c>
      <c r="O43" s="88">
        <f>'7.グレード別年俸表の作成'!$Z596</f>
        <v>7921950</v>
      </c>
      <c r="P43" s="88">
        <f>'7.グレード別年俸表の作成'!$Z642</f>
        <v>8088720</v>
      </c>
      <c r="Q43" s="88">
        <f>'7.グレード別年俸表の作成'!$Z688</f>
        <v>8280240</v>
      </c>
      <c r="R43" s="88">
        <f>'7.グレード別年俸表の作成'!$Z734</f>
        <v>8518530</v>
      </c>
      <c r="S43" s="88">
        <f>'7.グレード別年俸表の作成'!$Z780</f>
        <v>8600010</v>
      </c>
      <c r="T43" s="88">
        <f>'7.グレード別年俸表の作成'!$Z826</f>
        <v>10344750</v>
      </c>
      <c r="U43" s="88">
        <f>'7.グレード別年俸表の作成'!$Z872</f>
        <v>10601220</v>
      </c>
      <c r="V43" s="88">
        <f>'7.グレード別年俸表の作成'!$Z918</f>
        <v>10709100</v>
      </c>
      <c r="W43" s="88">
        <f>'7.グレード別年俸表の作成'!$Z964</f>
        <v>10816980</v>
      </c>
      <c r="X43" s="88">
        <f>'7.グレード別年俸表の作成'!$Z1010</f>
        <v>12511680</v>
      </c>
      <c r="Y43" s="88">
        <f>'7.グレード別年俸表の作成'!$Z1056</f>
        <v>12689670</v>
      </c>
      <c r="Z43" s="88">
        <f>'7.グレード別年俸表の作成'!$Z1102</f>
        <v>12867660</v>
      </c>
      <c r="AA43" s="88" t="str">
        <f>'7.グレード別年俸表の作成'!$Z1148</f>
        <v/>
      </c>
      <c r="AB43" s="88" t="str">
        <f>'7.グレード別年俸表の作成'!$Z1194</f>
        <v/>
      </c>
      <c r="AC43" s="88" t="str">
        <f>'7.グレード別年俸表の作成'!$Z1240</f>
        <v/>
      </c>
      <c r="AD43" s="88" t="str">
        <f>'7.グレード別年俸表の作成'!$Z1286</f>
        <v/>
      </c>
      <c r="AE43" s="88" t="str">
        <f>'7.グレード別年俸表の作成'!$Z1332</f>
        <v/>
      </c>
      <c r="AF43" s="88" t="str">
        <f>'7.グレード別年俸表の作成'!$Z1378</f>
        <v/>
      </c>
      <c r="AG43" s="88" t="str">
        <f>'7.グレード別年俸表の作成'!$Z1424</f>
        <v/>
      </c>
      <c r="AH43" s="88" t="str">
        <f>'7.グレード別年俸表の作成'!$Z1470</f>
        <v/>
      </c>
      <c r="AI43" s="88" t="str">
        <f>'7.グレード別年俸表の作成'!$Z1516</f>
        <v/>
      </c>
    </row>
    <row r="44" spans="2:35">
      <c r="B44" s="112">
        <v>57</v>
      </c>
      <c r="C44" s="150">
        <f>'7.グレード別年俸表の作成'!$Z45</f>
        <v>5676390</v>
      </c>
      <c r="D44" s="150">
        <f>'7.グレード別年俸表の作成'!$Z91</f>
        <v>5813630</v>
      </c>
      <c r="E44" s="150">
        <f>'7.グレード別年俸表の作成'!$Z137</f>
        <v>5950740</v>
      </c>
      <c r="F44" s="150">
        <f>'7.グレード別年俸表の作成'!$Z183</f>
        <v>6087980</v>
      </c>
      <c r="G44" s="123">
        <f>'7.グレード別年俸表の作成'!$Z229</f>
        <v>6012690</v>
      </c>
      <c r="H44" s="88">
        <f>'7.グレード別年俸表の作成'!$Z275</f>
        <v>6113580</v>
      </c>
      <c r="I44" s="88">
        <f>'7.グレード別年俸表の作成'!$Z321</f>
        <v>6214470</v>
      </c>
      <c r="J44" s="88">
        <f>'7.グレード別年俸表の作成'!$Z367</f>
        <v>6315360</v>
      </c>
      <c r="K44" s="88">
        <f>'7.グレード別年俸表の作成'!$Z413</f>
        <v>7256930</v>
      </c>
      <c r="L44" s="88">
        <f>'7.グレード別年俸表の作成'!$Z459</f>
        <v>7370790</v>
      </c>
      <c r="M44" s="88">
        <f>'7.グレード別年俸表の作成'!$Z505</f>
        <v>7530860</v>
      </c>
      <c r="N44" s="88">
        <f>'7.グレード別年俸表の作成'!$Z551</f>
        <v>7644720</v>
      </c>
      <c r="O44" s="88">
        <f>'7.グレード別年俸表の作成'!$Z597</f>
        <v>7921950</v>
      </c>
      <c r="P44" s="88">
        <f>'7.グレード別年俸表の作成'!$Z643</f>
        <v>8088720</v>
      </c>
      <c r="Q44" s="88">
        <f>'7.グレード別年俸表の作成'!$Z689</f>
        <v>8280240</v>
      </c>
      <c r="R44" s="88">
        <f>'7.グレード別年俸表の作成'!$Z735</f>
        <v>8518530</v>
      </c>
      <c r="S44" s="88">
        <f>'7.グレード別年俸表の作成'!$Z781</f>
        <v>8686950</v>
      </c>
      <c r="T44" s="88">
        <f>'7.グレード別年俸表の作成'!$Z827</f>
        <v>10344750</v>
      </c>
      <c r="U44" s="88">
        <f>'7.グレード別年俸表の作成'!$Z873</f>
        <v>10710840</v>
      </c>
      <c r="V44" s="88">
        <f>'7.グレード別年俸表の作成'!$Z919</f>
        <v>10818720</v>
      </c>
      <c r="W44" s="88">
        <f>'7.グレード別年俸表の作成'!$Z965</f>
        <v>10926600</v>
      </c>
      <c r="X44" s="88">
        <f>'7.グレード別年俸表の作成'!$Z1011</f>
        <v>12632640</v>
      </c>
      <c r="Y44" s="88">
        <f>'7.グレード別年俸表の作成'!$Z1057</f>
        <v>12810630</v>
      </c>
      <c r="Z44" s="88">
        <f>'7.グレード別年俸表の作成'!$Z1103</f>
        <v>12988620</v>
      </c>
      <c r="AA44" s="88" t="str">
        <f>'7.グレード別年俸表の作成'!$Z1149</f>
        <v/>
      </c>
      <c r="AB44" s="88" t="str">
        <f>'7.グレード別年俸表の作成'!$Z1195</f>
        <v/>
      </c>
      <c r="AC44" s="88" t="str">
        <f>'7.グレード別年俸表の作成'!$Z1241</f>
        <v/>
      </c>
      <c r="AD44" s="88" t="str">
        <f>'7.グレード別年俸表の作成'!$Z1287</f>
        <v/>
      </c>
      <c r="AE44" s="88" t="str">
        <f>'7.グレード別年俸表の作成'!$Z1333</f>
        <v/>
      </c>
      <c r="AF44" s="88" t="str">
        <f>'7.グレード別年俸表の作成'!$Z1379</f>
        <v/>
      </c>
      <c r="AG44" s="88" t="str">
        <f>'7.グレード別年俸表の作成'!$Z1425</f>
        <v/>
      </c>
      <c r="AH44" s="88" t="str">
        <f>'7.グレード別年俸表の作成'!$Z1471</f>
        <v/>
      </c>
      <c r="AI44" s="88" t="str">
        <f>'7.グレード別年俸表の作成'!$Z1517</f>
        <v/>
      </c>
    </row>
    <row r="45" spans="2:35">
      <c r="B45" s="112">
        <v>58</v>
      </c>
      <c r="C45" s="150">
        <f>'7.グレード別年俸表の作成'!$Z46</f>
        <v>5676390</v>
      </c>
      <c r="D45" s="150">
        <f>'7.グレード別年俸表の作成'!$Z92</f>
        <v>5813630</v>
      </c>
      <c r="E45" s="150">
        <f>'7.グレード別年俸表の作成'!$Z138</f>
        <v>5950740</v>
      </c>
      <c r="F45" s="150">
        <f>'7.グレード別年俸表の作成'!$Z184</f>
        <v>6087980</v>
      </c>
      <c r="G45" s="123">
        <f>'7.グレード別年俸表の作成'!$Z230</f>
        <v>6012690</v>
      </c>
      <c r="H45" s="88">
        <f>'7.グレード別年俸表の作成'!$Z276</f>
        <v>6113580</v>
      </c>
      <c r="I45" s="88">
        <f>'7.グレード別年俸表の作成'!$Z322</f>
        <v>6214470</v>
      </c>
      <c r="J45" s="88">
        <f>'7.グレード別年俸表の作成'!$Z368</f>
        <v>6315360</v>
      </c>
      <c r="K45" s="88">
        <f>'7.グレード別年俸表の作成'!$Z414</f>
        <v>7256930</v>
      </c>
      <c r="L45" s="88">
        <f>'7.グレード別年俸表の作成'!$Z460</f>
        <v>7370790</v>
      </c>
      <c r="M45" s="88">
        <f>'7.グレード別年俸表の作成'!$Z506</f>
        <v>7530860</v>
      </c>
      <c r="N45" s="88">
        <f>'7.グレード別年俸表の作成'!$Z552</f>
        <v>7644720</v>
      </c>
      <c r="O45" s="88">
        <f>'7.グレード別年俸表の作成'!$Z598</f>
        <v>7921950</v>
      </c>
      <c r="P45" s="88">
        <f>'7.グレード別年俸表の作成'!$Z644</f>
        <v>8088720</v>
      </c>
      <c r="Q45" s="88">
        <f>'7.グレード別年俸表の作成'!$Z690</f>
        <v>8280240</v>
      </c>
      <c r="R45" s="88">
        <f>'7.グレード別年俸表の作成'!$Z736</f>
        <v>8518530</v>
      </c>
      <c r="S45" s="88">
        <f>'7.グレード別年俸表の作成'!$Z782</f>
        <v>8773890</v>
      </c>
      <c r="T45" s="88">
        <f>'7.グレード別年俸表の作成'!$Z828</f>
        <v>10344750</v>
      </c>
      <c r="U45" s="88">
        <f>'7.グレード別年俸表の作成'!$Z874</f>
        <v>10710840</v>
      </c>
      <c r="V45" s="88">
        <f>'7.グレード別年俸表の作成'!$Z920</f>
        <v>10928340</v>
      </c>
      <c r="W45" s="88">
        <f>'7.グレード別年俸表の作成'!$Z966</f>
        <v>11036220</v>
      </c>
      <c r="X45" s="88">
        <f>'7.グレード別年俸表の作成'!$Z1012</f>
        <v>12753600</v>
      </c>
      <c r="Y45" s="88">
        <f>'7.グレード別年俸表の作成'!$Z1058</f>
        <v>12931590</v>
      </c>
      <c r="Z45" s="88">
        <f>'7.グレード別年俸表の作成'!$Z1104</f>
        <v>13109580</v>
      </c>
      <c r="AA45" s="88" t="str">
        <f>'7.グレード別年俸表の作成'!$Z1150</f>
        <v/>
      </c>
      <c r="AB45" s="88" t="str">
        <f>'7.グレード別年俸表の作成'!$Z1196</f>
        <v/>
      </c>
      <c r="AC45" s="88" t="str">
        <f>'7.グレード別年俸表の作成'!$Z1242</f>
        <v/>
      </c>
      <c r="AD45" s="88" t="str">
        <f>'7.グレード別年俸表の作成'!$Z1288</f>
        <v/>
      </c>
      <c r="AE45" s="88" t="str">
        <f>'7.グレード別年俸表の作成'!$Z1334</f>
        <v/>
      </c>
      <c r="AF45" s="88" t="str">
        <f>'7.グレード別年俸表の作成'!$Z1380</f>
        <v/>
      </c>
      <c r="AG45" s="88" t="str">
        <f>'7.グレード別年俸表の作成'!$Z1426</f>
        <v/>
      </c>
      <c r="AH45" s="88" t="str">
        <f>'7.グレード別年俸表の作成'!$Z1472</f>
        <v/>
      </c>
      <c r="AI45" s="88" t="str">
        <f>'7.グレード別年俸表の作成'!$Z1518</f>
        <v/>
      </c>
    </row>
    <row r="46" spans="2:35">
      <c r="B46" s="399">
        <v>59</v>
      </c>
      <c r="C46" s="150">
        <f>'7.グレード別年俸表の作成'!$Z47</f>
        <v>5676390</v>
      </c>
      <c r="D46" s="150">
        <f>'7.グレード別年俸表の作成'!$Z93</f>
        <v>5813630</v>
      </c>
      <c r="E46" s="150">
        <f>'7.グレード別年俸表の作成'!$Z139</f>
        <v>5950740</v>
      </c>
      <c r="F46" s="150">
        <f>'7.グレード別年俸表の作成'!$Z185</f>
        <v>6087980</v>
      </c>
      <c r="G46" s="123">
        <f>'7.グレード別年俸表の作成'!$Z231</f>
        <v>6012690</v>
      </c>
      <c r="H46" s="88">
        <f>'7.グレード別年俸表の作成'!$Z277</f>
        <v>6113580</v>
      </c>
      <c r="I46" s="88">
        <f>'7.グレード別年俸表の作成'!$Z323</f>
        <v>6214470</v>
      </c>
      <c r="J46" s="88">
        <f>'7.グレード別年俸表の作成'!$Z369</f>
        <v>6315360</v>
      </c>
      <c r="K46" s="88">
        <f>'7.グレード別年俸表の作成'!$Z415</f>
        <v>7256930</v>
      </c>
      <c r="L46" s="88">
        <f>'7.グレード別年俸表の作成'!$Z461</f>
        <v>7370790</v>
      </c>
      <c r="M46" s="88">
        <f>'7.グレード別年俸表の作成'!$Z507</f>
        <v>7530860</v>
      </c>
      <c r="N46" s="88">
        <f>'7.グレード別年俸表の作成'!$Z553</f>
        <v>7644720</v>
      </c>
      <c r="O46" s="88">
        <f>'7.グレード別年俸表の作成'!$Z599</f>
        <v>7921950</v>
      </c>
      <c r="P46" s="88">
        <f>'7.グレード別年俸表の作成'!$Z645</f>
        <v>8088720</v>
      </c>
      <c r="Q46" s="88">
        <f>'7.グレード別年俸表の作成'!$Z691</f>
        <v>8280240</v>
      </c>
      <c r="R46" s="88">
        <f>'7.グレード別年俸表の作成'!$Z737</f>
        <v>8518530</v>
      </c>
      <c r="S46" s="88">
        <f>'7.グレード別年俸表の作成'!$Z783</f>
        <v>8773890</v>
      </c>
      <c r="T46" s="88">
        <f>'7.グレード別年俸表の作成'!$Z829</f>
        <v>10344750</v>
      </c>
      <c r="U46" s="88">
        <f>'7.グレード別年俸表の作成'!$Z875</f>
        <v>10710840</v>
      </c>
      <c r="V46" s="88">
        <f>'7.グレード別年俸表の作成'!$Z921</f>
        <v>11037960</v>
      </c>
      <c r="W46" s="88">
        <f>'7.グレード別年俸表の作成'!$Z967</f>
        <v>11145840</v>
      </c>
      <c r="X46" s="88">
        <f>'7.グレード別年俸表の作成'!$Z1013</f>
        <v>12874560</v>
      </c>
      <c r="Y46" s="88">
        <f>'7.グレード別年俸表の作成'!$Z1059</f>
        <v>13052550</v>
      </c>
      <c r="Z46" s="88">
        <f>'7.グレード別年俸表の作成'!$Z1105</f>
        <v>13230540</v>
      </c>
      <c r="AA46" s="88" t="str">
        <f>'7.グレード別年俸表の作成'!$Z1151</f>
        <v/>
      </c>
      <c r="AB46" s="88" t="str">
        <f>'7.グレード別年俸表の作成'!$Z1197</f>
        <v/>
      </c>
      <c r="AC46" s="88" t="str">
        <f>'7.グレード別年俸表の作成'!$Z1243</f>
        <v/>
      </c>
      <c r="AD46" s="88" t="str">
        <f>'7.グレード別年俸表の作成'!$Z1289</f>
        <v/>
      </c>
      <c r="AE46" s="88" t="str">
        <f>'7.グレード別年俸表の作成'!$Z1335</f>
        <v/>
      </c>
      <c r="AF46" s="88" t="str">
        <f>'7.グレード別年俸表の作成'!$Z1381</f>
        <v/>
      </c>
      <c r="AG46" s="88" t="str">
        <f>'7.グレード別年俸表の作成'!$Z1427</f>
        <v/>
      </c>
      <c r="AH46" s="88" t="str">
        <f>'7.グレード別年俸表の作成'!$Z1473</f>
        <v/>
      </c>
      <c r="AI46" s="88" t="str">
        <f>'7.グレード別年俸表の作成'!$Z1519</f>
        <v/>
      </c>
    </row>
  </sheetData>
  <sheetProtection algorithmName="SHA-512" hashValue="zqSqQillZh4hp2qh0o4DFow8ZDSmW2NwtvKCj9DO0FPRbiPy8oSZRUE/w4W/W1Z3gQ9fBtSqdIfj4eDZss1rCQ==" saltValue="2kGWvVIrXo5vtYVPZxRbDw==" spinCount="100000" sheet="1" objects="1" scenarios="1"/>
  <phoneticPr fontId="6"/>
  <printOptions verticalCentered="1"/>
  <pageMargins left="0.70866141732283472" right="0.70866141732283472" top="0.55118110236220474" bottom="0.55118110236220474" header="0.31496062992125984" footer="0.31496062992125984"/>
  <pageSetup paperSize="9" scale="71" orientation="landscape" verticalDpi="0" r:id="rId1"/>
  <colBreaks count="1" manualBreakCount="1">
    <brk id="14" min="1"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11</vt:i4>
      </vt:variant>
      <vt:variant>
        <vt:lpstr>グラフ</vt:lpstr>
      </vt:variant>
      <vt:variant>
        <vt:i4>2</vt:i4>
      </vt:variant>
      <vt:variant>
        <vt:lpstr>名前付き一覧</vt:lpstr>
      </vt:variant>
      <vt:variant>
        <vt:i4>11</vt:i4>
      </vt:variant>
    </vt:vector>
  </HeadingPairs>
  <TitlesOfParts>
    <vt:vector size="24" baseType="lpstr">
      <vt:lpstr>メニュー一覧</vt:lpstr>
      <vt:lpstr>0.説明</vt:lpstr>
      <vt:lpstr>1.制度のフレーム設計</vt:lpstr>
      <vt:lpstr>2.モデル基本給の設計</vt:lpstr>
      <vt:lpstr>3.サラリースケール</vt:lpstr>
      <vt:lpstr>5.手当・賞与配分の設計</vt:lpstr>
      <vt:lpstr>6.モデル年俸表の作成</vt:lpstr>
      <vt:lpstr>7.グレード別年俸表の作成</vt:lpstr>
      <vt:lpstr>8.年俸一覧表（グラフデータ）</vt:lpstr>
      <vt:lpstr>10.標準生計費データ</vt:lpstr>
      <vt:lpstr>11.使用上の注意</vt:lpstr>
      <vt:lpstr>4.グレード別基本給グラフ</vt:lpstr>
      <vt:lpstr>9.グレード別年俸グラフ</vt:lpstr>
      <vt:lpstr>'0.説明'!Print_Area</vt:lpstr>
      <vt:lpstr>'1.制度のフレーム設計'!Print_Area</vt:lpstr>
      <vt:lpstr>'10.標準生計費データ'!Print_Area</vt:lpstr>
      <vt:lpstr>'11.使用上の注意'!Print_Area</vt:lpstr>
      <vt:lpstr>'2.モデル基本給の設計'!Print_Area</vt:lpstr>
      <vt:lpstr>'3.サラリースケール'!Print_Area</vt:lpstr>
      <vt:lpstr>'5.手当・賞与配分の設計'!Print_Area</vt:lpstr>
      <vt:lpstr>'6.モデル年俸表の作成'!Print_Area</vt:lpstr>
      <vt:lpstr>'7.グレード別年俸表の作成'!Print_Area</vt:lpstr>
      <vt:lpstr>'8.年俸一覧表（グラフデータ）'!Print_Area</vt:lpstr>
      <vt:lpstr>'8.年俸一覧表（グラフデータ）'!Print_Titles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2019-12-04T01:32:11Z</cp:lastPrinted>
  <dcterms:created xsi:type="dcterms:W3CDTF">2004-12-02T07:08:49Z</dcterms:created>
  <dcterms:modified xsi:type="dcterms:W3CDTF">2026-02-15T02:15:25Z</dcterms:modified>
</cp:coreProperties>
</file>